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TENON\OneDrive\Documentos\"/>
    </mc:Choice>
  </mc:AlternateContent>
  <xr:revisionPtr revIDLastSave="0" documentId="13_ncr:1_{3C8BE4A8-4363-469D-8199-B18B68BF83EC}" xr6:coauthVersionLast="43" xr6:coauthVersionMax="43" xr10:uidLastSave="{00000000-0000-0000-0000-000000000000}"/>
  <bookViews>
    <workbookView xWindow="-120" yWindow="-120" windowWidth="20730" windowHeight="11160" activeTab="2" xr2:uid="{7D0B072B-E9D1-4F33-9AAA-5E7315DCE5AF}"/>
  </bookViews>
  <sheets>
    <sheet name="Despesas" sheetId="1" r:id="rId1"/>
    <sheet name="com totais" sheetId="3" r:id="rId2"/>
    <sheet name="KWH" sheetId="4" r:id="rId3"/>
    <sheet name="R$" sheetId="5" r:id="rId4"/>
  </sheets>
  <definedNames>
    <definedName name="_xlchart.v1.0" hidden="1">'com totais'!$A$24</definedName>
    <definedName name="_xlchart.v1.1" hidden="1">'com totais'!$A$25</definedName>
    <definedName name="_xlchart.v1.10" hidden="1">'com totais'!$A$24</definedName>
    <definedName name="_xlchart.v1.11" hidden="1">'com totais'!$A$25</definedName>
    <definedName name="_xlchart.v1.12" hidden="1">'com totais'!$B$23:$AL$23</definedName>
    <definedName name="_xlchart.v1.13" hidden="1">'com totais'!$B$24:$AL$24</definedName>
    <definedName name="_xlchart.v1.14" hidden="1">'com totais'!$B$25:$AL$25</definedName>
    <definedName name="_xlchart.v1.15" hidden="1">'com totais'!$A$24</definedName>
    <definedName name="_xlchart.v1.16" hidden="1">'com totais'!$A$25</definedName>
    <definedName name="_xlchart.v1.17" hidden="1">'com totais'!$B$23:$AL$23</definedName>
    <definedName name="_xlchart.v1.18" hidden="1">'com totais'!$B$24:$AL$24</definedName>
    <definedName name="_xlchart.v1.19" hidden="1">'com totais'!$B$25:$AL$25</definedName>
    <definedName name="_xlchart.v1.2" hidden="1">'com totais'!$B$23:$AL$23</definedName>
    <definedName name="_xlchart.v1.3" hidden="1">'com totais'!$B$24:$AL$24</definedName>
    <definedName name="_xlchart.v1.4" hidden="1">'com totais'!$B$25:$AL$25</definedName>
    <definedName name="_xlchart.v1.5" hidden="1">'com totais'!$A$24</definedName>
    <definedName name="_xlchart.v1.6" hidden="1">'com totais'!$A$25</definedName>
    <definedName name="_xlchart.v1.7" hidden="1">'com totais'!$B$23:$AL$23</definedName>
    <definedName name="_xlchart.v1.8" hidden="1">'com totais'!$B$24:$AL$24</definedName>
    <definedName name="_xlchart.v1.9" hidden="1">'com totais'!$B$25:$AL$25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17" i="4" l="1"/>
  <c r="AL21" i="4" s="1"/>
  <c r="AL16" i="4"/>
  <c r="N17" i="4"/>
  <c r="N16" i="4"/>
  <c r="Z17" i="4"/>
  <c r="Z16" i="4"/>
  <c r="Z19" i="4"/>
  <c r="Z18" i="4"/>
  <c r="Y18" i="4"/>
  <c r="Y21" i="4" s="1"/>
  <c r="AB19" i="4"/>
  <c r="AB18" i="4"/>
  <c r="AA16" i="4"/>
  <c r="AB16" i="4"/>
  <c r="P16" i="4"/>
  <c r="O16" i="4"/>
  <c r="D17" i="4"/>
  <c r="C17" i="4"/>
  <c r="D16" i="4"/>
  <c r="C16" i="4"/>
  <c r="D27" i="3"/>
  <c r="E27" i="3" s="1"/>
  <c r="E28" i="3" s="1"/>
  <c r="E29" i="3" s="1"/>
  <c r="AK21" i="4"/>
  <c r="AJ21" i="4"/>
  <c r="AI21" i="4"/>
  <c r="AH21" i="4"/>
  <c r="AG21" i="4"/>
  <c r="AF21" i="4"/>
  <c r="AE21" i="4"/>
  <c r="AD21" i="4"/>
  <c r="AC21" i="4"/>
  <c r="X21" i="4"/>
  <c r="W21" i="4"/>
  <c r="V21" i="4"/>
  <c r="U21" i="4"/>
  <c r="T21" i="4"/>
  <c r="S21" i="4"/>
  <c r="R21" i="4"/>
  <c r="Q21" i="4"/>
  <c r="M21" i="4"/>
  <c r="L21" i="4"/>
  <c r="K21" i="4"/>
  <c r="J21" i="4"/>
  <c r="I21" i="4"/>
  <c r="H21" i="4"/>
  <c r="G21" i="4"/>
  <c r="F21" i="4"/>
  <c r="E21" i="4"/>
  <c r="B21" i="4"/>
  <c r="AL16" i="5"/>
  <c r="AD14" i="5"/>
  <c r="AA14" i="5"/>
  <c r="Y14" i="5"/>
  <c r="W14" i="5"/>
  <c r="U14" i="5"/>
  <c r="S14" i="5"/>
  <c r="O14" i="5"/>
  <c r="N14" i="5"/>
  <c r="N16" i="5" s="1"/>
  <c r="M14" i="5"/>
  <c r="L14" i="5"/>
  <c r="K14" i="5"/>
  <c r="J14" i="5"/>
  <c r="I14" i="5"/>
  <c r="H14" i="5"/>
  <c r="F14" i="5"/>
  <c r="E14" i="5"/>
  <c r="AF10" i="5"/>
  <c r="AE10" i="5"/>
  <c r="AB10" i="5"/>
  <c r="AA10" i="5"/>
  <c r="Y10" i="5"/>
  <c r="X10" i="5"/>
  <c r="W10" i="5"/>
  <c r="V10" i="5"/>
  <c r="U10" i="5"/>
  <c r="T10" i="5"/>
  <c r="Q10" i="5"/>
  <c r="P10" i="5"/>
  <c r="P16" i="5" s="1"/>
  <c r="G10" i="5"/>
  <c r="F10" i="5"/>
  <c r="E10" i="5"/>
  <c r="AK9" i="5"/>
  <c r="AK16" i="5" s="1"/>
  <c r="AJ9" i="5"/>
  <c r="AJ16" i="5" s="1"/>
  <c r="AI9" i="5"/>
  <c r="AI16" i="5" s="1"/>
  <c r="AH9" i="5"/>
  <c r="AH16" i="5" s="1"/>
  <c r="AG9" i="5"/>
  <c r="AG16" i="5" s="1"/>
  <c r="AF9" i="5"/>
  <c r="AF16" i="5" s="1"/>
  <c r="AE9" i="5"/>
  <c r="AE16" i="5" s="1"/>
  <c r="AD9" i="5"/>
  <c r="AD16" i="5" s="1"/>
  <c r="AC9" i="5"/>
  <c r="AC16" i="5" s="1"/>
  <c r="AB9" i="5"/>
  <c r="AA9" i="5"/>
  <c r="Z9" i="5"/>
  <c r="Z16" i="5" s="1"/>
  <c r="Y9" i="5"/>
  <c r="X9" i="5"/>
  <c r="W9" i="5"/>
  <c r="V9" i="5"/>
  <c r="U9" i="5"/>
  <c r="T9" i="5"/>
  <c r="S9" i="5"/>
  <c r="S16" i="5" s="1"/>
  <c r="R9" i="5"/>
  <c r="R16" i="5" s="1"/>
  <c r="Q9" i="5"/>
  <c r="O9" i="5"/>
  <c r="M9" i="5"/>
  <c r="L9" i="5"/>
  <c r="K9" i="5"/>
  <c r="J9" i="5"/>
  <c r="I9" i="5"/>
  <c r="H9" i="5"/>
  <c r="G9" i="5"/>
  <c r="F9" i="5"/>
  <c r="D9" i="5"/>
  <c r="D16" i="5" s="1"/>
  <c r="C9" i="5"/>
  <c r="C16" i="5" s="1"/>
  <c r="B9" i="5"/>
  <c r="B16" i="5" s="1"/>
  <c r="Y15" i="4"/>
  <c r="W15" i="4"/>
  <c r="U15" i="4"/>
  <c r="S15" i="4"/>
  <c r="Q15" i="4"/>
  <c r="O15" i="4"/>
  <c r="M15" i="4"/>
  <c r="K15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X15" i="4"/>
  <c r="V15" i="4"/>
  <c r="T15" i="4"/>
  <c r="R15" i="4"/>
  <c r="P15" i="4"/>
  <c r="N15" i="4"/>
  <c r="L15" i="4"/>
  <c r="J15" i="4"/>
  <c r="I15" i="4"/>
  <c r="H15" i="4"/>
  <c r="G15" i="4"/>
  <c r="F15" i="4"/>
  <c r="E15" i="4"/>
  <c r="D15" i="4"/>
  <c r="C15" i="4"/>
  <c r="B15" i="4"/>
  <c r="AY18" i="3"/>
  <c r="AW18" i="3"/>
  <c r="AU18" i="3"/>
  <c r="AS18" i="3"/>
  <c r="AQ18" i="3"/>
  <c r="CY16" i="3"/>
  <c r="CX16" i="3"/>
  <c r="CW16" i="3"/>
  <c r="CV16" i="3"/>
  <c r="CU16" i="3"/>
  <c r="CT16" i="3"/>
  <c r="CS16" i="3"/>
  <c r="CR16" i="3"/>
  <c r="CQ16" i="3"/>
  <c r="CP16" i="3"/>
  <c r="CO16" i="3"/>
  <c r="CN16" i="3"/>
  <c r="CM16" i="3"/>
  <c r="CL16" i="3"/>
  <c r="CK16" i="3"/>
  <c r="CJ16" i="3"/>
  <c r="CI16" i="3"/>
  <c r="CH16" i="3"/>
  <c r="CG16" i="3"/>
  <c r="CF16" i="3"/>
  <c r="CE16" i="3"/>
  <c r="CD16" i="3"/>
  <c r="CC16" i="3"/>
  <c r="CB16" i="3"/>
  <c r="BX16" i="3"/>
  <c r="BW16" i="3"/>
  <c r="BV16" i="3"/>
  <c r="BT16" i="3"/>
  <c r="BS16" i="3"/>
  <c r="BR16" i="3"/>
  <c r="BP16" i="3"/>
  <c r="BO16" i="3"/>
  <c r="BN16" i="3"/>
  <c r="BL16" i="3"/>
  <c r="BK16" i="3"/>
  <c r="BJ16" i="3"/>
  <c r="BH16" i="3"/>
  <c r="BF16" i="3"/>
  <c r="BD16" i="3"/>
  <c r="BC16" i="3"/>
  <c r="BB16" i="3"/>
  <c r="AX16" i="3"/>
  <c r="AV16" i="3"/>
  <c r="AU16" i="3"/>
  <c r="AT16" i="3"/>
  <c r="AR16" i="3"/>
  <c r="AP16" i="3"/>
  <c r="AN16" i="3"/>
  <c r="AM16" i="3"/>
  <c r="AL16" i="3"/>
  <c r="AJ16" i="3"/>
  <c r="AH16" i="3"/>
  <c r="AF16" i="3"/>
  <c r="AE16" i="3"/>
  <c r="AD16" i="3"/>
  <c r="AB16" i="3"/>
  <c r="X16" i="3"/>
  <c r="W16" i="3"/>
  <c r="V16" i="3"/>
  <c r="T16" i="3"/>
  <c r="S16" i="3"/>
  <c r="R16" i="3"/>
  <c r="P16" i="3"/>
  <c r="O16" i="3"/>
  <c r="N16" i="3"/>
  <c r="L16" i="3"/>
  <c r="J16" i="3"/>
  <c r="H16" i="3"/>
  <c r="F16" i="3"/>
  <c r="D16" i="3"/>
  <c r="C16" i="3"/>
  <c r="B16" i="3"/>
  <c r="DA15" i="3"/>
  <c r="CZ15" i="3"/>
  <c r="CA15" i="3"/>
  <c r="BZ15" i="3"/>
  <c r="BA15" i="3"/>
  <c r="AZ15" i="3"/>
  <c r="AA15" i="3"/>
  <c r="Z15" i="3"/>
  <c r="DA14" i="3"/>
  <c r="CZ14" i="3"/>
  <c r="CA14" i="3"/>
  <c r="BZ14" i="3"/>
  <c r="BK14" i="3"/>
  <c r="BE14" i="3"/>
  <c r="AZ14" i="3"/>
  <c r="AY14" i="3"/>
  <c r="AU14" i="3"/>
  <c r="AQ14" i="3"/>
  <c r="BA14" i="3" s="1"/>
  <c r="AM14" i="3"/>
  <c r="AE14" i="3"/>
  <c r="AC14" i="3"/>
  <c r="AC16" i="3" s="1"/>
  <c r="Z14" i="3"/>
  <c r="Y14" i="3"/>
  <c r="W14" i="3"/>
  <c r="U14" i="3"/>
  <c r="AA14" i="3" s="1"/>
  <c r="S14" i="3"/>
  <c r="Q14" i="3"/>
  <c r="O14" i="3"/>
  <c r="K14" i="3"/>
  <c r="K16" i="3" s="1"/>
  <c r="I14" i="3"/>
  <c r="DA13" i="3"/>
  <c r="CZ13" i="3"/>
  <c r="CA13" i="3"/>
  <c r="BZ13" i="3"/>
  <c r="BA13" i="3"/>
  <c r="AZ13" i="3"/>
  <c r="AA13" i="3"/>
  <c r="Z13" i="3"/>
  <c r="DA12" i="3"/>
  <c r="CZ12" i="3"/>
  <c r="CA12" i="3"/>
  <c r="BZ12" i="3"/>
  <c r="BA12" i="3"/>
  <c r="AZ12" i="3"/>
  <c r="AA12" i="3"/>
  <c r="Z12" i="3"/>
  <c r="DA11" i="3"/>
  <c r="CZ11" i="3"/>
  <c r="CA11" i="3"/>
  <c r="BZ11" i="3"/>
  <c r="BA11" i="3"/>
  <c r="AZ11" i="3"/>
  <c r="AA11" i="3"/>
  <c r="Z11" i="3"/>
  <c r="DA10" i="3"/>
  <c r="CZ10" i="3"/>
  <c r="CA10" i="3"/>
  <c r="BZ10" i="3"/>
  <c r="BO10" i="3"/>
  <c r="BM10" i="3"/>
  <c r="BG10" i="3"/>
  <c r="BG16" i="3" s="1"/>
  <c r="BE10" i="3"/>
  <c r="AZ10" i="3"/>
  <c r="AY10" i="3"/>
  <c r="BA10" i="3" s="1"/>
  <c r="AW10" i="3"/>
  <c r="AU10" i="3"/>
  <c r="AS10" i="3"/>
  <c r="AQ10" i="3"/>
  <c r="AO10" i="3"/>
  <c r="AI10" i="3"/>
  <c r="AG10" i="3"/>
  <c r="AG16" i="3" s="1"/>
  <c r="Z10" i="3"/>
  <c r="M10" i="3"/>
  <c r="K10" i="3"/>
  <c r="I10" i="3"/>
  <c r="I16" i="3" s="1"/>
  <c r="CZ9" i="3"/>
  <c r="CE9" i="3"/>
  <c r="DA9" i="3" s="1"/>
  <c r="BZ9" i="3"/>
  <c r="BY9" i="3"/>
  <c r="BY16" i="3" s="1"/>
  <c r="BW9" i="3"/>
  <c r="BU9" i="3"/>
  <c r="CA9" i="3" s="1"/>
  <c r="CA16" i="3" s="1"/>
  <c r="BS9" i="3"/>
  <c r="BQ9" i="3"/>
  <c r="BQ16" i="3" s="1"/>
  <c r="BO9" i="3"/>
  <c r="BM9" i="3"/>
  <c r="BM16" i="3" s="1"/>
  <c r="BK9" i="3"/>
  <c r="BI9" i="3"/>
  <c r="BI16" i="3" s="1"/>
  <c r="BG9" i="3"/>
  <c r="BE9" i="3"/>
  <c r="BE16" i="3" s="1"/>
  <c r="BC9" i="3"/>
  <c r="AZ9" i="3"/>
  <c r="AY9" i="3"/>
  <c r="AY16" i="3" s="1"/>
  <c r="AW9" i="3"/>
  <c r="AW16" i="3" s="1"/>
  <c r="AU9" i="3"/>
  <c r="AS9" i="3"/>
  <c r="AS16" i="3" s="1"/>
  <c r="AQ9" i="3"/>
  <c r="AQ16" i="3" s="1"/>
  <c r="AO9" i="3"/>
  <c r="AO16" i="3" s="1"/>
  <c r="AM9" i="3"/>
  <c r="AK9" i="3"/>
  <c r="AK16" i="3" s="1"/>
  <c r="AI9" i="3"/>
  <c r="AI16" i="3" s="1"/>
  <c r="AE9" i="3"/>
  <c r="Z9" i="3"/>
  <c r="Y9" i="3"/>
  <c r="Y16" i="3" s="1"/>
  <c r="W9" i="3"/>
  <c r="U9" i="3"/>
  <c r="U16" i="3" s="1"/>
  <c r="S9" i="3"/>
  <c r="Q9" i="3"/>
  <c r="Q16" i="3" s="1"/>
  <c r="O9" i="3"/>
  <c r="M9" i="3"/>
  <c r="M16" i="3" s="1"/>
  <c r="K9" i="3"/>
  <c r="G9" i="3"/>
  <c r="G16" i="3" s="1"/>
  <c r="E9" i="3"/>
  <c r="E16" i="3" s="1"/>
  <c r="C9" i="3"/>
  <c r="DA8" i="3"/>
  <c r="CZ8" i="3"/>
  <c r="CA8" i="3"/>
  <c r="BZ8" i="3"/>
  <c r="BA8" i="3"/>
  <c r="AZ8" i="3"/>
  <c r="AA8" i="3"/>
  <c r="Z8" i="3"/>
  <c r="DA7" i="3"/>
  <c r="CZ7" i="3"/>
  <c r="CA7" i="3"/>
  <c r="BZ7" i="3"/>
  <c r="BA7" i="3"/>
  <c r="AZ7" i="3"/>
  <c r="AA7" i="3"/>
  <c r="Z7" i="3"/>
  <c r="DA6" i="3"/>
  <c r="CZ6" i="3"/>
  <c r="CZ16" i="3" s="1"/>
  <c r="CA6" i="3"/>
  <c r="BZ6" i="3"/>
  <c r="BZ16" i="3" s="1"/>
  <c r="BA6" i="3"/>
  <c r="AZ6" i="3"/>
  <c r="AZ16" i="3" s="1"/>
  <c r="AA6" i="3"/>
  <c r="Z6" i="3"/>
  <c r="Z16" i="3" s="1"/>
  <c r="AS18" i="1"/>
  <c r="AU18" i="1"/>
  <c r="AW18" i="1" s="1"/>
  <c r="AO18" i="1"/>
  <c r="AQ18" i="1"/>
  <c r="Z21" i="4" l="1"/>
  <c r="AA17" i="4"/>
  <c r="AB17" i="4" s="1"/>
  <c r="AB21" i="4" s="1"/>
  <c r="O17" i="4"/>
  <c r="P17" i="4" s="1"/>
  <c r="O21" i="4" s="1"/>
  <c r="N21" i="4"/>
  <c r="D21" i="4"/>
  <c r="C21" i="4"/>
  <c r="T16" i="5"/>
  <c r="X16" i="5"/>
  <c r="H16" i="5"/>
  <c r="L16" i="5"/>
  <c r="F16" i="5"/>
  <c r="O16" i="5"/>
  <c r="AB16" i="5"/>
  <c r="K16" i="5"/>
  <c r="Q16" i="5"/>
  <c r="E16" i="5"/>
  <c r="W16" i="5"/>
  <c r="AA16" i="5"/>
  <c r="V16" i="5"/>
  <c r="J16" i="5"/>
  <c r="G16" i="5"/>
  <c r="U16" i="5"/>
  <c r="Y16" i="5"/>
  <c r="I16" i="5"/>
  <c r="M16" i="5"/>
  <c r="DA16" i="3"/>
  <c r="AA10" i="3"/>
  <c r="AA9" i="3"/>
  <c r="AA16" i="3" s="1"/>
  <c r="BA9" i="3"/>
  <c r="BA16" i="3" s="1"/>
  <c r="BU16" i="3"/>
  <c r="BK10" i="1"/>
  <c r="BI10" i="1"/>
  <c r="BC10" i="1"/>
  <c r="BA10" i="1"/>
  <c r="AW10" i="1"/>
  <c r="AU10" i="1"/>
  <c r="AS10" i="1"/>
  <c r="AQ10" i="1"/>
  <c r="AO10" i="1"/>
  <c r="AM10" i="1"/>
  <c r="AG10" i="1"/>
  <c r="AE10" i="1"/>
  <c r="M10" i="1"/>
  <c r="K10" i="1"/>
  <c r="I10" i="1"/>
  <c r="AA21" i="4" l="1"/>
  <c r="P21" i="4"/>
  <c r="AW9" i="1"/>
  <c r="AU9" i="1"/>
  <c r="AS9" i="1"/>
  <c r="AQ9" i="1"/>
  <c r="AO9" i="1"/>
  <c r="AM9" i="1"/>
  <c r="AK9" i="1"/>
  <c r="AI9" i="1"/>
  <c r="AG9" i="1"/>
  <c r="AC9" i="1"/>
  <c r="Y9" i="1"/>
  <c r="W9" i="1"/>
  <c r="U9" i="1"/>
  <c r="S9" i="1"/>
  <c r="Q9" i="1"/>
  <c r="O9" i="1"/>
  <c r="M9" i="1"/>
  <c r="K9" i="1"/>
  <c r="G9" i="1"/>
  <c r="E9" i="1"/>
  <c r="C9" i="1"/>
  <c r="BU9" i="1"/>
  <c r="BS9" i="1"/>
  <c r="BQ9" i="1"/>
  <c r="BO9" i="1"/>
  <c r="BM9" i="1"/>
  <c r="BK9" i="1"/>
  <c r="BI9" i="1"/>
  <c r="BG9" i="1"/>
  <c r="BE9" i="1"/>
  <c r="BC9" i="1"/>
  <c r="BA9" i="1"/>
  <c r="AY9" i="1"/>
  <c r="BG14" i="1" l="1"/>
  <c r="BA14" i="1"/>
  <c r="AO14" i="1" l="1"/>
  <c r="AW14" i="1"/>
  <c r="AS14" i="1"/>
  <c r="AK14" i="1"/>
  <c r="AC14" i="1"/>
  <c r="AA14" i="1"/>
  <c r="Y14" i="1"/>
  <c r="W14" i="1"/>
  <c r="U14" i="1"/>
  <c r="S14" i="1"/>
  <c r="Q14" i="1"/>
  <c r="O14" i="1"/>
  <c r="K14" i="1"/>
  <c r="I14" i="1"/>
  <c r="Y16" i="1" l="1"/>
  <c r="X16" i="1"/>
  <c r="W16" i="1"/>
  <c r="V16" i="1"/>
  <c r="BW16" i="1" l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</calcChain>
</file>

<file path=xl/sharedStrings.xml><?xml version="1.0" encoding="utf-8"?>
<sst xmlns="http://schemas.openxmlformats.org/spreadsheetml/2006/main" count="278" uniqueCount="23">
  <si>
    <t>UNIDADE</t>
  </si>
  <si>
    <t>R$</t>
  </si>
  <si>
    <t>TOTAL</t>
  </si>
  <si>
    <t>Campus Alegrete</t>
  </si>
  <si>
    <t>Campus Jaguari</t>
  </si>
  <si>
    <t>Campus Santo Ângelo</t>
  </si>
  <si>
    <t>Campus Santo Augusto</t>
  </si>
  <si>
    <t>Campus São Vicente do Sul</t>
  </si>
  <si>
    <t>Campus Júlio de Castilhos</t>
  </si>
  <si>
    <t>Campus São Borja</t>
  </si>
  <si>
    <t>Campus Santa Rosa</t>
  </si>
  <si>
    <t>Campus Panambi</t>
  </si>
  <si>
    <t xml:space="preserve">Reitoria </t>
  </si>
  <si>
    <t>KWh</t>
  </si>
  <si>
    <t>CONSUMO ENERGIA ELÉTRICA  IF FARROUPILHA 2017 a 2020</t>
  </si>
  <si>
    <t>TOTAL 2017</t>
  </si>
  <si>
    <t>TOTAL 2018</t>
  </si>
  <si>
    <t>TOTAL 2019</t>
  </si>
  <si>
    <t>TOTAL 2020</t>
  </si>
  <si>
    <t>CONSUMO ENERGIA ELÉTRICA  IF FARROUPILHA 2017 a 2020 em KWh</t>
  </si>
  <si>
    <t>TOTAL KWh</t>
  </si>
  <si>
    <t>TOTAL R$</t>
  </si>
  <si>
    <t>media 03  - 12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</si>
</sst>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9" formatCode="[$-416]General"/>
    <numFmt numFmtId="180" formatCode="#,##0.00&quot; &quot;;&quot;-&quot;#,##0.00&quot; &quot;;&quot;-&quot;#&quot; &quot;;@&quot; &quot;"/>
    <numFmt numFmtId="184" formatCode="0.0%"/>
  </numFmts>
  <fonts count="5" x14ac:knownFonts="1">
    <font>
      <sz val="11"/>
      <color theme="1"/>
      <name val="Times New Roman"/>
      <family val="2"/>
    </font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4" fillId="0" borderId="0"/>
    <xf numFmtId="180" fontId="4" fillId="0" borderId="0"/>
  </cellStyleXfs>
  <cellXfs count="5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7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3" fillId="0" borderId="1" xfId="0" applyFont="1" applyBorder="1" applyAlignment="1">
      <alignment horizontal="center" vertical="center"/>
    </xf>
    <xf numFmtId="43" fontId="0" fillId="0" borderId="11" xfId="1" applyFont="1" applyBorder="1"/>
    <xf numFmtId="4" fontId="0" fillId="0" borderId="0" xfId="0" applyNumberFormat="1" applyBorder="1"/>
    <xf numFmtId="4" fontId="0" fillId="0" borderId="11" xfId="0" applyNumberFormat="1" applyBorder="1"/>
    <xf numFmtId="4" fontId="0" fillId="0" borderId="0" xfId="0" applyNumberFormat="1"/>
    <xf numFmtId="3" fontId="2" fillId="0" borderId="1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5" xfId="1" applyFont="1" applyBorder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/>
    </xf>
    <xf numFmtId="43" fontId="2" fillId="0" borderId="4" xfId="1" applyFont="1" applyBorder="1"/>
    <xf numFmtId="17" fontId="2" fillId="0" borderId="2" xfId="0" applyNumberFormat="1" applyFont="1" applyBorder="1" applyAlignment="1">
      <alignment horizontal="center"/>
    </xf>
    <xf numFmtId="17" fontId="2" fillId="0" borderId="6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 vertical="center"/>
    </xf>
    <xf numFmtId="43" fontId="2" fillId="0" borderId="14" xfId="1" applyFont="1" applyBorder="1" applyAlignment="1">
      <alignment horizontal="center" vertical="center"/>
    </xf>
    <xf numFmtId="43" fontId="0" fillId="0" borderId="0" xfId="1" applyFont="1"/>
    <xf numFmtId="3" fontId="0" fillId="0" borderId="0" xfId="0" applyNumberFormat="1"/>
    <xf numFmtId="3" fontId="0" fillId="0" borderId="0" xfId="0" applyNumberFormat="1" applyAlignment="1">
      <alignment horizontal="center"/>
    </xf>
    <xf numFmtId="17" fontId="2" fillId="0" borderId="6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43" fontId="2" fillId="0" borderId="0" xfId="1" applyFont="1"/>
    <xf numFmtId="43" fontId="2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17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 vertical="center"/>
    </xf>
    <xf numFmtId="43" fontId="2" fillId="0" borderId="0" xfId="1" applyFont="1" applyBorder="1"/>
    <xf numFmtId="9" fontId="0" fillId="0" borderId="0" xfId="2" applyFont="1"/>
    <xf numFmtId="43" fontId="0" fillId="0" borderId="0" xfId="0" applyNumberFormat="1"/>
    <xf numFmtId="184" fontId="0" fillId="0" borderId="0" xfId="2" applyNumberFormat="1" applyFont="1"/>
    <xf numFmtId="10" fontId="0" fillId="0" borderId="0" xfId="2" applyNumberFormat="1" applyFont="1"/>
    <xf numFmtId="184" fontId="0" fillId="0" borderId="0" xfId="0" applyNumberFormat="1"/>
    <xf numFmtId="4" fontId="0" fillId="0" borderId="0" xfId="2" applyNumberFormat="1" applyFont="1"/>
    <xf numFmtId="10" fontId="0" fillId="0" borderId="0" xfId="0" applyNumberFormat="1"/>
  </cellXfs>
  <cellStyles count="5">
    <cellStyle name="Excel Built-in Comma" xfId="4" xr:uid="{6545C86A-8616-42E0-9D30-488723A922C6}"/>
    <cellStyle name="Excel Built-in Normal" xfId="3" xr:uid="{E4FA62C9-A58C-4CEA-ABD2-CBF21DEB399B}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05FF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>
                <a:solidFill>
                  <a:sysClr val="windowText" lastClr="000000"/>
                </a:solidFill>
              </a:rPr>
              <a:t>Consumo de energia elétrica do Instituto Federal Farroupilha entre janeiro de 2017 a janeiro de 2020</a:t>
            </a:r>
            <a:r>
              <a:rPr lang="pt-BR" baseline="0">
                <a:solidFill>
                  <a:sysClr val="windowText" lastClr="000000"/>
                </a:solidFill>
              </a:rPr>
              <a:t> em KWh e em reais</a:t>
            </a:r>
            <a:endParaRPr lang="pt-BR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1172482786015615E-2"/>
          <c:y val="0.20720279795383081"/>
          <c:w val="0.97424206590869433"/>
          <c:h val="0.65131418744686276"/>
        </c:manualLayout>
      </c:layout>
      <c:lineChart>
        <c:grouping val="standard"/>
        <c:varyColors val="0"/>
        <c:ser>
          <c:idx val="0"/>
          <c:order val="0"/>
          <c:tx>
            <c:strRef>
              <c:f>'com totais'!$A$24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D7-4287-966E-66E58D43E1EA}"/>
                </c:ext>
              </c:extLst>
            </c:dLbl>
            <c:dLbl>
              <c:idx val="1"/>
              <c:layout>
                <c:manualLayout>
                  <c:x val="-3.4161360334283547E-2"/>
                  <c:y val="-7.5156543254903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FD7-4287-966E-66E58D43E1EA}"/>
                </c:ext>
              </c:extLst>
            </c:dLbl>
            <c:dLbl>
              <c:idx val="2"/>
              <c:layout>
                <c:manualLayout>
                  <c:x val="-2.5044722719141335E-2"/>
                  <c:y val="-2.060338006677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FD7-4287-966E-66E58D43E1E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D7-4287-966E-66E58D43E1E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D7-4287-966E-66E58D43E1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D7-4287-966E-66E58D43E1E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D7-4287-966E-66E58D43E1EA}"/>
                </c:ext>
              </c:extLst>
            </c:dLbl>
            <c:dLbl>
              <c:idx val="7"/>
              <c:layout>
                <c:manualLayout>
                  <c:x val="0"/>
                  <c:y val="-8.3507270283225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FD7-4287-966E-66E58D43E1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D7-4287-966E-66E58D43E1E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D7-4287-966E-66E58D43E1E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D7-4287-966E-66E58D43E1EA}"/>
                </c:ext>
              </c:extLst>
            </c:dLbl>
            <c:dLbl>
              <c:idx val="11"/>
              <c:layout>
                <c:manualLayout>
                  <c:x val="-3.1830815297600262E-2"/>
                  <c:y val="-4.04078749328489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FD7-4287-966E-66E58D43E1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D7-4287-966E-66E58D43E1EA}"/>
                </c:ext>
              </c:extLst>
            </c:dLbl>
            <c:dLbl>
              <c:idx val="13"/>
              <c:layout>
                <c:manualLayout>
                  <c:x val="1.2793175540388547E-2"/>
                  <c:y val="-5.8934434080434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FD7-4287-966E-66E58D43E1E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D7-4287-966E-66E58D43E1EA}"/>
                </c:ext>
              </c:extLst>
            </c:dLbl>
            <c:dLbl>
              <c:idx val="15"/>
              <c:layout>
                <c:manualLayout>
                  <c:x val="-2.888265979274952E-2"/>
                  <c:y val="-2.8680646681928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D7-4287-966E-66E58D43E1E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FD7-4287-966E-66E58D43E1E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D7-4287-966E-66E58D43E1EA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D7-4287-966E-66E58D43E1EA}"/>
                </c:ext>
              </c:extLst>
            </c:dLbl>
            <c:dLbl>
              <c:idx val="19"/>
              <c:layout>
                <c:manualLayout>
                  <c:x val="-3.6589803306006037E-2"/>
                  <c:y val="-6.8731962922771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D7-4287-966E-66E58D43E1EA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4-BFD7-4287-966E-66E58D43E1EA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D7-4287-966E-66E58D43E1EA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D7-4287-966E-66E58D43E1EA}"/>
                </c:ext>
              </c:extLst>
            </c:dLbl>
            <c:dLbl>
              <c:idx val="23"/>
              <c:layout>
                <c:manualLayout>
                  <c:x val="-3.7230941404141502E-2"/>
                  <c:y val="-2.7280470083312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D7-4287-966E-66E58D43E1EA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D7-4287-966E-66E58D43E1EA}"/>
                </c:ext>
              </c:extLst>
            </c:dLbl>
            <c:dLbl>
              <c:idx val="25"/>
              <c:layout>
                <c:manualLayout>
                  <c:x val="4.3336944745394389E-3"/>
                  <c:y val="4.44889913965583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FD7-4287-966E-66E58D43E1EA}"/>
                </c:ext>
              </c:extLst>
            </c:dLbl>
            <c:dLbl>
              <c:idx val="26"/>
              <c:layout>
                <c:manualLayout>
                  <c:x val="-2.9949713352020711E-2"/>
                  <c:y val="-2.6670832149430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D7-4287-966E-66E58D43E1EA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D7-4287-966E-66E58D43E1EA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D7-4287-966E-66E58D43E1EA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D7-4287-966E-66E58D43E1EA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D7-4287-966E-66E58D43E1EA}"/>
                </c:ext>
              </c:extLst>
            </c:dLbl>
            <c:dLbl>
              <c:idx val="31"/>
              <c:layout>
                <c:manualLayout>
                  <c:x val="-4.1293624862439322E-2"/>
                  <c:y val="-4.81280234398990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D7-4287-966E-66E58D43E1EA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D7-4287-966E-66E58D43E1EA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FD7-4287-966E-66E58D43E1E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FD7-4287-966E-66E58D43E1EA}"/>
                </c:ext>
              </c:extLst>
            </c:dLbl>
            <c:dLbl>
              <c:idx val="35"/>
              <c:layout>
                <c:manualLayout>
                  <c:x val="-2.4820663070068114E-2"/>
                  <c:y val="-2.91474094204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FD7-4287-966E-66E58D43E1EA}"/>
                </c:ext>
              </c:extLst>
            </c:dLbl>
            <c:dLbl>
              <c:idx val="36"/>
              <c:layout>
                <c:manualLayout>
                  <c:x val="0"/>
                  <c:y val="-3.23767401049312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FD7-4287-966E-66E58D43E1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chemeClr val="accent1">
                    <a:alpha val="50000"/>
                  </a:schemeClr>
                </a:solidFill>
              </a:ln>
              <a:effectLst/>
            </c:spPr>
            <c:trendlineType val="linear"/>
            <c:dispRSqr val="0"/>
            <c:dispEq val="0"/>
          </c:trendline>
          <c:trendline>
            <c:spPr>
              <a:ln w="2540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'com totais'!$B$23:$AL$23</c:f>
              <c:numCache>
                <c:formatCode>mmm\-yy</c:formatCode>
                <c:ptCount val="37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</c:numCache>
            </c:numRef>
          </c:cat>
          <c:val>
            <c:numRef>
              <c:f>'com totais'!$B$24:$AL$24</c:f>
              <c:numCache>
                <c:formatCode>#,##0</c:formatCode>
                <c:ptCount val="37"/>
                <c:pt idx="0">
                  <c:v>278369</c:v>
                </c:pt>
                <c:pt idx="1">
                  <c:v>251911.6</c:v>
                </c:pt>
                <c:pt idx="2">
                  <c:v>402544.81</c:v>
                </c:pt>
                <c:pt idx="3">
                  <c:v>355785.54000000004</c:v>
                </c:pt>
                <c:pt idx="4">
                  <c:v>297199.42</c:v>
                </c:pt>
                <c:pt idx="5">
                  <c:v>320220.96999999997</c:v>
                </c:pt>
                <c:pt idx="6">
                  <c:v>305063.95</c:v>
                </c:pt>
                <c:pt idx="7">
                  <c:v>277769.61</c:v>
                </c:pt>
                <c:pt idx="8">
                  <c:v>329108.11</c:v>
                </c:pt>
                <c:pt idx="9">
                  <c:v>307650.51</c:v>
                </c:pt>
                <c:pt idx="10">
                  <c:v>306563.98</c:v>
                </c:pt>
                <c:pt idx="11">
                  <c:v>383292.49</c:v>
                </c:pt>
                <c:pt idx="12">
                  <c:v>282382.81</c:v>
                </c:pt>
                <c:pt idx="13">
                  <c:v>256367.49</c:v>
                </c:pt>
                <c:pt idx="14">
                  <c:v>401855.14</c:v>
                </c:pt>
                <c:pt idx="15">
                  <c:v>410434.42</c:v>
                </c:pt>
                <c:pt idx="16">
                  <c:v>402488.6</c:v>
                </c:pt>
                <c:pt idx="17">
                  <c:v>398628.64</c:v>
                </c:pt>
                <c:pt idx="18">
                  <c:v>351144.05599999998</c:v>
                </c:pt>
                <c:pt idx="19">
                  <c:v>329080.3</c:v>
                </c:pt>
                <c:pt idx="20">
                  <c:v>358163.94400000002</c:v>
                </c:pt>
                <c:pt idx="21">
                  <c:v>318630.14799999999</c:v>
                </c:pt>
                <c:pt idx="22">
                  <c:v>371169.64399999997</c:v>
                </c:pt>
                <c:pt idx="23">
                  <c:v>396097.17599999998</c:v>
                </c:pt>
                <c:pt idx="24">
                  <c:v>300892.32</c:v>
                </c:pt>
                <c:pt idx="25">
                  <c:v>274130.89600000001</c:v>
                </c:pt>
                <c:pt idx="26">
                  <c:v>371450.63199999998</c:v>
                </c:pt>
                <c:pt idx="27">
                  <c:v>359069</c:v>
                </c:pt>
                <c:pt idx="28">
                  <c:v>348186.95999999996</c:v>
                </c:pt>
                <c:pt idx="29">
                  <c:v>306877.29599999997</c:v>
                </c:pt>
                <c:pt idx="30">
                  <c:v>293782.24</c:v>
                </c:pt>
                <c:pt idx="31">
                  <c:v>277680.41599999997</c:v>
                </c:pt>
                <c:pt idx="32">
                  <c:v>289201.71999999997</c:v>
                </c:pt>
                <c:pt idx="33">
                  <c:v>321288.288</c:v>
                </c:pt>
                <c:pt idx="34">
                  <c:v>363428.82400000002</c:v>
                </c:pt>
                <c:pt idx="35">
                  <c:v>380942.54399999999</c:v>
                </c:pt>
                <c:pt idx="36">
                  <c:v>261312.08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D7-4287-966E-66E58D43E1EA}"/>
            </c:ext>
          </c:extLst>
        </c:ser>
        <c:ser>
          <c:idx val="1"/>
          <c:order val="1"/>
          <c:tx>
            <c:strRef>
              <c:f>'com totais'!$A$25</c:f>
              <c:strCache>
                <c:ptCount val="1"/>
                <c:pt idx="0">
                  <c:v> TOTAL R$ </c:v>
                </c:pt>
              </c:strCache>
            </c:strRef>
          </c:tx>
          <c:spPr>
            <a:ln w="190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FD7-4287-966E-66E58D43E1EA}"/>
                </c:ext>
              </c:extLst>
            </c:dLbl>
            <c:dLbl>
              <c:idx val="1"/>
              <c:layout>
                <c:manualLayout>
                  <c:x val="-3.9209129194711985E-2"/>
                  <c:y val="3.0606400865144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FD7-4287-966E-66E58D43E1EA}"/>
                </c:ext>
              </c:extLst>
            </c:dLbl>
            <c:dLbl>
              <c:idx val="2"/>
              <c:layout>
                <c:manualLayout>
                  <c:x val="2.9891036393842217E-3"/>
                  <c:y val="-7.495928198651741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FD7-4287-966E-66E58D43E1E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FD7-4287-966E-66E58D43E1E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FD7-4287-966E-66E58D43E1EA}"/>
                </c:ext>
              </c:extLst>
            </c:dLbl>
            <c:dLbl>
              <c:idx val="5"/>
              <c:layout>
                <c:manualLayout>
                  <c:x val="-4.1884809079659191E-2"/>
                  <c:y val="-3.585981149598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FD7-4287-966E-66E58D43E1E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FD7-4287-966E-66E58D43E1E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FD7-4287-966E-66E58D43E1EA}"/>
                </c:ext>
              </c:extLst>
            </c:dLbl>
            <c:dLbl>
              <c:idx val="8"/>
              <c:layout>
                <c:manualLayout>
                  <c:x val="-4.0769486696069841E-2"/>
                  <c:y val="7.442273133650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FD7-4287-966E-66E58D43E1E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FD7-4287-966E-66E58D43E1E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FD7-4287-966E-66E58D43E1EA}"/>
                </c:ext>
              </c:extLst>
            </c:dLbl>
            <c:dLbl>
              <c:idx val="11"/>
              <c:layout>
                <c:manualLayout>
                  <c:x val="-5.0298893574994147E-2"/>
                  <c:y val="8.0877120038084572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FD7-4287-966E-66E58D43E1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FD7-4287-966E-66E58D43E1EA}"/>
                </c:ext>
              </c:extLst>
            </c:dLbl>
            <c:dLbl>
              <c:idx val="13"/>
              <c:layout>
                <c:manualLayout>
                  <c:x val="-4.1884809079659191E-2"/>
                  <c:y val="2.2819880042898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FD7-4287-966E-66E58D43E1E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FD7-4287-966E-66E58D43E1E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FD7-4287-966E-66E58D43E1E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FD7-4287-966E-66E58D43E1EA}"/>
                </c:ext>
              </c:extLst>
            </c:dLbl>
            <c:dLbl>
              <c:idx val="17"/>
              <c:layout>
                <c:manualLayout>
                  <c:x val="-1.0859024576207937E-2"/>
                  <c:y val="2.6079862906169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FD7-4287-966E-66E58D43E1EA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FD7-4287-966E-66E58D43E1EA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FD7-4287-966E-66E58D43E1EA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FD7-4287-966E-66E58D43E1EA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FD7-4287-966E-66E58D43E1EA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FD7-4287-966E-66E58D43E1EA}"/>
                </c:ext>
              </c:extLst>
            </c:dLbl>
            <c:dLbl>
              <c:idx val="23"/>
              <c:layout>
                <c:manualLayout>
                  <c:x val="-4.0333563372737899E-2"/>
                  <c:y val="-1.6802125411519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FD7-4287-966E-66E58D43E1EA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FD7-4287-966E-66E58D43E1EA}"/>
                </c:ext>
              </c:extLst>
            </c:dLbl>
            <c:dLbl>
              <c:idx val="25"/>
              <c:layout>
                <c:manualLayout>
                  <c:x val="-3.1151334169096483E-2"/>
                  <c:y val="2.11431469078938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FD7-4287-966E-66E58D43E1EA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FD7-4287-966E-66E58D43E1EA}"/>
                </c:ext>
              </c:extLst>
            </c:dLbl>
            <c:dLbl>
              <c:idx val="27"/>
              <c:layout>
                <c:manualLayout>
                  <c:x val="-3.8511643249360891E-2"/>
                  <c:y val="-3.8166986923988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FD7-4287-966E-66E58D43E1EA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FD7-4287-966E-66E58D43E1EA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FD7-4287-966E-66E58D43E1EA}"/>
                </c:ext>
              </c:extLst>
            </c:dLbl>
            <c:dLbl>
              <c:idx val="30"/>
              <c:layout>
                <c:manualLayout>
                  <c:x val="-4.486131690443311E-2"/>
                  <c:y val="3.29524295997102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FD7-4287-966E-66E58D43E1EA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FD7-4287-966E-66E58D43E1EA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FD7-4287-966E-66E58D43E1EA}"/>
                </c:ext>
              </c:extLst>
            </c:dLbl>
            <c:dLbl>
              <c:idx val="33"/>
              <c:layout>
                <c:manualLayout>
                  <c:x val="-3.6830698958461736E-2"/>
                  <c:y val="5.2808385812246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FD7-4287-966E-66E58D43E1EA}"/>
                </c:ext>
              </c:extLst>
            </c:dLbl>
            <c:dLbl>
              <c:idx val="34"/>
              <c:layout>
                <c:manualLayout>
                  <c:x val="-7.9870444146811007E-2"/>
                  <c:y val="-3.7690491371244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FD7-4287-966E-66E58D43E1EA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FD7-4287-966E-66E58D43E1EA}"/>
                </c:ext>
              </c:extLst>
            </c:dLbl>
            <c:dLbl>
              <c:idx val="36"/>
              <c:layout>
                <c:manualLayout>
                  <c:x val="-2.8505250857992263E-3"/>
                  <c:y val="2.8296390167297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FD7-4287-966E-66E58D43E1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8575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'com totais'!$B$23:$AL$23</c:f>
              <c:numCache>
                <c:formatCode>mmm\-yy</c:formatCode>
                <c:ptCount val="37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</c:numCache>
            </c:numRef>
          </c:cat>
          <c:val>
            <c:numRef>
              <c:f>'com totais'!$B$25:$AL$25</c:f>
              <c:numCache>
                <c:formatCode>_(* #,##0.00_);_(* \(#,##0.00\);_(* "-"??_);_(@_)</c:formatCode>
                <c:ptCount val="37"/>
                <c:pt idx="0">
                  <c:v>174782.16999999998</c:v>
                </c:pt>
                <c:pt idx="1">
                  <c:v>163828.01999999999</c:v>
                </c:pt>
                <c:pt idx="2">
                  <c:v>274350.39</c:v>
                </c:pt>
                <c:pt idx="3">
                  <c:v>216784.4</c:v>
                </c:pt>
                <c:pt idx="4">
                  <c:v>176018.93</c:v>
                </c:pt>
                <c:pt idx="5">
                  <c:v>201169.73</c:v>
                </c:pt>
                <c:pt idx="6">
                  <c:v>179653.95</c:v>
                </c:pt>
                <c:pt idx="7">
                  <c:v>182580.68</c:v>
                </c:pt>
                <c:pt idx="8">
                  <c:v>217504.56999999998</c:v>
                </c:pt>
                <c:pt idx="9">
                  <c:v>213233.82</c:v>
                </c:pt>
                <c:pt idx="10">
                  <c:v>223504.40000000002</c:v>
                </c:pt>
                <c:pt idx="11">
                  <c:v>259186.78000000003</c:v>
                </c:pt>
                <c:pt idx="12">
                  <c:v>184357.89999999997</c:v>
                </c:pt>
                <c:pt idx="13">
                  <c:v>132127.29</c:v>
                </c:pt>
                <c:pt idx="14">
                  <c:v>258927.06</c:v>
                </c:pt>
                <c:pt idx="15">
                  <c:v>221941.51999999996</c:v>
                </c:pt>
                <c:pt idx="16">
                  <c:v>282206.21000000002</c:v>
                </c:pt>
                <c:pt idx="17">
                  <c:v>248369.62</c:v>
                </c:pt>
                <c:pt idx="18">
                  <c:v>305076.69</c:v>
                </c:pt>
                <c:pt idx="19">
                  <c:v>293854</c:v>
                </c:pt>
                <c:pt idx="20">
                  <c:v>310496.41000000003</c:v>
                </c:pt>
                <c:pt idx="21">
                  <c:v>285137.87</c:v>
                </c:pt>
                <c:pt idx="22">
                  <c:v>321228.90999999997</c:v>
                </c:pt>
                <c:pt idx="23">
                  <c:v>342745.69000000006</c:v>
                </c:pt>
                <c:pt idx="24">
                  <c:v>263033.76999999996</c:v>
                </c:pt>
                <c:pt idx="25">
                  <c:v>218741.84000000003</c:v>
                </c:pt>
                <c:pt idx="26">
                  <c:v>311470.71000000008</c:v>
                </c:pt>
                <c:pt idx="27">
                  <c:v>328073.23000000004</c:v>
                </c:pt>
                <c:pt idx="28">
                  <c:v>307379.42000000004</c:v>
                </c:pt>
                <c:pt idx="29">
                  <c:v>263158.8</c:v>
                </c:pt>
                <c:pt idx="30">
                  <c:v>261185.45000000004</c:v>
                </c:pt>
                <c:pt idx="31">
                  <c:v>269595.23</c:v>
                </c:pt>
                <c:pt idx="32">
                  <c:v>278822.93</c:v>
                </c:pt>
                <c:pt idx="33">
                  <c:v>321698.09999999998</c:v>
                </c:pt>
                <c:pt idx="34">
                  <c:v>347403.82999999996</c:v>
                </c:pt>
                <c:pt idx="35">
                  <c:v>345110.12999999995</c:v>
                </c:pt>
                <c:pt idx="36">
                  <c:v>242562.92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D7-4287-966E-66E58D43E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109551"/>
        <c:axId val="458473759"/>
      </c:lineChart>
      <c:dateAx>
        <c:axId val="340109551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8473759"/>
        <c:crosses val="autoZero"/>
        <c:auto val="1"/>
        <c:lblOffset val="100"/>
        <c:baseTimeUnit val="months"/>
      </c:dateAx>
      <c:valAx>
        <c:axId val="458473759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340109551"/>
        <c:crosses val="autoZero"/>
        <c:crossBetween val="between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7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KWH!$A$5</c:f>
              <c:strCache>
                <c:ptCount val="1"/>
                <c:pt idx="0">
                  <c:v>Campus Jaguari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KWH!$B$4:$AL$4</c:f>
              <c:numCache>
                <c:formatCode>mmm\-yy</c:formatCode>
                <c:ptCount val="37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</c:numCache>
            </c:numRef>
          </c:cat>
          <c:val>
            <c:numRef>
              <c:f>KWH!$B$5:$AL$5</c:f>
              <c:numCache>
                <c:formatCode>#,##0</c:formatCode>
                <c:ptCount val="37"/>
                <c:pt idx="0">
                  <c:v>10650</c:v>
                </c:pt>
                <c:pt idx="1">
                  <c:v>10650</c:v>
                </c:pt>
                <c:pt idx="2">
                  <c:v>14369</c:v>
                </c:pt>
                <c:pt idx="3">
                  <c:v>13258</c:v>
                </c:pt>
                <c:pt idx="4">
                  <c:v>11376</c:v>
                </c:pt>
                <c:pt idx="5">
                  <c:v>14897</c:v>
                </c:pt>
                <c:pt idx="6">
                  <c:v>13653</c:v>
                </c:pt>
                <c:pt idx="7">
                  <c:v>13612</c:v>
                </c:pt>
                <c:pt idx="8">
                  <c:v>12628</c:v>
                </c:pt>
                <c:pt idx="9">
                  <c:v>12628</c:v>
                </c:pt>
                <c:pt idx="10">
                  <c:v>6970</c:v>
                </c:pt>
                <c:pt idx="11">
                  <c:v>12718</c:v>
                </c:pt>
                <c:pt idx="12">
                  <c:v>8815</c:v>
                </c:pt>
                <c:pt idx="13">
                  <c:v>7579</c:v>
                </c:pt>
                <c:pt idx="14">
                  <c:v>14113</c:v>
                </c:pt>
                <c:pt idx="15">
                  <c:v>13273</c:v>
                </c:pt>
                <c:pt idx="16">
                  <c:v>13856</c:v>
                </c:pt>
                <c:pt idx="17">
                  <c:v>13971</c:v>
                </c:pt>
                <c:pt idx="18">
                  <c:v>14915</c:v>
                </c:pt>
                <c:pt idx="19">
                  <c:v>13529</c:v>
                </c:pt>
                <c:pt idx="20">
                  <c:v>14105</c:v>
                </c:pt>
                <c:pt idx="21">
                  <c:v>11040</c:v>
                </c:pt>
                <c:pt idx="22">
                  <c:v>11150</c:v>
                </c:pt>
                <c:pt idx="23">
                  <c:v>12236</c:v>
                </c:pt>
                <c:pt idx="24">
                  <c:v>8445</c:v>
                </c:pt>
                <c:pt idx="25">
                  <c:v>8964</c:v>
                </c:pt>
                <c:pt idx="26">
                  <c:v>12500</c:v>
                </c:pt>
                <c:pt idx="27">
                  <c:v>12031</c:v>
                </c:pt>
                <c:pt idx="28">
                  <c:v>13337</c:v>
                </c:pt>
                <c:pt idx="29">
                  <c:v>12209</c:v>
                </c:pt>
                <c:pt idx="30">
                  <c:v>12859</c:v>
                </c:pt>
                <c:pt idx="31">
                  <c:v>11929</c:v>
                </c:pt>
                <c:pt idx="32">
                  <c:v>13455</c:v>
                </c:pt>
                <c:pt idx="33">
                  <c:v>12389</c:v>
                </c:pt>
                <c:pt idx="34">
                  <c:v>12732</c:v>
                </c:pt>
                <c:pt idx="35">
                  <c:v>15148</c:v>
                </c:pt>
                <c:pt idx="36">
                  <c:v>8147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41-4013-8487-E565F1092A63}"/>
            </c:ext>
          </c:extLst>
        </c:ser>
        <c:ser>
          <c:idx val="1"/>
          <c:order val="1"/>
          <c:tx>
            <c:strRef>
              <c:f>KWH!$A$6</c:f>
              <c:strCache>
                <c:ptCount val="1"/>
                <c:pt idx="0">
                  <c:v>Campus Santo Ângelo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KWH!$B$4:$AL$4</c:f>
              <c:numCache>
                <c:formatCode>mmm\-yy</c:formatCode>
                <c:ptCount val="37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</c:numCache>
            </c:numRef>
          </c:cat>
          <c:val>
            <c:numRef>
              <c:f>KWH!$B$6:$AL$6</c:f>
              <c:numCache>
                <c:formatCode>#,##0</c:formatCode>
                <c:ptCount val="37"/>
                <c:pt idx="0">
                  <c:v>11808</c:v>
                </c:pt>
                <c:pt idx="1">
                  <c:v>10865.6</c:v>
                </c:pt>
                <c:pt idx="2">
                  <c:v>17924.810000000001</c:v>
                </c:pt>
                <c:pt idx="3">
                  <c:v>16732.54</c:v>
                </c:pt>
                <c:pt idx="4">
                  <c:v>14741.42</c:v>
                </c:pt>
                <c:pt idx="5">
                  <c:v>15895.97</c:v>
                </c:pt>
                <c:pt idx="6">
                  <c:v>16686.95</c:v>
                </c:pt>
                <c:pt idx="7">
                  <c:v>13705.61</c:v>
                </c:pt>
                <c:pt idx="8">
                  <c:v>17186.11</c:v>
                </c:pt>
                <c:pt idx="9">
                  <c:v>15804.51</c:v>
                </c:pt>
                <c:pt idx="10">
                  <c:v>16605.98</c:v>
                </c:pt>
                <c:pt idx="11">
                  <c:v>19417.490000000002</c:v>
                </c:pt>
                <c:pt idx="12">
                  <c:v>14981.81</c:v>
                </c:pt>
                <c:pt idx="13">
                  <c:v>19345.09</c:v>
                </c:pt>
                <c:pt idx="14">
                  <c:v>25545.040000000001</c:v>
                </c:pt>
                <c:pt idx="15">
                  <c:v>22566.32</c:v>
                </c:pt>
                <c:pt idx="16">
                  <c:v>25711.200000000001</c:v>
                </c:pt>
                <c:pt idx="17">
                  <c:v>19599.04</c:v>
                </c:pt>
                <c:pt idx="18">
                  <c:v>16876.16</c:v>
                </c:pt>
                <c:pt idx="19">
                  <c:v>17886.96</c:v>
                </c:pt>
                <c:pt idx="20">
                  <c:v>20187.68</c:v>
                </c:pt>
                <c:pt idx="21">
                  <c:v>20339.599999999999</c:v>
                </c:pt>
                <c:pt idx="22">
                  <c:v>24483.84</c:v>
                </c:pt>
                <c:pt idx="23">
                  <c:v>24359.84</c:v>
                </c:pt>
                <c:pt idx="24">
                  <c:v>16600</c:v>
                </c:pt>
                <c:pt idx="25">
                  <c:v>16745</c:v>
                </c:pt>
                <c:pt idx="26">
                  <c:v>21332</c:v>
                </c:pt>
                <c:pt idx="27">
                  <c:v>20634</c:v>
                </c:pt>
                <c:pt idx="28">
                  <c:v>20632</c:v>
                </c:pt>
                <c:pt idx="29">
                  <c:v>14932</c:v>
                </c:pt>
                <c:pt idx="30">
                  <c:v>16338</c:v>
                </c:pt>
                <c:pt idx="31">
                  <c:v>16606</c:v>
                </c:pt>
                <c:pt idx="32">
                  <c:v>16666</c:v>
                </c:pt>
                <c:pt idx="33">
                  <c:v>17275</c:v>
                </c:pt>
                <c:pt idx="34">
                  <c:v>21245</c:v>
                </c:pt>
                <c:pt idx="35">
                  <c:v>21078</c:v>
                </c:pt>
                <c:pt idx="36">
                  <c:v>16562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41-4013-8487-E565F1092A63}"/>
            </c:ext>
          </c:extLst>
        </c:ser>
        <c:ser>
          <c:idx val="2"/>
          <c:order val="2"/>
          <c:tx>
            <c:strRef>
              <c:f>KWH!$A$7</c:f>
              <c:strCache>
                <c:ptCount val="1"/>
                <c:pt idx="0">
                  <c:v>Campus Santo Augusto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KWH!$B$4:$AL$4</c:f>
              <c:numCache>
                <c:formatCode>mmm\-yy</c:formatCode>
                <c:ptCount val="37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</c:numCache>
            </c:numRef>
          </c:cat>
          <c:val>
            <c:numRef>
              <c:f>KWH!$B$7:$AL$7</c:f>
              <c:numCache>
                <c:formatCode>#,##0</c:formatCode>
                <c:ptCount val="37"/>
                <c:pt idx="0">
                  <c:v>21980</c:v>
                </c:pt>
                <c:pt idx="1">
                  <c:v>17430</c:v>
                </c:pt>
                <c:pt idx="2">
                  <c:v>30390</c:v>
                </c:pt>
                <c:pt idx="3">
                  <c:v>30880</c:v>
                </c:pt>
                <c:pt idx="4">
                  <c:v>27610</c:v>
                </c:pt>
                <c:pt idx="5">
                  <c:v>25030</c:v>
                </c:pt>
                <c:pt idx="6">
                  <c:v>28558</c:v>
                </c:pt>
                <c:pt idx="7">
                  <c:v>20120</c:v>
                </c:pt>
                <c:pt idx="8">
                  <c:v>28897</c:v>
                </c:pt>
                <c:pt idx="9">
                  <c:v>27160</c:v>
                </c:pt>
                <c:pt idx="10">
                  <c:v>28805</c:v>
                </c:pt>
                <c:pt idx="11">
                  <c:v>35867</c:v>
                </c:pt>
                <c:pt idx="12">
                  <c:v>21595</c:v>
                </c:pt>
                <c:pt idx="13">
                  <c:v>16673.400000000001</c:v>
                </c:pt>
                <c:pt idx="14">
                  <c:v>30337.100000000002</c:v>
                </c:pt>
                <c:pt idx="15">
                  <c:v>31917.1</c:v>
                </c:pt>
                <c:pt idx="16">
                  <c:v>34195.4</c:v>
                </c:pt>
                <c:pt idx="17">
                  <c:v>29010.6</c:v>
                </c:pt>
                <c:pt idx="18">
                  <c:v>30286.400000000001</c:v>
                </c:pt>
                <c:pt idx="19">
                  <c:v>25878.3</c:v>
                </c:pt>
                <c:pt idx="20">
                  <c:v>32095.200000000001</c:v>
                </c:pt>
                <c:pt idx="21">
                  <c:v>26662.9</c:v>
                </c:pt>
                <c:pt idx="22">
                  <c:v>31211.899999999998</c:v>
                </c:pt>
                <c:pt idx="23">
                  <c:v>36436.400000000001</c:v>
                </c:pt>
                <c:pt idx="24">
                  <c:v>20782</c:v>
                </c:pt>
                <c:pt idx="25">
                  <c:v>19049</c:v>
                </c:pt>
                <c:pt idx="26">
                  <c:v>28450</c:v>
                </c:pt>
                <c:pt idx="27">
                  <c:v>31015</c:v>
                </c:pt>
                <c:pt idx="28">
                  <c:v>29753</c:v>
                </c:pt>
                <c:pt idx="29">
                  <c:v>27349</c:v>
                </c:pt>
                <c:pt idx="30">
                  <c:v>27553</c:v>
                </c:pt>
                <c:pt idx="31">
                  <c:v>22914</c:v>
                </c:pt>
                <c:pt idx="32">
                  <c:v>28780</c:v>
                </c:pt>
                <c:pt idx="33">
                  <c:v>28729</c:v>
                </c:pt>
                <c:pt idx="34">
                  <c:v>32464</c:v>
                </c:pt>
                <c:pt idx="35">
                  <c:v>37318</c:v>
                </c:pt>
                <c:pt idx="36">
                  <c:v>22646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41-4013-8487-E565F1092A63}"/>
            </c:ext>
          </c:extLst>
        </c:ser>
        <c:ser>
          <c:idx val="3"/>
          <c:order val="3"/>
          <c:tx>
            <c:strRef>
              <c:f>KWH!$A$8</c:f>
              <c:strCache>
                <c:ptCount val="1"/>
                <c:pt idx="0">
                  <c:v>Campus Alegrete</c:v>
                </c:pt>
              </c:strCache>
            </c:strRef>
          </c:tx>
          <c:spPr>
            <a:ln w="22225" cap="rnd">
              <a:solidFill>
                <a:schemeClr val="accent4"/>
              </a:solidFill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KWH!$B$4:$AL$4</c:f>
              <c:numCache>
                <c:formatCode>mmm\-yy</c:formatCode>
                <c:ptCount val="37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</c:numCache>
            </c:numRef>
          </c:cat>
          <c:val>
            <c:numRef>
              <c:f>KWH!$B$8:$AL$8</c:f>
              <c:numCache>
                <c:formatCode>#,##0</c:formatCode>
                <c:ptCount val="37"/>
                <c:pt idx="0">
                  <c:v>85223</c:v>
                </c:pt>
                <c:pt idx="1">
                  <c:v>65141</c:v>
                </c:pt>
                <c:pt idx="2">
                  <c:v>94939</c:v>
                </c:pt>
                <c:pt idx="3">
                  <c:v>94389</c:v>
                </c:pt>
                <c:pt idx="4">
                  <c:v>73464</c:v>
                </c:pt>
                <c:pt idx="5">
                  <c:v>84559</c:v>
                </c:pt>
                <c:pt idx="6">
                  <c:v>78758</c:v>
                </c:pt>
                <c:pt idx="7">
                  <c:v>68727</c:v>
                </c:pt>
                <c:pt idx="8">
                  <c:v>84850</c:v>
                </c:pt>
                <c:pt idx="9">
                  <c:v>77033</c:v>
                </c:pt>
                <c:pt idx="10">
                  <c:v>70260</c:v>
                </c:pt>
                <c:pt idx="11">
                  <c:v>83379</c:v>
                </c:pt>
                <c:pt idx="12">
                  <c:v>79654</c:v>
                </c:pt>
                <c:pt idx="13">
                  <c:v>70627</c:v>
                </c:pt>
                <c:pt idx="14">
                  <c:v>88926</c:v>
                </c:pt>
                <c:pt idx="15">
                  <c:v>81424</c:v>
                </c:pt>
                <c:pt idx="16">
                  <c:v>100260</c:v>
                </c:pt>
                <c:pt idx="17">
                  <c:v>100751</c:v>
                </c:pt>
                <c:pt idx="18">
                  <c:v>83262.495999999999</c:v>
                </c:pt>
                <c:pt idx="19">
                  <c:v>73348.040000000008</c:v>
                </c:pt>
                <c:pt idx="20">
                  <c:v>76592.063999999998</c:v>
                </c:pt>
                <c:pt idx="21">
                  <c:v>63623.648000000001</c:v>
                </c:pt>
                <c:pt idx="22">
                  <c:v>78548.90400000001</c:v>
                </c:pt>
                <c:pt idx="23">
                  <c:v>85152.695999999996</c:v>
                </c:pt>
                <c:pt idx="24">
                  <c:v>75177.320000000007</c:v>
                </c:pt>
                <c:pt idx="25">
                  <c:v>55379.896000000001</c:v>
                </c:pt>
                <c:pt idx="26">
                  <c:v>90450.631999999998</c:v>
                </c:pt>
                <c:pt idx="27">
                  <c:v>77992</c:v>
                </c:pt>
                <c:pt idx="28">
                  <c:v>82601.959999999992</c:v>
                </c:pt>
                <c:pt idx="29">
                  <c:v>67406.296000000002</c:v>
                </c:pt>
                <c:pt idx="30">
                  <c:v>70826.239999999991</c:v>
                </c:pt>
                <c:pt idx="31">
                  <c:v>64300.415999999997</c:v>
                </c:pt>
                <c:pt idx="32">
                  <c:v>65203.72</c:v>
                </c:pt>
                <c:pt idx="33">
                  <c:v>73924.288</c:v>
                </c:pt>
                <c:pt idx="34">
                  <c:v>70617.823999999993</c:v>
                </c:pt>
                <c:pt idx="35">
                  <c:v>96556.543999999994</c:v>
                </c:pt>
                <c:pt idx="36">
                  <c:v>64843.079999999994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41-4013-8487-E565F1092A63}"/>
            </c:ext>
          </c:extLst>
        </c:ser>
        <c:ser>
          <c:idx val="4"/>
          <c:order val="4"/>
          <c:tx>
            <c:strRef>
              <c:f>KWH!$A$9</c:f>
              <c:strCache>
                <c:ptCount val="1"/>
                <c:pt idx="0">
                  <c:v>Campus São Vicente do Sul</c:v>
                </c:pt>
              </c:strCache>
            </c:strRef>
          </c:tx>
          <c:spPr>
            <a:ln w="22225" cap="rnd">
              <a:solidFill>
                <a:schemeClr val="accent5"/>
              </a:solidFill>
            </a:ln>
            <a:effectLst>
              <a:glow rad="139700">
                <a:schemeClr val="accent5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KWH!$B$4:$AL$4</c:f>
              <c:numCache>
                <c:formatCode>mmm\-yy</c:formatCode>
                <c:ptCount val="37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</c:numCache>
            </c:numRef>
          </c:cat>
          <c:val>
            <c:numRef>
              <c:f>KWH!$B$9:$AL$9</c:f>
              <c:numCache>
                <c:formatCode>#,##0</c:formatCode>
                <c:ptCount val="37"/>
                <c:pt idx="0">
                  <c:v>53868</c:v>
                </c:pt>
                <c:pt idx="1">
                  <c:v>37644</c:v>
                </c:pt>
                <c:pt idx="2">
                  <c:v>79613</c:v>
                </c:pt>
                <c:pt idx="3">
                  <c:v>72524</c:v>
                </c:pt>
                <c:pt idx="4">
                  <c:v>57601</c:v>
                </c:pt>
                <c:pt idx="5">
                  <c:v>64773</c:v>
                </c:pt>
                <c:pt idx="6">
                  <c:v>64919</c:v>
                </c:pt>
                <c:pt idx="7">
                  <c:v>54526</c:v>
                </c:pt>
                <c:pt idx="8">
                  <c:v>69724</c:v>
                </c:pt>
                <c:pt idx="9">
                  <c:v>64987</c:v>
                </c:pt>
                <c:pt idx="10">
                  <c:v>61583</c:v>
                </c:pt>
                <c:pt idx="11">
                  <c:v>87170</c:v>
                </c:pt>
                <c:pt idx="12">
                  <c:v>57133</c:v>
                </c:pt>
                <c:pt idx="13">
                  <c:v>42794</c:v>
                </c:pt>
                <c:pt idx="14">
                  <c:v>84264</c:v>
                </c:pt>
                <c:pt idx="15">
                  <c:v>101285</c:v>
                </c:pt>
                <c:pt idx="16">
                  <c:v>88192</c:v>
                </c:pt>
                <c:pt idx="17">
                  <c:v>103084</c:v>
                </c:pt>
                <c:pt idx="18">
                  <c:v>81217</c:v>
                </c:pt>
                <c:pt idx="19">
                  <c:v>66980</c:v>
                </c:pt>
                <c:pt idx="20">
                  <c:v>84308</c:v>
                </c:pt>
                <c:pt idx="21">
                  <c:v>73114</c:v>
                </c:pt>
                <c:pt idx="22">
                  <c:v>79131</c:v>
                </c:pt>
                <c:pt idx="23">
                  <c:v>88552</c:v>
                </c:pt>
                <c:pt idx="24">
                  <c:v>66052</c:v>
                </c:pt>
                <c:pt idx="25">
                  <c:v>54079</c:v>
                </c:pt>
                <c:pt idx="26">
                  <c:v>75785</c:v>
                </c:pt>
                <c:pt idx="27">
                  <c:v>75821</c:v>
                </c:pt>
                <c:pt idx="28">
                  <c:v>67775</c:v>
                </c:pt>
                <c:pt idx="29">
                  <c:v>66281</c:v>
                </c:pt>
                <c:pt idx="30">
                  <c:v>63384</c:v>
                </c:pt>
                <c:pt idx="31">
                  <c:v>49378</c:v>
                </c:pt>
                <c:pt idx="32">
                  <c:v>57738</c:v>
                </c:pt>
                <c:pt idx="33">
                  <c:v>63265</c:v>
                </c:pt>
                <c:pt idx="34">
                  <c:v>67435</c:v>
                </c:pt>
                <c:pt idx="35">
                  <c:v>77573</c:v>
                </c:pt>
                <c:pt idx="36">
                  <c:v>47174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41-4013-8487-E565F1092A63}"/>
            </c:ext>
          </c:extLst>
        </c:ser>
        <c:ser>
          <c:idx val="5"/>
          <c:order val="5"/>
          <c:tx>
            <c:strRef>
              <c:f>KWH!$A$10</c:f>
              <c:strCache>
                <c:ptCount val="1"/>
                <c:pt idx="0">
                  <c:v>Campus Júlio de Castilhos</c:v>
                </c:pt>
              </c:strCache>
            </c:strRef>
          </c:tx>
          <c:spPr>
            <a:ln w="22225" cap="rnd">
              <a:solidFill>
                <a:schemeClr val="accent6"/>
              </a:solidFill>
            </a:ln>
            <a:effectLst>
              <a:glow rad="139700">
                <a:schemeClr val="accent6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KWH!$B$4:$AL$4</c:f>
              <c:numCache>
                <c:formatCode>mmm\-yy</c:formatCode>
                <c:ptCount val="37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</c:numCache>
            </c:numRef>
          </c:cat>
          <c:val>
            <c:numRef>
              <c:f>KWH!$B$10:$AL$10</c:f>
              <c:numCache>
                <c:formatCode>#,##0</c:formatCode>
                <c:ptCount val="37"/>
                <c:pt idx="0">
                  <c:v>27907</c:v>
                </c:pt>
                <c:pt idx="1">
                  <c:v>23534</c:v>
                </c:pt>
                <c:pt idx="2">
                  <c:v>38089</c:v>
                </c:pt>
                <c:pt idx="3">
                  <c:v>37127</c:v>
                </c:pt>
                <c:pt idx="4">
                  <c:v>33091</c:v>
                </c:pt>
                <c:pt idx="5">
                  <c:v>34275</c:v>
                </c:pt>
                <c:pt idx="6">
                  <c:v>34600</c:v>
                </c:pt>
                <c:pt idx="7">
                  <c:v>25640</c:v>
                </c:pt>
                <c:pt idx="8">
                  <c:v>32754</c:v>
                </c:pt>
                <c:pt idx="9">
                  <c:v>25550</c:v>
                </c:pt>
                <c:pt idx="10">
                  <c:v>31643</c:v>
                </c:pt>
                <c:pt idx="11">
                  <c:v>38349</c:v>
                </c:pt>
                <c:pt idx="12">
                  <c:v>26971</c:v>
                </c:pt>
                <c:pt idx="13">
                  <c:v>23681</c:v>
                </c:pt>
                <c:pt idx="14">
                  <c:v>37694</c:v>
                </c:pt>
                <c:pt idx="15">
                  <c:v>36836</c:v>
                </c:pt>
                <c:pt idx="16">
                  <c:v>38949</c:v>
                </c:pt>
                <c:pt idx="17">
                  <c:v>34607</c:v>
                </c:pt>
                <c:pt idx="18">
                  <c:v>40290</c:v>
                </c:pt>
                <c:pt idx="19">
                  <c:v>35269</c:v>
                </c:pt>
                <c:pt idx="20">
                  <c:v>37395</c:v>
                </c:pt>
                <c:pt idx="21">
                  <c:v>25764</c:v>
                </c:pt>
                <c:pt idx="22">
                  <c:v>36691</c:v>
                </c:pt>
                <c:pt idx="23">
                  <c:v>42802</c:v>
                </c:pt>
                <c:pt idx="24">
                  <c:v>27660</c:v>
                </c:pt>
                <c:pt idx="25">
                  <c:v>25403</c:v>
                </c:pt>
                <c:pt idx="26">
                  <c:v>38310</c:v>
                </c:pt>
                <c:pt idx="27">
                  <c:v>26299</c:v>
                </c:pt>
                <c:pt idx="28">
                  <c:v>37700</c:v>
                </c:pt>
                <c:pt idx="29">
                  <c:v>29679</c:v>
                </c:pt>
                <c:pt idx="30">
                  <c:v>28084</c:v>
                </c:pt>
                <c:pt idx="31">
                  <c:v>24874</c:v>
                </c:pt>
                <c:pt idx="32">
                  <c:v>26790</c:v>
                </c:pt>
                <c:pt idx="33">
                  <c:v>27961</c:v>
                </c:pt>
                <c:pt idx="34">
                  <c:v>42357</c:v>
                </c:pt>
                <c:pt idx="35">
                  <c:v>33497</c:v>
                </c:pt>
                <c:pt idx="36">
                  <c:v>25651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41-4013-8487-E565F1092A63}"/>
            </c:ext>
          </c:extLst>
        </c:ser>
        <c:ser>
          <c:idx val="6"/>
          <c:order val="6"/>
          <c:tx>
            <c:strRef>
              <c:f>KWH!$A$11</c:f>
              <c:strCache>
                <c:ptCount val="1"/>
                <c:pt idx="0">
                  <c:v>Campus São Borja</c:v>
                </c:pt>
              </c:strCache>
            </c:strRef>
          </c:tx>
          <c:spPr>
            <a:ln w="22225" cap="rnd">
              <a:solidFill>
                <a:schemeClr val="accent1">
                  <a:lumMod val="60000"/>
                </a:schemeClr>
              </a:solidFill>
            </a:ln>
            <a:effectLst>
              <a:glow rad="139700">
                <a:schemeClr val="accent1">
                  <a:lumMod val="6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KWH!$B$4:$AL$4</c:f>
              <c:numCache>
                <c:formatCode>mmm\-yy</c:formatCode>
                <c:ptCount val="37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</c:numCache>
            </c:numRef>
          </c:cat>
          <c:val>
            <c:numRef>
              <c:f>KWH!$B$11:$AL$11</c:f>
              <c:numCache>
                <c:formatCode>#,##0</c:formatCode>
                <c:ptCount val="37"/>
                <c:pt idx="0">
                  <c:v>19348</c:v>
                </c:pt>
                <c:pt idx="1">
                  <c:v>23900</c:v>
                </c:pt>
                <c:pt idx="2">
                  <c:v>38372</c:v>
                </c:pt>
                <c:pt idx="3">
                  <c:v>30295</c:v>
                </c:pt>
                <c:pt idx="4">
                  <c:v>21820</c:v>
                </c:pt>
                <c:pt idx="5">
                  <c:v>22824</c:v>
                </c:pt>
                <c:pt idx="6">
                  <c:v>19974</c:v>
                </c:pt>
                <c:pt idx="7">
                  <c:v>24454</c:v>
                </c:pt>
                <c:pt idx="8">
                  <c:v>25408</c:v>
                </c:pt>
                <c:pt idx="9">
                  <c:v>23651</c:v>
                </c:pt>
                <c:pt idx="10">
                  <c:v>27163</c:v>
                </c:pt>
                <c:pt idx="11">
                  <c:v>32264</c:v>
                </c:pt>
                <c:pt idx="12">
                  <c:v>20914</c:v>
                </c:pt>
                <c:pt idx="13">
                  <c:v>20919</c:v>
                </c:pt>
                <c:pt idx="14">
                  <c:v>39321</c:v>
                </c:pt>
                <c:pt idx="15">
                  <c:v>39718</c:v>
                </c:pt>
                <c:pt idx="16">
                  <c:v>30542</c:v>
                </c:pt>
                <c:pt idx="17">
                  <c:v>29241</c:v>
                </c:pt>
                <c:pt idx="18">
                  <c:v>26134</c:v>
                </c:pt>
                <c:pt idx="19">
                  <c:v>27243</c:v>
                </c:pt>
                <c:pt idx="20">
                  <c:v>30753</c:v>
                </c:pt>
                <c:pt idx="21">
                  <c:v>28989</c:v>
                </c:pt>
                <c:pt idx="22">
                  <c:v>33565</c:v>
                </c:pt>
                <c:pt idx="23">
                  <c:v>31888</c:v>
                </c:pt>
                <c:pt idx="24">
                  <c:v>20302</c:v>
                </c:pt>
                <c:pt idx="25">
                  <c:v>27944</c:v>
                </c:pt>
                <c:pt idx="26">
                  <c:v>31846</c:v>
                </c:pt>
                <c:pt idx="27">
                  <c:v>36034</c:v>
                </c:pt>
                <c:pt idx="28">
                  <c:v>32101</c:v>
                </c:pt>
                <c:pt idx="29">
                  <c:v>28011</c:v>
                </c:pt>
                <c:pt idx="30">
                  <c:v>22870</c:v>
                </c:pt>
                <c:pt idx="31">
                  <c:v>26845</c:v>
                </c:pt>
                <c:pt idx="32">
                  <c:v>27457</c:v>
                </c:pt>
                <c:pt idx="33">
                  <c:v>31927</c:v>
                </c:pt>
                <c:pt idx="34">
                  <c:v>41937</c:v>
                </c:pt>
                <c:pt idx="35">
                  <c:v>32271</c:v>
                </c:pt>
                <c:pt idx="36">
                  <c:v>21178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41-4013-8487-E565F1092A63}"/>
            </c:ext>
          </c:extLst>
        </c:ser>
        <c:ser>
          <c:idx val="7"/>
          <c:order val="7"/>
          <c:tx>
            <c:strRef>
              <c:f>KWH!$A$12</c:f>
              <c:strCache>
                <c:ptCount val="1"/>
                <c:pt idx="0">
                  <c:v>Campus Santa Rosa</c:v>
                </c:pt>
              </c:strCache>
            </c:strRef>
          </c:tx>
          <c:spPr>
            <a:ln w="22225" cap="rnd">
              <a:solidFill>
                <a:schemeClr val="accent2">
                  <a:lumMod val="60000"/>
                </a:schemeClr>
              </a:solidFill>
            </a:ln>
            <a:effectLst>
              <a:glow rad="139700">
                <a:schemeClr val="accent2">
                  <a:lumMod val="6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KWH!$B$4:$AL$4</c:f>
              <c:numCache>
                <c:formatCode>mmm\-yy</c:formatCode>
                <c:ptCount val="37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</c:numCache>
            </c:numRef>
          </c:cat>
          <c:val>
            <c:numRef>
              <c:f>KWH!$B$12:$AL$12</c:f>
              <c:numCache>
                <c:formatCode>#,##0</c:formatCode>
                <c:ptCount val="37"/>
                <c:pt idx="0">
                  <c:v>16437</c:v>
                </c:pt>
                <c:pt idx="1">
                  <c:v>24149</c:v>
                </c:pt>
                <c:pt idx="2">
                  <c:v>36575</c:v>
                </c:pt>
                <c:pt idx="3">
                  <c:v>22266</c:v>
                </c:pt>
                <c:pt idx="4">
                  <c:v>23134</c:v>
                </c:pt>
                <c:pt idx="5">
                  <c:v>22993</c:v>
                </c:pt>
                <c:pt idx="6">
                  <c:v>18655</c:v>
                </c:pt>
                <c:pt idx="7">
                  <c:v>23849</c:v>
                </c:pt>
                <c:pt idx="8">
                  <c:v>24491</c:v>
                </c:pt>
                <c:pt idx="9">
                  <c:v>24946</c:v>
                </c:pt>
                <c:pt idx="10">
                  <c:v>26992</c:v>
                </c:pt>
                <c:pt idx="11">
                  <c:v>31552</c:v>
                </c:pt>
                <c:pt idx="12">
                  <c:v>17622</c:v>
                </c:pt>
                <c:pt idx="13">
                  <c:v>22938</c:v>
                </c:pt>
                <c:pt idx="14">
                  <c:v>33325</c:v>
                </c:pt>
                <c:pt idx="15">
                  <c:v>34097</c:v>
                </c:pt>
                <c:pt idx="16">
                  <c:v>27144</c:v>
                </c:pt>
                <c:pt idx="17">
                  <c:v>24052</c:v>
                </c:pt>
                <c:pt idx="18">
                  <c:v>19844</c:v>
                </c:pt>
                <c:pt idx="19">
                  <c:v>25753</c:v>
                </c:pt>
                <c:pt idx="20">
                  <c:v>22231</c:v>
                </c:pt>
                <c:pt idx="21">
                  <c:v>26274</c:v>
                </c:pt>
                <c:pt idx="22">
                  <c:v>32521</c:v>
                </c:pt>
                <c:pt idx="23">
                  <c:v>29363</c:v>
                </c:pt>
                <c:pt idx="24">
                  <c:v>23235</c:v>
                </c:pt>
                <c:pt idx="25">
                  <c:v>25121</c:v>
                </c:pt>
                <c:pt idx="26">
                  <c:v>27326</c:v>
                </c:pt>
                <c:pt idx="27">
                  <c:v>32052</c:v>
                </c:pt>
                <c:pt idx="28">
                  <c:v>23528</c:v>
                </c:pt>
                <c:pt idx="29">
                  <c:v>20494</c:v>
                </c:pt>
                <c:pt idx="30">
                  <c:v>18175</c:v>
                </c:pt>
                <c:pt idx="31">
                  <c:v>22492</c:v>
                </c:pt>
                <c:pt idx="32">
                  <c:v>20791</c:v>
                </c:pt>
                <c:pt idx="33">
                  <c:v>25602</c:v>
                </c:pt>
                <c:pt idx="34">
                  <c:v>30319</c:v>
                </c:pt>
                <c:pt idx="35">
                  <c:v>26393</c:v>
                </c:pt>
                <c:pt idx="36">
                  <c:v>19013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41-4013-8487-E565F1092A63}"/>
            </c:ext>
          </c:extLst>
        </c:ser>
        <c:ser>
          <c:idx val="8"/>
          <c:order val="8"/>
          <c:tx>
            <c:strRef>
              <c:f>KWH!$A$13</c:f>
              <c:strCache>
                <c:ptCount val="1"/>
                <c:pt idx="0">
                  <c:v>Campus Panambi</c:v>
                </c:pt>
              </c:strCache>
            </c:strRef>
          </c:tx>
          <c:spPr>
            <a:ln w="22225" cap="rnd">
              <a:solidFill>
                <a:schemeClr val="accent3">
                  <a:lumMod val="60000"/>
                </a:schemeClr>
              </a:solidFill>
            </a:ln>
            <a:effectLst>
              <a:glow rad="139700">
                <a:schemeClr val="accent3">
                  <a:lumMod val="6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KWH!$B$4:$AL$4</c:f>
              <c:numCache>
                <c:formatCode>mmm\-yy</c:formatCode>
                <c:ptCount val="37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</c:numCache>
            </c:numRef>
          </c:cat>
          <c:val>
            <c:numRef>
              <c:f>KWH!$B$13:$AL$13</c:f>
              <c:numCache>
                <c:formatCode>#,##0</c:formatCode>
                <c:ptCount val="37"/>
                <c:pt idx="0">
                  <c:v>17520</c:v>
                </c:pt>
                <c:pt idx="1">
                  <c:v>24332</c:v>
                </c:pt>
                <c:pt idx="2">
                  <c:v>35597</c:v>
                </c:pt>
                <c:pt idx="3">
                  <c:v>26420</c:v>
                </c:pt>
                <c:pt idx="4">
                  <c:v>24309</c:v>
                </c:pt>
                <c:pt idx="5">
                  <c:v>23989</c:v>
                </c:pt>
                <c:pt idx="6">
                  <c:v>18656</c:v>
                </c:pt>
                <c:pt idx="7">
                  <c:v>21236</c:v>
                </c:pt>
                <c:pt idx="8">
                  <c:v>22974</c:v>
                </c:pt>
                <c:pt idx="9">
                  <c:v>21763</c:v>
                </c:pt>
                <c:pt idx="10">
                  <c:v>21413</c:v>
                </c:pt>
                <c:pt idx="11">
                  <c:v>26225</c:v>
                </c:pt>
                <c:pt idx="12">
                  <c:v>17977</c:v>
                </c:pt>
                <c:pt idx="13">
                  <c:v>17486</c:v>
                </c:pt>
                <c:pt idx="14">
                  <c:v>29017</c:v>
                </c:pt>
                <c:pt idx="15">
                  <c:v>30864</c:v>
                </c:pt>
                <c:pt idx="16">
                  <c:v>28248</c:v>
                </c:pt>
                <c:pt idx="17">
                  <c:v>26109</c:v>
                </c:pt>
                <c:pt idx="18">
                  <c:v>20992</c:v>
                </c:pt>
                <c:pt idx="19">
                  <c:v>24801</c:v>
                </c:pt>
                <c:pt idx="20">
                  <c:v>22727</c:v>
                </c:pt>
                <c:pt idx="21">
                  <c:v>26687</c:v>
                </c:pt>
                <c:pt idx="22">
                  <c:v>28288</c:v>
                </c:pt>
                <c:pt idx="23">
                  <c:v>29340</c:v>
                </c:pt>
                <c:pt idx="24">
                  <c:v>20572</c:v>
                </c:pt>
                <c:pt idx="25">
                  <c:v>25304</c:v>
                </c:pt>
                <c:pt idx="26">
                  <c:v>26724</c:v>
                </c:pt>
                <c:pt idx="27">
                  <c:v>31606</c:v>
                </c:pt>
                <c:pt idx="28">
                  <c:v>26721</c:v>
                </c:pt>
                <c:pt idx="29">
                  <c:v>24358</c:v>
                </c:pt>
                <c:pt idx="30">
                  <c:v>21655</c:v>
                </c:pt>
                <c:pt idx="31">
                  <c:v>23792</c:v>
                </c:pt>
                <c:pt idx="32">
                  <c:v>21392</c:v>
                </c:pt>
                <c:pt idx="33">
                  <c:v>25495</c:v>
                </c:pt>
                <c:pt idx="34">
                  <c:v>29004</c:v>
                </c:pt>
                <c:pt idx="35">
                  <c:v>27553</c:v>
                </c:pt>
                <c:pt idx="36">
                  <c:v>21229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41-4013-8487-E565F1092A63}"/>
            </c:ext>
          </c:extLst>
        </c:ser>
        <c:ser>
          <c:idx val="9"/>
          <c:order val="9"/>
          <c:tx>
            <c:strRef>
              <c:f>KWH!$A$14</c:f>
              <c:strCache>
                <c:ptCount val="1"/>
                <c:pt idx="0">
                  <c:v>Reitoria </c:v>
                </c:pt>
              </c:strCache>
            </c:strRef>
          </c:tx>
          <c:spPr>
            <a:ln w="22225" cap="rnd">
              <a:solidFill>
                <a:schemeClr val="accent4">
                  <a:lumMod val="60000"/>
                </a:schemeClr>
              </a:solidFill>
            </a:ln>
            <a:effectLst>
              <a:glow rad="139700">
                <a:schemeClr val="accent4">
                  <a:lumMod val="6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KWH!$B$4:$AL$4</c:f>
              <c:numCache>
                <c:formatCode>mmm\-yy</c:formatCode>
                <c:ptCount val="37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</c:numCache>
            </c:numRef>
          </c:cat>
          <c:val>
            <c:numRef>
              <c:f>KWH!$B$14:$AL$14</c:f>
              <c:numCache>
                <c:formatCode>#,##0</c:formatCode>
                <c:ptCount val="37"/>
                <c:pt idx="0">
                  <c:v>13628</c:v>
                </c:pt>
                <c:pt idx="1">
                  <c:v>14266</c:v>
                </c:pt>
                <c:pt idx="2">
                  <c:v>16676</c:v>
                </c:pt>
                <c:pt idx="3">
                  <c:v>11894</c:v>
                </c:pt>
                <c:pt idx="4">
                  <c:v>10053</c:v>
                </c:pt>
                <c:pt idx="5">
                  <c:v>10985</c:v>
                </c:pt>
                <c:pt idx="6">
                  <c:v>10604</c:v>
                </c:pt>
                <c:pt idx="7">
                  <c:v>11900</c:v>
                </c:pt>
                <c:pt idx="8">
                  <c:v>10196</c:v>
                </c:pt>
                <c:pt idx="9">
                  <c:v>14128</c:v>
                </c:pt>
                <c:pt idx="10">
                  <c:v>15129</c:v>
                </c:pt>
                <c:pt idx="11">
                  <c:v>16351</c:v>
                </c:pt>
                <c:pt idx="12">
                  <c:v>16720</c:v>
                </c:pt>
                <c:pt idx="13">
                  <c:v>14325</c:v>
                </c:pt>
                <c:pt idx="14">
                  <c:v>19313</c:v>
                </c:pt>
                <c:pt idx="15">
                  <c:v>18454</c:v>
                </c:pt>
                <c:pt idx="16">
                  <c:v>15391</c:v>
                </c:pt>
                <c:pt idx="17">
                  <c:v>18204</c:v>
                </c:pt>
                <c:pt idx="18">
                  <c:v>17327</c:v>
                </c:pt>
                <c:pt idx="19">
                  <c:v>18392</c:v>
                </c:pt>
                <c:pt idx="20">
                  <c:v>17770</c:v>
                </c:pt>
                <c:pt idx="21">
                  <c:v>16136</c:v>
                </c:pt>
                <c:pt idx="22">
                  <c:v>15579</c:v>
                </c:pt>
                <c:pt idx="23">
                  <c:v>15967.24</c:v>
                </c:pt>
                <c:pt idx="24">
                  <c:v>22067</c:v>
                </c:pt>
                <c:pt idx="25">
                  <c:v>16142</c:v>
                </c:pt>
                <c:pt idx="26">
                  <c:v>18727</c:v>
                </c:pt>
                <c:pt idx="27">
                  <c:v>15585</c:v>
                </c:pt>
                <c:pt idx="28">
                  <c:v>14038</c:v>
                </c:pt>
                <c:pt idx="29">
                  <c:v>16158</c:v>
                </c:pt>
                <c:pt idx="30">
                  <c:v>12038</c:v>
                </c:pt>
                <c:pt idx="31">
                  <c:v>14550</c:v>
                </c:pt>
                <c:pt idx="32">
                  <c:v>10929</c:v>
                </c:pt>
                <c:pt idx="33">
                  <c:v>14721</c:v>
                </c:pt>
                <c:pt idx="34">
                  <c:v>15318</c:v>
                </c:pt>
                <c:pt idx="35">
                  <c:v>13555</c:v>
                </c:pt>
                <c:pt idx="36">
                  <c:v>14869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41-4013-8487-E565F1092A63}"/>
            </c:ext>
          </c:extLst>
        </c:ser>
        <c:ser>
          <c:idx val="10"/>
          <c:order val="10"/>
          <c:tx>
            <c:strRef>
              <c:f>KWH!$A$15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chemeClr val="accent5">
                  <a:lumMod val="60000"/>
                </a:schemeClr>
              </a:solidFill>
            </a:ln>
            <a:effectLst>
              <a:glow rad="139700">
                <a:schemeClr val="accent5">
                  <a:lumMod val="6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41-4013-8487-E565F1092A6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641-4013-8487-E565F1092A6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41-4013-8487-E565F1092A6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41-4013-8487-E565F1092A6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41-4013-8487-E565F1092A6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641-4013-8487-E565F1092A6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41-4013-8487-E565F1092A6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41-4013-8487-E565F1092A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41-4013-8487-E565F1092A63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41-4013-8487-E565F1092A63}"/>
                </c:ext>
              </c:extLst>
            </c:dLbl>
            <c:dLbl>
              <c:idx val="15"/>
              <c:layout>
                <c:manualLayout>
                  <c:x val="7.1174383872220871E-3"/>
                  <c:y val="-2.8776978417266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41-4013-8487-E565F1092A6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41-4013-8487-E565F1092A63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41-4013-8487-E565F1092A6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41-4013-8487-E565F1092A63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41-4013-8487-E565F1092A63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41-4013-8487-E565F1092A63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41-4013-8487-E565F1092A63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41-4013-8487-E565F1092A63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41-4013-8487-E565F1092A63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41-4013-8487-E565F1092A63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41-4013-8487-E565F1092A63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41-4013-8487-E565F1092A63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41-4013-8487-E565F1092A63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41-4013-8487-E565F1092A63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41-4013-8487-E565F1092A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KWH!$B$4:$AL$4</c:f>
              <c:numCache>
                <c:formatCode>mmm\-yy</c:formatCode>
                <c:ptCount val="37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</c:numCache>
            </c:numRef>
          </c:cat>
          <c:val>
            <c:numRef>
              <c:f>KWH!$B$15:$AL$15</c:f>
              <c:numCache>
                <c:formatCode>#,##0</c:formatCode>
                <c:ptCount val="37"/>
                <c:pt idx="0">
                  <c:v>278369</c:v>
                </c:pt>
                <c:pt idx="1">
                  <c:v>251911.6</c:v>
                </c:pt>
                <c:pt idx="2">
                  <c:v>402544.81</c:v>
                </c:pt>
                <c:pt idx="3">
                  <c:v>355785.54000000004</c:v>
                </c:pt>
                <c:pt idx="4">
                  <c:v>297199.42</c:v>
                </c:pt>
                <c:pt idx="5">
                  <c:v>320220.96999999997</c:v>
                </c:pt>
                <c:pt idx="6">
                  <c:v>305063.95</c:v>
                </c:pt>
                <c:pt idx="7">
                  <c:v>277769.61</c:v>
                </c:pt>
                <c:pt idx="8">
                  <c:v>329108.11</c:v>
                </c:pt>
                <c:pt idx="9">
                  <c:v>307650.51</c:v>
                </c:pt>
                <c:pt idx="10">
                  <c:v>306563.98</c:v>
                </c:pt>
                <c:pt idx="11">
                  <c:v>383292.49</c:v>
                </c:pt>
                <c:pt idx="12">
                  <c:v>282382.81</c:v>
                </c:pt>
                <c:pt idx="13">
                  <c:v>256367.49</c:v>
                </c:pt>
                <c:pt idx="14">
                  <c:v>401855.14</c:v>
                </c:pt>
                <c:pt idx="15">
                  <c:v>410434.42</c:v>
                </c:pt>
                <c:pt idx="16">
                  <c:v>402488.6</c:v>
                </c:pt>
                <c:pt idx="17">
                  <c:v>398628.64</c:v>
                </c:pt>
                <c:pt idx="18">
                  <c:v>351144.05599999998</c:v>
                </c:pt>
                <c:pt idx="19">
                  <c:v>329080.3</c:v>
                </c:pt>
                <c:pt idx="20">
                  <c:v>358163.94400000002</c:v>
                </c:pt>
                <c:pt idx="21">
                  <c:v>318630.14799999999</c:v>
                </c:pt>
                <c:pt idx="22">
                  <c:v>371169.64399999997</c:v>
                </c:pt>
                <c:pt idx="23">
                  <c:v>396097.17599999998</c:v>
                </c:pt>
                <c:pt idx="24">
                  <c:v>300892.32</c:v>
                </c:pt>
                <c:pt idx="25">
                  <c:v>274130.89600000001</c:v>
                </c:pt>
                <c:pt idx="26">
                  <c:v>371450.63199999998</c:v>
                </c:pt>
                <c:pt idx="27">
                  <c:v>359069</c:v>
                </c:pt>
                <c:pt idx="28">
                  <c:v>348186.95999999996</c:v>
                </c:pt>
                <c:pt idx="29">
                  <c:v>306877.29599999997</c:v>
                </c:pt>
                <c:pt idx="30">
                  <c:v>293782.24</c:v>
                </c:pt>
                <c:pt idx="31">
                  <c:v>277680.41599999997</c:v>
                </c:pt>
                <c:pt idx="32">
                  <c:v>289201.71999999997</c:v>
                </c:pt>
                <c:pt idx="33">
                  <c:v>321288.288</c:v>
                </c:pt>
                <c:pt idx="34">
                  <c:v>363428.82400000002</c:v>
                </c:pt>
                <c:pt idx="35">
                  <c:v>380942.54399999999</c:v>
                </c:pt>
                <c:pt idx="36">
                  <c:v>261312.08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41-4013-8487-E565F1092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5113071"/>
        <c:axId val="451688479"/>
      </c:lineChart>
      <c:dateAx>
        <c:axId val="455113071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1688479"/>
        <c:crosses val="autoZero"/>
        <c:auto val="1"/>
        <c:lblOffset val="100"/>
        <c:baseTimeUnit val="months"/>
      </c:dateAx>
      <c:valAx>
        <c:axId val="451688479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51130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623178619962322"/>
          <c:y val="5.0793650793650794E-2"/>
          <c:w val="0.87327774570364047"/>
          <c:h val="0.102381702287214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'R$'!$A$6</c:f>
              <c:strCache>
                <c:ptCount val="1"/>
                <c:pt idx="0">
                  <c:v>Campus Jaguari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multiLvlStrRef>
              <c:f>'R$'!$B$4:$AL$5</c:f>
              <c:multiLvlStrCache>
                <c:ptCount val="37"/>
                <c:lvl>
                  <c:pt idx="0">
                    <c:v>R$</c:v>
                  </c:pt>
                  <c:pt idx="1">
                    <c:v>R$</c:v>
                  </c:pt>
                  <c:pt idx="2">
                    <c:v>R$</c:v>
                  </c:pt>
                  <c:pt idx="3">
                    <c:v>R$</c:v>
                  </c:pt>
                  <c:pt idx="4">
                    <c:v>R$</c:v>
                  </c:pt>
                  <c:pt idx="5">
                    <c:v>R$</c:v>
                  </c:pt>
                  <c:pt idx="6">
                    <c:v>R$</c:v>
                  </c:pt>
                  <c:pt idx="7">
                    <c:v>R$</c:v>
                  </c:pt>
                  <c:pt idx="8">
                    <c:v>R$</c:v>
                  </c:pt>
                  <c:pt idx="9">
                    <c:v>R$</c:v>
                  </c:pt>
                  <c:pt idx="10">
                    <c:v>R$</c:v>
                  </c:pt>
                  <c:pt idx="11">
                    <c:v>R$</c:v>
                  </c:pt>
                  <c:pt idx="12">
                    <c:v>R$</c:v>
                  </c:pt>
                  <c:pt idx="13">
                    <c:v>R$</c:v>
                  </c:pt>
                  <c:pt idx="14">
                    <c:v>R$</c:v>
                  </c:pt>
                  <c:pt idx="15">
                    <c:v>R$</c:v>
                  </c:pt>
                  <c:pt idx="16">
                    <c:v>R$</c:v>
                  </c:pt>
                  <c:pt idx="17">
                    <c:v>R$</c:v>
                  </c:pt>
                  <c:pt idx="18">
                    <c:v>R$</c:v>
                  </c:pt>
                  <c:pt idx="19">
                    <c:v>R$</c:v>
                  </c:pt>
                  <c:pt idx="20">
                    <c:v>R$</c:v>
                  </c:pt>
                  <c:pt idx="21">
                    <c:v>R$</c:v>
                  </c:pt>
                  <c:pt idx="22">
                    <c:v>R$</c:v>
                  </c:pt>
                  <c:pt idx="23">
                    <c:v>R$</c:v>
                  </c:pt>
                  <c:pt idx="24">
                    <c:v>R$</c:v>
                  </c:pt>
                  <c:pt idx="25">
                    <c:v>R$</c:v>
                  </c:pt>
                  <c:pt idx="26">
                    <c:v>R$</c:v>
                  </c:pt>
                  <c:pt idx="27">
                    <c:v>R$</c:v>
                  </c:pt>
                  <c:pt idx="28">
                    <c:v>R$</c:v>
                  </c:pt>
                  <c:pt idx="29">
                    <c:v>R$</c:v>
                  </c:pt>
                  <c:pt idx="30">
                    <c:v>R$</c:v>
                  </c:pt>
                  <c:pt idx="31">
                    <c:v>R$</c:v>
                  </c:pt>
                  <c:pt idx="32">
                    <c:v>R$</c:v>
                  </c:pt>
                  <c:pt idx="33">
                    <c:v>R$</c:v>
                  </c:pt>
                  <c:pt idx="34">
                    <c:v>R$</c:v>
                  </c:pt>
                  <c:pt idx="35">
                    <c:v>R$</c:v>
                  </c:pt>
                  <c:pt idx="36">
                    <c:v>R$</c:v>
                  </c:pt>
                </c:lvl>
                <c:lvl>
                  <c:pt idx="0">
                    <c:v>jan/17</c:v>
                  </c:pt>
                  <c:pt idx="1">
                    <c:v>fev/17</c:v>
                  </c:pt>
                  <c:pt idx="2">
                    <c:v>mar/17</c:v>
                  </c:pt>
                  <c:pt idx="3">
                    <c:v>abr/17</c:v>
                  </c:pt>
                  <c:pt idx="4">
                    <c:v>mai/17</c:v>
                  </c:pt>
                  <c:pt idx="5">
                    <c:v>jun/17</c:v>
                  </c:pt>
                  <c:pt idx="6">
                    <c:v>jul/17</c:v>
                  </c:pt>
                  <c:pt idx="7">
                    <c:v>ago/17</c:v>
                  </c:pt>
                  <c:pt idx="8">
                    <c:v>set/17</c:v>
                  </c:pt>
                  <c:pt idx="9">
                    <c:v>out/17</c:v>
                  </c:pt>
                  <c:pt idx="10">
                    <c:v>nov/17</c:v>
                  </c:pt>
                  <c:pt idx="11">
                    <c:v>dez/17</c:v>
                  </c:pt>
                  <c:pt idx="12">
                    <c:v>jan/18</c:v>
                  </c:pt>
                  <c:pt idx="13">
                    <c:v>fev/18</c:v>
                  </c:pt>
                  <c:pt idx="14">
                    <c:v>mar/18</c:v>
                  </c:pt>
                  <c:pt idx="15">
                    <c:v>abr/18</c:v>
                  </c:pt>
                  <c:pt idx="16">
                    <c:v>mai/18</c:v>
                  </c:pt>
                  <c:pt idx="17">
                    <c:v>jun/18</c:v>
                  </c:pt>
                  <c:pt idx="18">
                    <c:v>jul/18</c:v>
                  </c:pt>
                  <c:pt idx="19">
                    <c:v>ago/18</c:v>
                  </c:pt>
                  <c:pt idx="20">
                    <c:v>set/18</c:v>
                  </c:pt>
                  <c:pt idx="21">
                    <c:v>out/18</c:v>
                  </c:pt>
                  <c:pt idx="22">
                    <c:v>nov/18</c:v>
                  </c:pt>
                  <c:pt idx="23">
                    <c:v>dez/18</c:v>
                  </c:pt>
                  <c:pt idx="24">
                    <c:v>jan/19</c:v>
                  </c:pt>
                  <c:pt idx="25">
                    <c:v>fev/19</c:v>
                  </c:pt>
                  <c:pt idx="26">
                    <c:v>mar/19</c:v>
                  </c:pt>
                  <c:pt idx="27">
                    <c:v>abr/19</c:v>
                  </c:pt>
                  <c:pt idx="28">
                    <c:v>mai/19</c:v>
                  </c:pt>
                  <c:pt idx="29">
                    <c:v>jun/19</c:v>
                  </c:pt>
                  <c:pt idx="30">
                    <c:v>jul/19</c:v>
                  </c:pt>
                  <c:pt idx="31">
                    <c:v>ago/19</c:v>
                  </c:pt>
                  <c:pt idx="32">
                    <c:v>set/19</c:v>
                  </c:pt>
                  <c:pt idx="33">
                    <c:v>out/19</c:v>
                  </c:pt>
                  <c:pt idx="34">
                    <c:v>nov/19</c:v>
                  </c:pt>
                  <c:pt idx="35">
                    <c:v>dez/19</c:v>
                  </c:pt>
                  <c:pt idx="36">
                    <c:v>jan/20</c:v>
                  </c:pt>
                </c:lvl>
              </c:multiLvlStrCache>
            </c:multiLvlStrRef>
          </c:cat>
          <c:val>
            <c:numRef>
              <c:f>'R$'!$B$6:$AL$6</c:f>
              <c:numCache>
                <c:formatCode>#,##0.00</c:formatCode>
                <c:ptCount val="37"/>
                <c:pt idx="0">
                  <c:v>3515.83</c:v>
                </c:pt>
                <c:pt idx="1">
                  <c:v>3515.83</c:v>
                </c:pt>
                <c:pt idx="2">
                  <c:v>6146.88</c:v>
                </c:pt>
                <c:pt idx="3">
                  <c:v>5746.87</c:v>
                </c:pt>
                <c:pt idx="4">
                  <c:v>4669.62</c:v>
                </c:pt>
                <c:pt idx="5">
                  <c:v>6252.42</c:v>
                </c:pt>
                <c:pt idx="6">
                  <c:v>6329.31</c:v>
                </c:pt>
                <c:pt idx="7">
                  <c:v>6018.85</c:v>
                </c:pt>
                <c:pt idx="8">
                  <c:v>5505.05</c:v>
                </c:pt>
                <c:pt idx="9">
                  <c:v>5287.61</c:v>
                </c:pt>
                <c:pt idx="10">
                  <c:v>3735.18</c:v>
                </c:pt>
                <c:pt idx="11">
                  <c:v>5566.81</c:v>
                </c:pt>
                <c:pt idx="12">
                  <c:v>4417.46</c:v>
                </c:pt>
                <c:pt idx="13">
                  <c:v>3232.69</c:v>
                </c:pt>
                <c:pt idx="14">
                  <c:v>6188.16</c:v>
                </c:pt>
                <c:pt idx="15">
                  <c:v>6234.74</c:v>
                </c:pt>
                <c:pt idx="16">
                  <c:v>7288.86</c:v>
                </c:pt>
                <c:pt idx="17">
                  <c:v>7923.76</c:v>
                </c:pt>
                <c:pt idx="18">
                  <c:v>9301</c:v>
                </c:pt>
                <c:pt idx="19">
                  <c:v>8902.65</c:v>
                </c:pt>
                <c:pt idx="20">
                  <c:v>8064.02</c:v>
                </c:pt>
                <c:pt idx="21">
                  <c:v>6444.76</c:v>
                </c:pt>
                <c:pt idx="22">
                  <c:v>6529.45</c:v>
                </c:pt>
                <c:pt idx="23">
                  <c:v>9394.51</c:v>
                </c:pt>
                <c:pt idx="24">
                  <c:v>7534.88</c:v>
                </c:pt>
                <c:pt idx="25">
                  <c:v>6478.61</c:v>
                </c:pt>
                <c:pt idx="26">
                  <c:v>10207.56</c:v>
                </c:pt>
                <c:pt idx="27">
                  <c:v>10135.700000000001</c:v>
                </c:pt>
                <c:pt idx="28">
                  <c:v>11990.85</c:v>
                </c:pt>
                <c:pt idx="29">
                  <c:v>11309.41</c:v>
                </c:pt>
                <c:pt idx="30">
                  <c:v>12020.6</c:v>
                </c:pt>
                <c:pt idx="31">
                  <c:v>11536.6</c:v>
                </c:pt>
                <c:pt idx="32">
                  <c:v>13883.63</c:v>
                </c:pt>
                <c:pt idx="33">
                  <c:v>11720.86</c:v>
                </c:pt>
                <c:pt idx="34">
                  <c:v>11427.99</c:v>
                </c:pt>
                <c:pt idx="35">
                  <c:v>12543.25</c:v>
                </c:pt>
                <c:pt idx="36" formatCode="_(* #,##0.00_);_(* \(#,##0.00\);_(* &quot;-&quot;??_);_(@_)">
                  <c:v>6308.19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C9-45DE-BFAE-6F10A3FE2F14}"/>
            </c:ext>
          </c:extLst>
        </c:ser>
        <c:ser>
          <c:idx val="1"/>
          <c:order val="1"/>
          <c:tx>
            <c:strRef>
              <c:f>'R$'!$A$7</c:f>
              <c:strCache>
                <c:ptCount val="1"/>
                <c:pt idx="0">
                  <c:v>Campus Santo Ângelo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multiLvlStrRef>
              <c:f>'R$'!$B$4:$AL$5</c:f>
              <c:multiLvlStrCache>
                <c:ptCount val="37"/>
                <c:lvl>
                  <c:pt idx="0">
                    <c:v>R$</c:v>
                  </c:pt>
                  <c:pt idx="1">
                    <c:v>R$</c:v>
                  </c:pt>
                  <c:pt idx="2">
                    <c:v>R$</c:v>
                  </c:pt>
                  <c:pt idx="3">
                    <c:v>R$</c:v>
                  </c:pt>
                  <c:pt idx="4">
                    <c:v>R$</c:v>
                  </c:pt>
                  <c:pt idx="5">
                    <c:v>R$</c:v>
                  </c:pt>
                  <c:pt idx="6">
                    <c:v>R$</c:v>
                  </c:pt>
                  <c:pt idx="7">
                    <c:v>R$</c:v>
                  </c:pt>
                  <c:pt idx="8">
                    <c:v>R$</c:v>
                  </c:pt>
                  <c:pt idx="9">
                    <c:v>R$</c:v>
                  </c:pt>
                  <c:pt idx="10">
                    <c:v>R$</c:v>
                  </c:pt>
                  <c:pt idx="11">
                    <c:v>R$</c:v>
                  </c:pt>
                  <c:pt idx="12">
                    <c:v>R$</c:v>
                  </c:pt>
                  <c:pt idx="13">
                    <c:v>R$</c:v>
                  </c:pt>
                  <c:pt idx="14">
                    <c:v>R$</c:v>
                  </c:pt>
                  <c:pt idx="15">
                    <c:v>R$</c:v>
                  </c:pt>
                  <c:pt idx="16">
                    <c:v>R$</c:v>
                  </c:pt>
                  <c:pt idx="17">
                    <c:v>R$</c:v>
                  </c:pt>
                  <c:pt idx="18">
                    <c:v>R$</c:v>
                  </c:pt>
                  <c:pt idx="19">
                    <c:v>R$</c:v>
                  </c:pt>
                  <c:pt idx="20">
                    <c:v>R$</c:v>
                  </c:pt>
                  <c:pt idx="21">
                    <c:v>R$</c:v>
                  </c:pt>
                  <c:pt idx="22">
                    <c:v>R$</c:v>
                  </c:pt>
                  <c:pt idx="23">
                    <c:v>R$</c:v>
                  </c:pt>
                  <c:pt idx="24">
                    <c:v>R$</c:v>
                  </c:pt>
                  <c:pt idx="25">
                    <c:v>R$</c:v>
                  </c:pt>
                  <c:pt idx="26">
                    <c:v>R$</c:v>
                  </c:pt>
                  <c:pt idx="27">
                    <c:v>R$</c:v>
                  </c:pt>
                  <c:pt idx="28">
                    <c:v>R$</c:v>
                  </c:pt>
                  <c:pt idx="29">
                    <c:v>R$</c:v>
                  </c:pt>
                  <c:pt idx="30">
                    <c:v>R$</c:v>
                  </c:pt>
                  <c:pt idx="31">
                    <c:v>R$</c:v>
                  </c:pt>
                  <c:pt idx="32">
                    <c:v>R$</c:v>
                  </c:pt>
                  <c:pt idx="33">
                    <c:v>R$</c:v>
                  </c:pt>
                  <c:pt idx="34">
                    <c:v>R$</c:v>
                  </c:pt>
                  <c:pt idx="35">
                    <c:v>R$</c:v>
                  </c:pt>
                  <c:pt idx="36">
                    <c:v>R$</c:v>
                  </c:pt>
                </c:lvl>
                <c:lvl>
                  <c:pt idx="0">
                    <c:v>jan/17</c:v>
                  </c:pt>
                  <c:pt idx="1">
                    <c:v>fev/17</c:v>
                  </c:pt>
                  <c:pt idx="2">
                    <c:v>mar/17</c:v>
                  </c:pt>
                  <c:pt idx="3">
                    <c:v>abr/17</c:v>
                  </c:pt>
                  <c:pt idx="4">
                    <c:v>mai/17</c:v>
                  </c:pt>
                  <c:pt idx="5">
                    <c:v>jun/17</c:v>
                  </c:pt>
                  <c:pt idx="6">
                    <c:v>jul/17</c:v>
                  </c:pt>
                  <c:pt idx="7">
                    <c:v>ago/17</c:v>
                  </c:pt>
                  <c:pt idx="8">
                    <c:v>set/17</c:v>
                  </c:pt>
                  <c:pt idx="9">
                    <c:v>out/17</c:v>
                  </c:pt>
                  <c:pt idx="10">
                    <c:v>nov/17</c:v>
                  </c:pt>
                  <c:pt idx="11">
                    <c:v>dez/17</c:v>
                  </c:pt>
                  <c:pt idx="12">
                    <c:v>jan/18</c:v>
                  </c:pt>
                  <c:pt idx="13">
                    <c:v>fev/18</c:v>
                  </c:pt>
                  <c:pt idx="14">
                    <c:v>mar/18</c:v>
                  </c:pt>
                  <c:pt idx="15">
                    <c:v>abr/18</c:v>
                  </c:pt>
                  <c:pt idx="16">
                    <c:v>mai/18</c:v>
                  </c:pt>
                  <c:pt idx="17">
                    <c:v>jun/18</c:v>
                  </c:pt>
                  <c:pt idx="18">
                    <c:v>jul/18</c:v>
                  </c:pt>
                  <c:pt idx="19">
                    <c:v>ago/18</c:v>
                  </c:pt>
                  <c:pt idx="20">
                    <c:v>set/18</c:v>
                  </c:pt>
                  <c:pt idx="21">
                    <c:v>out/18</c:v>
                  </c:pt>
                  <c:pt idx="22">
                    <c:v>nov/18</c:v>
                  </c:pt>
                  <c:pt idx="23">
                    <c:v>dez/18</c:v>
                  </c:pt>
                  <c:pt idx="24">
                    <c:v>jan/19</c:v>
                  </c:pt>
                  <c:pt idx="25">
                    <c:v>fev/19</c:v>
                  </c:pt>
                  <c:pt idx="26">
                    <c:v>mar/19</c:v>
                  </c:pt>
                  <c:pt idx="27">
                    <c:v>abr/19</c:v>
                  </c:pt>
                  <c:pt idx="28">
                    <c:v>mai/19</c:v>
                  </c:pt>
                  <c:pt idx="29">
                    <c:v>jun/19</c:v>
                  </c:pt>
                  <c:pt idx="30">
                    <c:v>jul/19</c:v>
                  </c:pt>
                  <c:pt idx="31">
                    <c:v>ago/19</c:v>
                  </c:pt>
                  <c:pt idx="32">
                    <c:v>set/19</c:v>
                  </c:pt>
                  <c:pt idx="33">
                    <c:v>out/19</c:v>
                  </c:pt>
                  <c:pt idx="34">
                    <c:v>nov/19</c:v>
                  </c:pt>
                  <c:pt idx="35">
                    <c:v>dez/19</c:v>
                  </c:pt>
                  <c:pt idx="36">
                    <c:v>jan/20</c:v>
                  </c:pt>
                </c:lvl>
              </c:multiLvlStrCache>
            </c:multiLvlStrRef>
          </c:cat>
          <c:val>
            <c:numRef>
              <c:f>'R$'!$B$7:$AL$7</c:f>
              <c:numCache>
                <c:formatCode>#,##0.00</c:formatCode>
                <c:ptCount val="37"/>
                <c:pt idx="0">
                  <c:v>9074.9</c:v>
                </c:pt>
                <c:pt idx="1">
                  <c:v>10215.379999999999</c:v>
                </c:pt>
                <c:pt idx="2">
                  <c:v>16868.78</c:v>
                </c:pt>
                <c:pt idx="3">
                  <c:v>15745.95</c:v>
                </c:pt>
                <c:pt idx="4">
                  <c:v>13607.18</c:v>
                </c:pt>
                <c:pt idx="5">
                  <c:v>14951.29</c:v>
                </c:pt>
                <c:pt idx="6">
                  <c:v>15667.87</c:v>
                </c:pt>
                <c:pt idx="7">
                  <c:v>12821.6</c:v>
                </c:pt>
                <c:pt idx="8">
                  <c:v>16402.78</c:v>
                </c:pt>
                <c:pt idx="9">
                  <c:v>14797.34</c:v>
                </c:pt>
                <c:pt idx="10">
                  <c:v>15293.95</c:v>
                </c:pt>
                <c:pt idx="11">
                  <c:v>16228.27</c:v>
                </c:pt>
                <c:pt idx="12">
                  <c:v>9245.19</c:v>
                </c:pt>
                <c:pt idx="13">
                  <c:v>10877.91</c:v>
                </c:pt>
                <c:pt idx="14">
                  <c:v>17821.43</c:v>
                </c:pt>
                <c:pt idx="15">
                  <c:v>17270.8</c:v>
                </c:pt>
                <c:pt idx="16">
                  <c:v>20574.87</c:v>
                </c:pt>
                <c:pt idx="17">
                  <c:v>16453.66</c:v>
                </c:pt>
                <c:pt idx="18">
                  <c:v>16679.52</c:v>
                </c:pt>
                <c:pt idx="19">
                  <c:v>17856.009999999998</c:v>
                </c:pt>
                <c:pt idx="20">
                  <c:v>19427.060000000001</c:v>
                </c:pt>
                <c:pt idx="21">
                  <c:v>19535.61</c:v>
                </c:pt>
                <c:pt idx="22">
                  <c:v>23156.01</c:v>
                </c:pt>
                <c:pt idx="23">
                  <c:v>21536.720000000001</c:v>
                </c:pt>
                <c:pt idx="24">
                  <c:v>14640.33</c:v>
                </c:pt>
                <c:pt idx="25">
                  <c:v>15027.63</c:v>
                </c:pt>
                <c:pt idx="26">
                  <c:v>21542.720000000001</c:v>
                </c:pt>
                <c:pt idx="27">
                  <c:v>21970.07</c:v>
                </c:pt>
                <c:pt idx="28">
                  <c:v>22344.38</c:v>
                </c:pt>
                <c:pt idx="29">
                  <c:v>16790.87</c:v>
                </c:pt>
                <c:pt idx="30">
                  <c:v>18371.13</c:v>
                </c:pt>
                <c:pt idx="31">
                  <c:v>20854.080000000002</c:v>
                </c:pt>
                <c:pt idx="32">
                  <c:v>20854.080000000002</c:v>
                </c:pt>
                <c:pt idx="33">
                  <c:v>25189.279999999999</c:v>
                </c:pt>
                <c:pt idx="34">
                  <c:v>25189.279999999999</c:v>
                </c:pt>
                <c:pt idx="35">
                  <c:v>23304.31</c:v>
                </c:pt>
                <c:pt idx="36" formatCode="_(* #,##0.00_);_(* \(#,##0.00\);_(* &quot;-&quot;??_);_(@_)">
                  <c:v>17074.75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C9-45DE-BFAE-6F10A3FE2F14}"/>
            </c:ext>
          </c:extLst>
        </c:ser>
        <c:ser>
          <c:idx val="2"/>
          <c:order val="2"/>
          <c:tx>
            <c:strRef>
              <c:f>'R$'!$A$8</c:f>
              <c:strCache>
                <c:ptCount val="1"/>
                <c:pt idx="0">
                  <c:v>Campus Santo Augusto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multiLvlStrRef>
              <c:f>'R$'!$B$4:$AL$5</c:f>
              <c:multiLvlStrCache>
                <c:ptCount val="37"/>
                <c:lvl>
                  <c:pt idx="0">
                    <c:v>R$</c:v>
                  </c:pt>
                  <c:pt idx="1">
                    <c:v>R$</c:v>
                  </c:pt>
                  <c:pt idx="2">
                    <c:v>R$</c:v>
                  </c:pt>
                  <c:pt idx="3">
                    <c:v>R$</c:v>
                  </c:pt>
                  <c:pt idx="4">
                    <c:v>R$</c:v>
                  </c:pt>
                  <c:pt idx="5">
                    <c:v>R$</c:v>
                  </c:pt>
                  <c:pt idx="6">
                    <c:v>R$</c:v>
                  </c:pt>
                  <c:pt idx="7">
                    <c:v>R$</c:v>
                  </c:pt>
                  <c:pt idx="8">
                    <c:v>R$</c:v>
                  </c:pt>
                  <c:pt idx="9">
                    <c:v>R$</c:v>
                  </c:pt>
                  <c:pt idx="10">
                    <c:v>R$</c:v>
                  </c:pt>
                  <c:pt idx="11">
                    <c:v>R$</c:v>
                  </c:pt>
                  <c:pt idx="12">
                    <c:v>R$</c:v>
                  </c:pt>
                  <c:pt idx="13">
                    <c:v>R$</c:v>
                  </c:pt>
                  <c:pt idx="14">
                    <c:v>R$</c:v>
                  </c:pt>
                  <c:pt idx="15">
                    <c:v>R$</c:v>
                  </c:pt>
                  <c:pt idx="16">
                    <c:v>R$</c:v>
                  </c:pt>
                  <c:pt idx="17">
                    <c:v>R$</c:v>
                  </c:pt>
                  <c:pt idx="18">
                    <c:v>R$</c:v>
                  </c:pt>
                  <c:pt idx="19">
                    <c:v>R$</c:v>
                  </c:pt>
                  <c:pt idx="20">
                    <c:v>R$</c:v>
                  </c:pt>
                  <c:pt idx="21">
                    <c:v>R$</c:v>
                  </c:pt>
                  <c:pt idx="22">
                    <c:v>R$</c:v>
                  </c:pt>
                  <c:pt idx="23">
                    <c:v>R$</c:v>
                  </c:pt>
                  <c:pt idx="24">
                    <c:v>R$</c:v>
                  </c:pt>
                  <c:pt idx="25">
                    <c:v>R$</c:v>
                  </c:pt>
                  <c:pt idx="26">
                    <c:v>R$</c:v>
                  </c:pt>
                  <c:pt idx="27">
                    <c:v>R$</c:v>
                  </c:pt>
                  <c:pt idx="28">
                    <c:v>R$</c:v>
                  </c:pt>
                  <c:pt idx="29">
                    <c:v>R$</c:v>
                  </c:pt>
                  <c:pt idx="30">
                    <c:v>R$</c:v>
                  </c:pt>
                  <c:pt idx="31">
                    <c:v>R$</c:v>
                  </c:pt>
                  <c:pt idx="32">
                    <c:v>R$</c:v>
                  </c:pt>
                  <c:pt idx="33">
                    <c:v>R$</c:v>
                  </c:pt>
                  <c:pt idx="34">
                    <c:v>R$</c:v>
                  </c:pt>
                  <c:pt idx="35">
                    <c:v>R$</c:v>
                  </c:pt>
                  <c:pt idx="36">
                    <c:v>R$</c:v>
                  </c:pt>
                </c:lvl>
                <c:lvl>
                  <c:pt idx="0">
                    <c:v>jan/17</c:v>
                  </c:pt>
                  <c:pt idx="1">
                    <c:v>fev/17</c:v>
                  </c:pt>
                  <c:pt idx="2">
                    <c:v>mar/17</c:v>
                  </c:pt>
                  <c:pt idx="3">
                    <c:v>abr/17</c:v>
                  </c:pt>
                  <c:pt idx="4">
                    <c:v>mai/17</c:v>
                  </c:pt>
                  <c:pt idx="5">
                    <c:v>jun/17</c:v>
                  </c:pt>
                  <c:pt idx="6">
                    <c:v>jul/17</c:v>
                  </c:pt>
                  <c:pt idx="7">
                    <c:v>ago/17</c:v>
                  </c:pt>
                  <c:pt idx="8">
                    <c:v>set/17</c:v>
                  </c:pt>
                  <c:pt idx="9">
                    <c:v>out/17</c:v>
                  </c:pt>
                  <c:pt idx="10">
                    <c:v>nov/17</c:v>
                  </c:pt>
                  <c:pt idx="11">
                    <c:v>dez/17</c:v>
                  </c:pt>
                  <c:pt idx="12">
                    <c:v>jan/18</c:v>
                  </c:pt>
                  <c:pt idx="13">
                    <c:v>fev/18</c:v>
                  </c:pt>
                  <c:pt idx="14">
                    <c:v>mar/18</c:v>
                  </c:pt>
                  <c:pt idx="15">
                    <c:v>abr/18</c:v>
                  </c:pt>
                  <c:pt idx="16">
                    <c:v>mai/18</c:v>
                  </c:pt>
                  <c:pt idx="17">
                    <c:v>jun/18</c:v>
                  </c:pt>
                  <c:pt idx="18">
                    <c:v>jul/18</c:v>
                  </c:pt>
                  <c:pt idx="19">
                    <c:v>ago/18</c:v>
                  </c:pt>
                  <c:pt idx="20">
                    <c:v>set/18</c:v>
                  </c:pt>
                  <c:pt idx="21">
                    <c:v>out/18</c:v>
                  </c:pt>
                  <c:pt idx="22">
                    <c:v>nov/18</c:v>
                  </c:pt>
                  <c:pt idx="23">
                    <c:v>dez/18</c:v>
                  </c:pt>
                  <c:pt idx="24">
                    <c:v>jan/19</c:v>
                  </c:pt>
                  <c:pt idx="25">
                    <c:v>fev/19</c:v>
                  </c:pt>
                  <c:pt idx="26">
                    <c:v>mar/19</c:v>
                  </c:pt>
                  <c:pt idx="27">
                    <c:v>abr/19</c:v>
                  </c:pt>
                  <c:pt idx="28">
                    <c:v>mai/19</c:v>
                  </c:pt>
                  <c:pt idx="29">
                    <c:v>jun/19</c:v>
                  </c:pt>
                  <c:pt idx="30">
                    <c:v>jul/19</c:v>
                  </c:pt>
                  <c:pt idx="31">
                    <c:v>ago/19</c:v>
                  </c:pt>
                  <c:pt idx="32">
                    <c:v>set/19</c:v>
                  </c:pt>
                  <c:pt idx="33">
                    <c:v>out/19</c:v>
                  </c:pt>
                  <c:pt idx="34">
                    <c:v>nov/19</c:v>
                  </c:pt>
                  <c:pt idx="35">
                    <c:v>dez/19</c:v>
                  </c:pt>
                  <c:pt idx="36">
                    <c:v>jan/20</c:v>
                  </c:pt>
                </c:lvl>
              </c:multiLvlStrCache>
            </c:multiLvlStrRef>
          </c:cat>
          <c:val>
            <c:numRef>
              <c:f>'R$'!$B$8:$AL$8</c:f>
              <c:numCache>
                <c:formatCode>#,##0.00</c:formatCode>
                <c:ptCount val="37"/>
                <c:pt idx="0">
                  <c:v>17376.39</c:v>
                </c:pt>
                <c:pt idx="1">
                  <c:v>15047.21</c:v>
                </c:pt>
                <c:pt idx="2">
                  <c:v>22922.71</c:v>
                </c:pt>
                <c:pt idx="3">
                  <c:v>24450.66</c:v>
                </c:pt>
                <c:pt idx="4">
                  <c:v>20644.98</c:v>
                </c:pt>
                <c:pt idx="5">
                  <c:v>20685.09</c:v>
                </c:pt>
                <c:pt idx="6">
                  <c:v>23188.43</c:v>
                </c:pt>
                <c:pt idx="7">
                  <c:v>18698.5</c:v>
                </c:pt>
                <c:pt idx="8">
                  <c:v>24857.919999999998</c:v>
                </c:pt>
                <c:pt idx="9">
                  <c:v>25040.27</c:v>
                </c:pt>
                <c:pt idx="10">
                  <c:v>25365</c:v>
                </c:pt>
                <c:pt idx="11">
                  <c:v>30491.99</c:v>
                </c:pt>
                <c:pt idx="12">
                  <c:v>19302.189999999999</c:v>
                </c:pt>
                <c:pt idx="13">
                  <c:v>15667.67</c:v>
                </c:pt>
                <c:pt idx="14">
                  <c:v>23651.45</c:v>
                </c:pt>
                <c:pt idx="15">
                  <c:v>25841.81</c:v>
                </c:pt>
                <c:pt idx="16">
                  <c:v>29903.63</c:v>
                </c:pt>
                <c:pt idx="17">
                  <c:v>26794.7</c:v>
                </c:pt>
                <c:pt idx="18">
                  <c:v>32061.1</c:v>
                </c:pt>
                <c:pt idx="19">
                  <c:v>29643</c:v>
                </c:pt>
                <c:pt idx="20">
                  <c:v>33188.26</c:v>
                </c:pt>
                <c:pt idx="21">
                  <c:v>28785.72</c:v>
                </c:pt>
                <c:pt idx="22">
                  <c:v>31902.5</c:v>
                </c:pt>
                <c:pt idx="23">
                  <c:v>34274.81</c:v>
                </c:pt>
                <c:pt idx="24">
                  <c:v>20993.06</c:v>
                </c:pt>
                <c:pt idx="25">
                  <c:v>19460.36</c:v>
                </c:pt>
                <c:pt idx="26">
                  <c:v>26888.87</c:v>
                </c:pt>
                <c:pt idx="27">
                  <c:v>30070.37</c:v>
                </c:pt>
                <c:pt idx="28">
                  <c:v>30710.27</c:v>
                </c:pt>
                <c:pt idx="29">
                  <c:v>28907.61</c:v>
                </c:pt>
                <c:pt idx="30">
                  <c:v>30895.34</c:v>
                </c:pt>
                <c:pt idx="31">
                  <c:v>29497.8</c:v>
                </c:pt>
                <c:pt idx="32">
                  <c:v>33606.22</c:v>
                </c:pt>
                <c:pt idx="33">
                  <c:v>35801.96</c:v>
                </c:pt>
                <c:pt idx="34">
                  <c:v>37113.480000000003</c:v>
                </c:pt>
                <c:pt idx="35">
                  <c:v>39014.269999999997</c:v>
                </c:pt>
                <c:pt idx="36" formatCode="_(* #,##0.00_);_(* \(#,##0.00\);_(* &quot;-&quot;??_);_(@_)">
                  <c:v>26892.959999999999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C9-45DE-BFAE-6F10A3FE2F14}"/>
            </c:ext>
          </c:extLst>
        </c:ser>
        <c:ser>
          <c:idx val="3"/>
          <c:order val="3"/>
          <c:tx>
            <c:strRef>
              <c:f>'R$'!$A$9</c:f>
              <c:strCache>
                <c:ptCount val="1"/>
                <c:pt idx="0">
                  <c:v>Campus Alegrete</c:v>
                </c:pt>
              </c:strCache>
            </c:strRef>
          </c:tx>
          <c:spPr>
            <a:ln w="22225" cap="rnd">
              <a:solidFill>
                <a:schemeClr val="accent4"/>
              </a:solidFill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multiLvlStrRef>
              <c:f>'R$'!$B$4:$AL$5</c:f>
              <c:multiLvlStrCache>
                <c:ptCount val="37"/>
                <c:lvl>
                  <c:pt idx="0">
                    <c:v>R$</c:v>
                  </c:pt>
                  <c:pt idx="1">
                    <c:v>R$</c:v>
                  </c:pt>
                  <c:pt idx="2">
                    <c:v>R$</c:v>
                  </c:pt>
                  <c:pt idx="3">
                    <c:v>R$</c:v>
                  </c:pt>
                  <c:pt idx="4">
                    <c:v>R$</c:v>
                  </c:pt>
                  <c:pt idx="5">
                    <c:v>R$</c:v>
                  </c:pt>
                  <c:pt idx="6">
                    <c:v>R$</c:v>
                  </c:pt>
                  <c:pt idx="7">
                    <c:v>R$</c:v>
                  </c:pt>
                  <c:pt idx="8">
                    <c:v>R$</c:v>
                  </c:pt>
                  <c:pt idx="9">
                    <c:v>R$</c:v>
                  </c:pt>
                  <c:pt idx="10">
                    <c:v>R$</c:v>
                  </c:pt>
                  <c:pt idx="11">
                    <c:v>R$</c:v>
                  </c:pt>
                  <c:pt idx="12">
                    <c:v>R$</c:v>
                  </c:pt>
                  <c:pt idx="13">
                    <c:v>R$</c:v>
                  </c:pt>
                  <c:pt idx="14">
                    <c:v>R$</c:v>
                  </c:pt>
                  <c:pt idx="15">
                    <c:v>R$</c:v>
                  </c:pt>
                  <c:pt idx="16">
                    <c:v>R$</c:v>
                  </c:pt>
                  <c:pt idx="17">
                    <c:v>R$</c:v>
                  </c:pt>
                  <c:pt idx="18">
                    <c:v>R$</c:v>
                  </c:pt>
                  <c:pt idx="19">
                    <c:v>R$</c:v>
                  </c:pt>
                  <c:pt idx="20">
                    <c:v>R$</c:v>
                  </c:pt>
                  <c:pt idx="21">
                    <c:v>R$</c:v>
                  </c:pt>
                  <c:pt idx="22">
                    <c:v>R$</c:v>
                  </c:pt>
                  <c:pt idx="23">
                    <c:v>R$</c:v>
                  </c:pt>
                  <c:pt idx="24">
                    <c:v>R$</c:v>
                  </c:pt>
                  <c:pt idx="25">
                    <c:v>R$</c:v>
                  </c:pt>
                  <c:pt idx="26">
                    <c:v>R$</c:v>
                  </c:pt>
                  <c:pt idx="27">
                    <c:v>R$</c:v>
                  </c:pt>
                  <c:pt idx="28">
                    <c:v>R$</c:v>
                  </c:pt>
                  <c:pt idx="29">
                    <c:v>R$</c:v>
                  </c:pt>
                  <c:pt idx="30">
                    <c:v>R$</c:v>
                  </c:pt>
                  <c:pt idx="31">
                    <c:v>R$</c:v>
                  </c:pt>
                  <c:pt idx="32">
                    <c:v>R$</c:v>
                  </c:pt>
                  <c:pt idx="33">
                    <c:v>R$</c:v>
                  </c:pt>
                  <c:pt idx="34">
                    <c:v>R$</c:v>
                  </c:pt>
                  <c:pt idx="35">
                    <c:v>R$</c:v>
                  </c:pt>
                  <c:pt idx="36">
                    <c:v>R$</c:v>
                  </c:pt>
                </c:lvl>
                <c:lvl>
                  <c:pt idx="0">
                    <c:v>jan/17</c:v>
                  </c:pt>
                  <c:pt idx="1">
                    <c:v>fev/17</c:v>
                  </c:pt>
                  <c:pt idx="2">
                    <c:v>mar/17</c:v>
                  </c:pt>
                  <c:pt idx="3">
                    <c:v>abr/17</c:v>
                  </c:pt>
                  <c:pt idx="4">
                    <c:v>mai/17</c:v>
                  </c:pt>
                  <c:pt idx="5">
                    <c:v>jun/17</c:v>
                  </c:pt>
                  <c:pt idx="6">
                    <c:v>jul/17</c:v>
                  </c:pt>
                  <c:pt idx="7">
                    <c:v>ago/17</c:v>
                  </c:pt>
                  <c:pt idx="8">
                    <c:v>set/17</c:v>
                  </c:pt>
                  <c:pt idx="9">
                    <c:v>out/17</c:v>
                  </c:pt>
                  <c:pt idx="10">
                    <c:v>nov/17</c:v>
                  </c:pt>
                  <c:pt idx="11">
                    <c:v>dez/17</c:v>
                  </c:pt>
                  <c:pt idx="12">
                    <c:v>jan/18</c:v>
                  </c:pt>
                  <c:pt idx="13">
                    <c:v>fev/18</c:v>
                  </c:pt>
                  <c:pt idx="14">
                    <c:v>mar/18</c:v>
                  </c:pt>
                  <c:pt idx="15">
                    <c:v>abr/18</c:v>
                  </c:pt>
                  <c:pt idx="16">
                    <c:v>mai/18</c:v>
                  </c:pt>
                  <c:pt idx="17">
                    <c:v>jun/18</c:v>
                  </c:pt>
                  <c:pt idx="18">
                    <c:v>jul/18</c:v>
                  </c:pt>
                  <c:pt idx="19">
                    <c:v>ago/18</c:v>
                  </c:pt>
                  <c:pt idx="20">
                    <c:v>set/18</c:v>
                  </c:pt>
                  <c:pt idx="21">
                    <c:v>out/18</c:v>
                  </c:pt>
                  <c:pt idx="22">
                    <c:v>nov/18</c:v>
                  </c:pt>
                  <c:pt idx="23">
                    <c:v>dez/18</c:v>
                  </c:pt>
                  <c:pt idx="24">
                    <c:v>jan/19</c:v>
                  </c:pt>
                  <c:pt idx="25">
                    <c:v>fev/19</c:v>
                  </c:pt>
                  <c:pt idx="26">
                    <c:v>mar/19</c:v>
                  </c:pt>
                  <c:pt idx="27">
                    <c:v>abr/19</c:v>
                  </c:pt>
                  <c:pt idx="28">
                    <c:v>mai/19</c:v>
                  </c:pt>
                  <c:pt idx="29">
                    <c:v>jun/19</c:v>
                  </c:pt>
                  <c:pt idx="30">
                    <c:v>jul/19</c:v>
                  </c:pt>
                  <c:pt idx="31">
                    <c:v>ago/19</c:v>
                  </c:pt>
                  <c:pt idx="32">
                    <c:v>set/19</c:v>
                  </c:pt>
                  <c:pt idx="33">
                    <c:v>out/19</c:v>
                  </c:pt>
                  <c:pt idx="34">
                    <c:v>nov/19</c:v>
                  </c:pt>
                  <c:pt idx="35">
                    <c:v>dez/19</c:v>
                  </c:pt>
                  <c:pt idx="36">
                    <c:v>jan/20</c:v>
                  </c:pt>
                </c:lvl>
              </c:multiLvlStrCache>
            </c:multiLvlStrRef>
          </c:cat>
          <c:val>
            <c:numRef>
              <c:f>'R$'!$B$9:$AL$9</c:f>
              <c:numCache>
                <c:formatCode>#,##0.00</c:formatCode>
                <c:ptCount val="37"/>
                <c:pt idx="0">
                  <c:v>52168.240000000005</c:v>
                </c:pt>
                <c:pt idx="1">
                  <c:v>41109.020000000004</c:v>
                </c:pt>
                <c:pt idx="2">
                  <c:v>64296.33</c:v>
                </c:pt>
                <c:pt idx="3">
                  <c:v>47852.18</c:v>
                </c:pt>
                <c:pt idx="4">
                  <c:v>31510.67</c:v>
                </c:pt>
                <c:pt idx="5">
                  <c:v>49752.34</c:v>
                </c:pt>
                <c:pt idx="6">
                  <c:v>32324.1</c:v>
                </c:pt>
                <c:pt idx="7">
                  <c:v>30942.309999999998</c:v>
                </c:pt>
                <c:pt idx="8">
                  <c:v>39231.589999999997</c:v>
                </c:pt>
                <c:pt idx="9">
                  <c:v>36157.839999999997</c:v>
                </c:pt>
                <c:pt idx="10">
                  <c:v>36366.189999999995</c:v>
                </c:pt>
                <c:pt idx="11">
                  <c:v>39581.550000000003</c:v>
                </c:pt>
                <c:pt idx="12">
                  <c:v>43898.59</c:v>
                </c:pt>
                <c:pt idx="13">
                  <c:v>1079.1100000000001</c:v>
                </c:pt>
                <c:pt idx="14">
                  <c:v>43124.1</c:v>
                </c:pt>
                <c:pt idx="15">
                  <c:v>1043.45</c:v>
                </c:pt>
                <c:pt idx="16">
                  <c:v>54168.11</c:v>
                </c:pt>
                <c:pt idx="17">
                  <c:v>42179.709999999992</c:v>
                </c:pt>
                <c:pt idx="18">
                  <c:v>67595.509999999995</c:v>
                </c:pt>
                <c:pt idx="19">
                  <c:v>62501.34</c:v>
                </c:pt>
                <c:pt idx="20">
                  <c:v>66985.820000000007</c:v>
                </c:pt>
                <c:pt idx="21">
                  <c:v>52849.93</c:v>
                </c:pt>
                <c:pt idx="22">
                  <c:v>64263.229999999996</c:v>
                </c:pt>
                <c:pt idx="23">
                  <c:v>79371.800000000017</c:v>
                </c:pt>
                <c:pt idx="24">
                  <c:v>73267.26999999999</c:v>
                </c:pt>
                <c:pt idx="25">
                  <c:v>41564.85</c:v>
                </c:pt>
                <c:pt idx="26">
                  <c:v>77582.039999999994</c:v>
                </c:pt>
                <c:pt idx="27">
                  <c:v>73190.86</c:v>
                </c:pt>
                <c:pt idx="28">
                  <c:v>69946.62</c:v>
                </c:pt>
                <c:pt idx="29">
                  <c:v>53309.200000000004</c:v>
                </c:pt>
                <c:pt idx="30">
                  <c:v>55853.920000000006</c:v>
                </c:pt>
                <c:pt idx="31">
                  <c:v>53446.079999999994</c:v>
                </c:pt>
                <c:pt idx="32">
                  <c:v>55777.43</c:v>
                </c:pt>
                <c:pt idx="33">
                  <c:v>70850.83</c:v>
                </c:pt>
                <c:pt idx="34">
                  <c:v>63867.4</c:v>
                </c:pt>
                <c:pt idx="35">
                  <c:v>83337.409999999989</c:v>
                </c:pt>
                <c:pt idx="36" formatCode="_(* #,##0.00_);_(* \(#,##0.00\);_(* &quot;-&quot;??_);_(@_)">
                  <c:v>62416.409999999996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C9-45DE-BFAE-6F10A3FE2F14}"/>
            </c:ext>
          </c:extLst>
        </c:ser>
        <c:ser>
          <c:idx val="4"/>
          <c:order val="4"/>
          <c:tx>
            <c:strRef>
              <c:f>'R$'!$A$10</c:f>
              <c:strCache>
                <c:ptCount val="1"/>
                <c:pt idx="0">
                  <c:v>Campus São Vicente do Sul</c:v>
                </c:pt>
              </c:strCache>
            </c:strRef>
          </c:tx>
          <c:spPr>
            <a:ln w="22225" cap="rnd">
              <a:solidFill>
                <a:schemeClr val="accent5"/>
              </a:solidFill>
            </a:ln>
            <a:effectLst>
              <a:glow rad="139700">
                <a:schemeClr val="accent5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multiLvlStrRef>
              <c:f>'R$'!$B$4:$AL$5</c:f>
              <c:multiLvlStrCache>
                <c:ptCount val="37"/>
                <c:lvl>
                  <c:pt idx="0">
                    <c:v>R$</c:v>
                  </c:pt>
                  <c:pt idx="1">
                    <c:v>R$</c:v>
                  </c:pt>
                  <c:pt idx="2">
                    <c:v>R$</c:v>
                  </c:pt>
                  <c:pt idx="3">
                    <c:v>R$</c:v>
                  </c:pt>
                  <c:pt idx="4">
                    <c:v>R$</c:v>
                  </c:pt>
                  <c:pt idx="5">
                    <c:v>R$</c:v>
                  </c:pt>
                  <c:pt idx="6">
                    <c:v>R$</c:v>
                  </c:pt>
                  <c:pt idx="7">
                    <c:v>R$</c:v>
                  </c:pt>
                  <c:pt idx="8">
                    <c:v>R$</c:v>
                  </c:pt>
                  <c:pt idx="9">
                    <c:v>R$</c:v>
                  </c:pt>
                  <c:pt idx="10">
                    <c:v>R$</c:v>
                  </c:pt>
                  <c:pt idx="11">
                    <c:v>R$</c:v>
                  </c:pt>
                  <c:pt idx="12">
                    <c:v>R$</c:v>
                  </c:pt>
                  <c:pt idx="13">
                    <c:v>R$</c:v>
                  </c:pt>
                  <c:pt idx="14">
                    <c:v>R$</c:v>
                  </c:pt>
                  <c:pt idx="15">
                    <c:v>R$</c:v>
                  </c:pt>
                  <c:pt idx="16">
                    <c:v>R$</c:v>
                  </c:pt>
                  <c:pt idx="17">
                    <c:v>R$</c:v>
                  </c:pt>
                  <c:pt idx="18">
                    <c:v>R$</c:v>
                  </c:pt>
                  <c:pt idx="19">
                    <c:v>R$</c:v>
                  </c:pt>
                  <c:pt idx="20">
                    <c:v>R$</c:v>
                  </c:pt>
                  <c:pt idx="21">
                    <c:v>R$</c:v>
                  </c:pt>
                  <c:pt idx="22">
                    <c:v>R$</c:v>
                  </c:pt>
                  <c:pt idx="23">
                    <c:v>R$</c:v>
                  </c:pt>
                  <c:pt idx="24">
                    <c:v>R$</c:v>
                  </c:pt>
                  <c:pt idx="25">
                    <c:v>R$</c:v>
                  </c:pt>
                  <c:pt idx="26">
                    <c:v>R$</c:v>
                  </c:pt>
                  <c:pt idx="27">
                    <c:v>R$</c:v>
                  </c:pt>
                  <c:pt idx="28">
                    <c:v>R$</c:v>
                  </c:pt>
                  <c:pt idx="29">
                    <c:v>R$</c:v>
                  </c:pt>
                  <c:pt idx="30">
                    <c:v>R$</c:v>
                  </c:pt>
                  <c:pt idx="31">
                    <c:v>R$</c:v>
                  </c:pt>
                  <c:pt idx="32">
                    <c:v>R$</c:v>
                  </c:pt>
                  <c:pt idx="33">
                    <c:v>R$</c:v>
                  </c:pt>
                  <c:pt idx="34">
                    <c:v>R$</c:v>
                  </c:pt>
                  <c:pt idx="35">
                    <c:v>R$</c:v>
                  </c:pt>
                  <c:pt idx="36">
                    <c:v>R$</c:v>
                  </c:pt>
                </c:lvl>
                <c:lvl>
                  <c:pt idx="0">
                    <c:v>jan/17</c:v>
                  </c:pt>
                  <c:pt idx="1">
                    <c:v>fev/17</c:v>
                  </c:pt>
                  <c:pt idx="2">
                    <c:v>mar/17</c:v>
                  </c:pt>
                  <c:pt idx="3">
                    <c:v>abr/17</c:v>
                  </c:pt>
                  <c:pt idx="4">
                    <c:v>mai/17</c:v>
                  </c:pt>
                  <c:pt idx="5">
                    <c:v>jun/17</c:v>
                  </c:pt>
                  <c:pt idx="6">
                    <c:v>jul/17</c:v>
                  </c:pt>
                  <c:pt idx="7">
                    <c:v>ago/17</c:v>
                  </c:pt>
                  <c:pt idx="8">
                    <c:v>set/17</c:v>
                  </c:pt>
                  <c:pt idx="9">
                    <c:v>out/17</c:v>
                  </c:pt>
                  <c:pt idx="10">
                    <c:v>nov/17</c:v>
                  </c:pt>
                  <c:pt idx="11">
                    <c:v>dez/17</c:v>
                  </c:pt>
                  <c:pt idx="12">
                    <c:v>jan/18</c:v>
                  </c:pt>
                  <c:pt idx="13">
                    <c:v>fev/18</c:v>
                  </c:pt>
                  <c:pt idx="14">
                    <c:v>mar/18</c:v>
                  </c:pt>
                  <c:pt idx="15">
                    <c:v>abr/18</c:v>
                  </c:pt>
                  <c:pt idx="16">
                    <c:v>mai/18</c:v>
                  </c:pt>
                  <c:pt idx="17">
                    <c:v>jun/18</c:v>
                  </c:pt>
                  <c:pt idx="18">
                    <c:v>jul/18</c:v>
                  </c:pt>
                  <c:pt idx="19">
                    <c:v>ago/18</c:v>
                  </c:pt>
                  <c:pt idx="20">
                    <c:v>set/18</c:v>
                  </c:pt>
                  <c:pt idx="21">
                    <c:v>out/18</c:v>
                  </c:pt>
                  <c:pt idx="22">
                    <c:v>nov/18</c:v>
                  </c:pt>
                  <c:pt idx="23">
                    <c:v>dez/18</c:v>
                  </c:pt>
                  <c:pt idx="24">
                    <c:v>jan/19</c:v>
                  </c:pt>
                  <c:pt idx="25">
                    <c:v>fev/19</c:v>
                  </c:pt>
                  <c:pt idx="26">
                    <c:v>mar/19</c:v>
                  </c:pt>
                  <c:pt idx="27">
                    <c:v>abr/19</c:v>
                  </c:pt>
                  <c:pt idx="28">
                    <c:v>mai/19</c:v>
                  </c:pt>
                  <c:pt idx="29">
                    <c:v>jun/19</c:v>
                  </c:pt>
                  <c:pt idx="30">
                    <c:v>jul/19</c:v>
                  </c:pt>
                  <c:pt idx="31">
                    <c:v>ago/19</c:v>
                  </c:pt>
                  <c:pt idx="32">
                    <c:v>set/19</c:v>
                  </c:pt>
                  <c:pt idx="33">
                    <c:v>out/19</c:v>
                  </c:pt>
                  <c:pt idx="34">
                    <c:v>nov/19</c:v>
                  </c:pt>
                  <c:pt idx="35">
                    <c:v>dez/19</c:v>
                  </c:pt>
                  <c:pt idx="36">
                    <c:v>jan/20</c:v>
                  </c:pt>
                </c:lvl>
              </c:multiLvlStrCache>
            </c:multiLvlStrRef>
          </c:cat>
          <c:val>
            <c:numRef>
              <c:f>'R$'!$B$10:$AL$10</c:f>
              <c:numCache>
                <c:formatCode>#,##0.00</c:formatCode>
                <c:ptCount val="37"/>
                <c:pt idx="0">
                  <c:v>26718.879999999997</c:v>
                </c:pt>
                <c:pt idx="1">
                  <c:v>17370.12</c:v>
                </c:pt>
                <c:pt idx="2">
                  <c:v>41151.06</c:v>
                </c:pt>
                <c:pt idx="3">
                  <c:v>32974.019999999997</c:v>
                </c:pt>
                <c:pt idx="4">
                  <c:v>23854.35</c:v>
                </c:pt>
                <c:pt idx="5">
                  <c:v>27111.82</c:v>
                </c:pt>
                <c:pt idx="6">
                  <c:v>25496.32</c:v>
                </c:pt>
                <c:pt idx="7">
                  <c:v>23583.25</c:v>
                </c:pt>
                <c:pt idx="8">
                  <c:v>30379.11</c:v>
                </c:pt>
                <c:pt idx="9">
                  <c:v>28691.88</c:v>
                </c:pt>
                <c:pt idx="10">
                  <c:v>28691.88</c:v>
                </c:pt>
                <c:pt idx="11">
                  <c:v>39288.959999999999</c:v>
                </c:pt>
                <c:pt idx="12">
                  <c:v>26772.77</c:v>
                </c:pt>
                <c:pt idx="13">
                  <c:v>17764.32</c:v>
                </c:pt>
                <c:pt idx="14">
                  <c:v>42031.03</c:v>
                </c:pt>
                <c:pt idx="15">
                  <c:v>37561.879999999997</c:v>
                </c:pt>
                <c:pt idx="16">
                  <c:v>52184.85</c:v>
                </c:pt>
                <c:pt idx="17">
                  <c:v>41051.050000000003</c:v>
                </c:pt>
                <c:pt idx="18">
                  <c:v>66212.740000000005</c:v>
                </c:pt>
                <c:pt idx="19">
                  <c:v>55944.520000000004</c:v>
                </c:pt>
                <c:pt idx="20">
                  <c:v>63650.49</c:v>
                </c:pt>
                <c:pt idx="21">
                  <c:v>61276.5</c:v>
                </c:pt>
                <c:pt idx="22">
                  <c:v>61940.06</c:v>
                </c:pt>
                <c:pt idx="23">
                  <c:v>72941.45</c:v>
                </c:pt>
                <c:pt idx="24">
                  <c:v>54116.85</c:v>
                </c:pt>
                <c:pt idx="25">
                  <c:v>37842.43</c:v>
                </c:pt>
                <c:pt idx="26">
                  <c:v>56939.770000000004</c:v>
                </c:pt>
                <c:pt idx="27">
                  <c:v>64084.9</c:v>
                </c:pt>
                <c:pt idx="28">
                  <c:v>56349.56</c:v>
                </c:pt>
                <c:pt idx="29">
                  <c:v>49024.63</c:v>
                </c:pt>
                <c:pt idx="30">
                  <c:v>45973.82</c:v>
                </c:pt>
                <c:pt idx="31">
                  <c:v>43129.36</c:v>
                </c:pt>
                <c:pt idx="32">
                  <c:v>45302.9</c:v>
                </c:pt>
                <c:pt idx="33">
                  <c:v>53995.62</c:v>
                </c:pt>
                <c:pt idx="34">
                  <c:v>53179.51</c:v>
                </c:pt>
                <c:pt idx="35">
                  <c:v>63240.05</c:v>
                </c:pt>
                <c:pt idx="36" formatCode="_(* #,##0.00_);_(* \(#,##0.00\);_(* &quot;-&quot;??_);_(@_)">
                  <c:v>37890.11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C9-45DE-BFAE-6F10A3FE2F14}"/>
            </c:ext>
          </c:extLst>
        </c:ser>
        <c:ser>
          <c:idx val="5"/>
          <c:order val="5"/>
          <c:tx>
            <c:strRef>
              <c:f>'R$'!$A$11</c:f>
              <c:strCache>
                <c:ptCount val="1"/>
                <c:pt idx="0">
                  <c:v>Campus Júlio de Castilhos</c:v>
                </c:pt>
              </c:strCache>
            </c:strRef>
          </c:tx>
          <c:spPr>
            <a:ln w="22225" cap="rnd">
              <a:solidFill>
                <a:schemeClr val="accent6"/>
              </a:solidFill>
            </a:ln>
            <a:effectLst>
              <a:glow rad="139700">
                <a:schemeClr val="accent6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multiLvlStrRef>
              <c:f>'R$'!$B$4:$AL$5</c:f>
              <c:multiLvlStrCache>
                <c:ptCount val="37"/>
                <c:lvl>
                  <c:pt idx="0">
                    <c:v>R$</c:v>
                  </c:pt>
                  <c:pt idx="1">
                    <c:v>R$</c:v>
                  </c:pt>
                  <c:pt idx="2">
                    <c:v>R$</c:v>
                  </c:pt>
                  <c:pt idx="3">
                    <c:v>R$</c:v>
                  </c:pt>
                  <c:pt idx="4">
                    <c:v>R$</c:v>
                  </c:pt>
                  <c:pt idx="5">
                    <c:v>R$</c:v>
                  </c:pt>
                  <c:pt idx="6">
                    <c:v>R$</c:v>
                  </c:pt>
                  <c:pt idx="7">
                    <c:v>R$</c:v>
                  </c:pt>
                  <c:pt idx="8">
                    <c:v>R$</c:v>
                  </c:pt>
                  <c:pt idx="9">
                    <c:v>R$</c:v>
                  </c:pt>
                  <c:pt idx="10">
                    <c:v>R$</c:v>
                  </c:pt>
                  <c:pt idx="11">
                    <c:v>R$</c:v>
                  </c:pt>
                  <c:pt idx="12">
                    <c:v>R$</c:v>
                  </c:pt>
                  <c:pt idx="13">
                    <c:v>R$</c:v>
                  </c:pt>
                  <c:pt idx="14">
                    <c:v>R$</c:v>
                  </c:pt>
                  <c:pt idx="15">
                    <c:v>R$</c:v>
                  </c:pt>
                  <c:pt idx="16">
                    <c:v>R$</c:v>
                  </c:pt>
                  <c:pt idx="17">
                    <c:v>R$</c:v>
                  </c:pt>
                  <c:pt idx="18">
                    <c:v>R$</c:v>
                  </c:pt>
                  <c:pt idx="19">
                    <c:v>R$</c:v>
                  </c:pt>
                  <c:pt idx="20">
                    <c:v>R$</c:v>
                  </c:pt>
                  <c:pt idx="21">
                    <c:v>R$</c:v>
                  </c:pt>
                  <c:pt idx="22">
                    <c:v>R$</c:v>
                  </c:pt>
                  <c:pt idx="23">
                    <c:v>R$</c:v>
                  </c:pt>
                  <c:pt idx="24">
                    <c:v>R$</c:v>
                  </c:pt>
                  <c:pt idx="25">
                    <c:v>R$</c:v>
                  </c:pt>
                  <c:pt idx="26">
                    <c:v>R$</c:v>
                  </c:pt>
                  <c:pt idx="27">
                    <c:v>R$</c:v>
                  </c:pt>
                  <c:pt idx="28">
                    <c:v>R$</c:v>
                  </c:pt>
                  <c:pt idx="29">
                    <c:v>R$</c:v>
                  </c:pt>
                  <c:pt idx="30">
                    <c:v>R$</c:v>
                  </c:pt>
                  <c:pt idx="31">
                    <c:v>R$</c:v>
                  </c:pt>
                  <c:pt idx="32">
                    <c:v>R$</c:v>
                  </c:pt>
                  <c:pt idx="33">
                    <c:v>R$</c:v>
                  </c:pt>
                  <c:pt idx="34">
                    <c:v>R$</c:v>
                  </c:pt>
                  <c:pt idx="35">
                    <c:v>R$</c:v>
                  </c:pt>
                  <c:pt idx="36">
                    <c:v>R$</c:v>
                  </c:pt>
                </c:lvl>
                <c:lvl>
                  <c:pt idx="0">
                    <c:v>jan/17</c:v>
                  </c:pt>
                  <c:pt idx="1">
                    <c:v>fev/17</c:v>
                  </c:pt>
                  <c:pt idx="2">
                    <c:v>mar/17</c:v>
                  </c:pt>
                  <c:pt idx="3">
                    <c:v>abr/17</c:v>
                  </c:pt>
                  <c:pt idx="4">
                    <c:v>mai/17</c:v>
                  </c:pt>
                  <c:pt idx="5">
                    <c:v>jun/17</c:v>
                  </c:pt>
                  <c:pt idx="6">
                    <c:v>jul/17</c:v>
                  </c:pt>
                  <c:pt idx="7">
                    <c:v>ago/17</c:v>
                  </c:pt>
                  <c:pt idx="8">
                    <c:v>set/17</c:v>
                  </c:pt>
                  <c:pt idx="9">
                    <c:v>out/17</c:v>
                  </c:pt>
                  <c:pt idx="10">
                    <c:v>nov/17</c:v>
                  </c:pt>
                  <c:pt idx="11">
                    <c:v>dez/17</c:v>
                  </c:pt>
                  <c:pt idx="12">
                    <c:v>jan/18</c:v>
                  </c:pt>
                  <c:pt idx="13">
                    <c:v>fev/18</c:v>
                  </c:pt>
                  <c:pt idx="14">
                    <c:v>mar/18</c:v>
                  </c:pt>
                  <c:pt idx="15">
                    <c:v>abr/18</c:v>
                  </c:pt>
                  <c:pt idx="16">
                    <c:v>mai/18</c:v>
                  </c:pt>
                  <c:pt idx="17">
                    <c:v>jun/18</c:v>
                  </c:pt>
                  <c:pt idx="18">
                    <c:v>jul/18</c:v>
                  </c:pt>
                  <c:pt idx="19">
                    <c:v>ago/18</c:v>
                  </c:pt>
                  <c:pt idx="20">
                    <c:v>set/18</c:v>
                  </c:pt>
                  <c:pt idx="21">
                    <c:v>out/18</c:v>
                  </c:pt>
                  <c:pt idx="22">
                    <c:v>nov/18</c:v>
                  </c:pt>
                  <c:pt idx="23">
                    <c:v>dez/18</c:v>
                  </c:pt>
                  <c:pt idx="24">
                    <c:v>jan/19</c:v>
                  </c:pt>
                  <c:pt idx="25">
                    <c:v>fev/19</c:v>
                  </c:pt>
                  <c:pt idx="26">
                    <c:v>mar/19</c:v>
                  </c:pt>
                  <c:pt idx="27">
                    <c:v>abr/19</c:v>
                  </c:pt>
                  <c:pt idx="28">
                    <c:v>mai/19</c:v>
                  </c:pt>
                  <c:pt idx="29">
                    <c:v>jun/19</c:v>
                  </c:pt>
                  <c:pt idx="30">
                    <c:v>jul/19</c:v>
                  </c:pt>
                  <c:pt idx="31">
                    <c:v>ago/19</c:v>
                  </c:pt>
                  <c:pt idx="32">
                    <c:v>set/19</c:v>
                  </c:pt>
                  <c:pt idx="33">
                    <c:v>out/19</c:v>
                  </c:pt>
                  <c:pt idx="34">
                    <c:v>nov/19</c:v>
                  </c:pt>
                  <c:pt idx="35">
                    <c:v>dez/19</c:v>
                  </c:pt>
                  <c:pt idx="36">
                    <c:v>jan/20</c:v>
                  </c:pt>
                </c:lvl>
              </c:multiLvlStrCache>
            </c:multiLvlStrRef>
          </c:cat>
          <c:val>
            <c:numRef>
              <c:f>'R$'!$B$11:$AL$11</c:f>
              <c:numCache>
                <c:formatCode>#,##0.00</c:formatCode>
                <c:ptCount val="37"/>
                <c:pt idx="0">
                  <c:v>19415.509999999998</c:v>
                </c:pt>
                <c:pt idx="1">
                  <c:v>14388.45</c:v>
                </c:pt>
                <c:pt idx="2">
                  <c:v>25997.71</c:v>
                </c:pt>
                <c:pt idx="3">
                  <c:v>25125.13</c:v>
                </c:pt>
                <c:pt idx="4">
                  <c:v>22286.25</c:v>
                </c:pt>
                <c:pt idx="5">
                  <c:v>23872.99</c:v>
                </c:pt>
                <c:pt idx="6">
                  <c:v>26197.759999999998</c:v>
                </c:pt>
                <c:pt idx="7">
                  <c:v>20811.38</c:v>
                </c:pt>
                <c:pt idx="8">
                  <c:v>30085.51</c:v>
                </c:pt>
                <c:pt idx="9">
                  <c:v>24548.33</c:v>
                </c:pt>
                <c:pt idx="10">
                  <c:v>30490.21</c:v>
                </c:pt>
                <c:pt idx="11">
                  <c:v>36275.629999999997</c:v>
                </c:pt>
                <c:pt idx="12">
                  <c:v>25053.51</c:v>
                </c:pt>
                <c:pt idx="13">
                  <c:v>22184.92</c:v>
                </c:pt>
                <c:pt idx="14">
                  <c:v>25204.7</c:v>
                </c:pt>
                <c:pt idx="15">
                  <c:v>27653.42</c:v>
                </c:pt>
                <c:pt idx="16">
                  <c:v>30129.75</c:v>
                </c:pt>
                <c:pt idx="17">
                  <c:v>27246.6</c:v>
                </c:pt>
                <c:pt idx="18">
                  <c:v>35944.39</c:v>
                </c:pt>
                <c:pt idx="19">
                  <c:v>32589.85</c:v>
                </c:pt>
                <c:pt idx="20">
                  <c:v>34524.51</c:v>
                </c:pt>
                <c:pt idx="21">
                  <c:v>28433.81</c:v>
                </c:pt>
                <c:pt idx="22">
                  <c:v>31559.25</c:v>
                </c:pt>
                <c:pt idx="23">
                  <c:v>36100.04</c:v>
                </c:pt>
                <c:pt idx="24">
                  <c:v>21663.06</c:v>
                </c:pt>
                <c:pt idx="25">
                  <c:v>20430.740000000002</c:v>
                </c:pt>
                <c:pt idx="26">
                  <c:v>31601.43</c:v>
                </c:pt>
                <c:pt idx="27">
                  <c:v>31506.36</c:v>
                </c:pt>
                <c:pt idx="28">
                  <c:v>32538.22</c:v>
                </c:pt>
                <c:pt idx="29">
                  <c:v>26618.78</c:v>
                </c:pt>
                <c:pt idx="30">
                  <c:v>27532.35</c:v>
                </c:pt>
                <c:pt idx="31">
                  <c:v>26344.880000000001</c:v>
                </c:pt>
                <c:pt idx="32">
                  <c:v>29505.73</c:v>
                </c:pt>
                <c:pt idx="33">
                  <c:v>30055.31</c:v>
                </c:pt>
                <c:pt idx="34">
                  <c:v>41192.46</c:v>
                </c:pt>
                <c:pt idx="35">
                  <c:v>32261.45</c:v>
                </c:pt>
                <c:pt idx="36" formatCode="_(* #,##0.00_);_(* \(#,##0.00\);_(* &quot;-&quot;??_);_(@_)">
                  <c:v>25173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C9-45DE-BFAE-6F10A3FE2F14}"/>
            </c:ext>
          </c:extLst>
        </c:ser>
        <c:ser>
          <c:idx val="6"/>
          <c:order val="6"/>
          <c:tx>
            <c:strRef>
              <c:f>'R$'!$A$12</c:f>
              <c:strCache>
                <c:ptCount val="1"/>
                <c:pt idx="0">
                  <c:v>Campus São Borja</c:v>
                </c:pt>
              </c:strCache>
            </c:strRef>
          </c:tx>
          <c:spPr>
            <a:ln w="22225" cap="rnd">
              <a:solidFill>
                <a:schemeClr val="accent1">
                  <a:lumMod val="60000"/>
                </a:schemeClr>
              </a:solidFill>
            </a:ln>
            <a:effectLst>
              <a:glow rad="139700">
                <a:schemeClr val="accent1">
                  <a:lumMod val="6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multiLvlStrRef>
              <c:f>'R$'!$B$4:$AL$5</c:f>
              <c:multiLvlStrCache>
                <c:ptCount val="37"/>
                <c:lvl>
                  <c:pt idx="0">
                    <c:v>R$</c:v>
                  </c:pt>
                  <c:pt idx="1">
                    <c:v>R$</c:v>
                  </c:pt>
                  <c:pt idx="2">
                    <c:v>R$</c:v>
                  </c:pt>
                  <c:pt idx="3">
                    <c:v>R$</c:v>
                  </c:pt>
                  <c:pt idx="4">
                    <c:v>R$</c:v>
                  </c:pt>
                  <c:pt idx="5">
                    <c:v>R$</c:v>
                  </c:pt>
                  <c:pt idx="6">
                    <c:v>R$</c:v>
                  </c:pt>
                  <c:pt idx="7">
                    <c:v>R$</c:v>
                  </c:pt>
                  <c:pt idx="8">
                    <c:v>R$</c:v>
                  </c:pt>
                  <c:pt idx="9">
                    <c:v>R$</c:v>
                  </c:pt>
                  <c:pt idx="10">
                    <c:v>R$</c:v>
                  </c:pt>
                  <c:pt idx="11">
                    <c:v>R$</c:v>
                  </c:pt>
                  <c:pt idx="12">
                    <c:v>R$</c:v>
                  </c:pt>
                  <c:pt idx="13">
                    <c:v>R$</c:v>
                  </c:pt>
                  <c:pt idx="14">
                    <c:v>R$</c:v>
                  </c:pt>
                  <c:pt idx="15">
                    <c:v>R$</c:v>
                  </c:pt>
                  <c:pt idx="16">
                    <c:v>R$</c:v>
                  </c:pt>
                  <c:pt idx="17">
                    <c:v>R$</c:v>
                  </c:pt>
                  <c:pt idx="18">
                    <c:v>R$</c:v>
                  </c:pt>
                  <c:pt idx="19">
                    <c:v>R$</c:v>
                  </c:pt>
                  <c:pt idx="20">
                    <c:v>R$</c:v>
                  </c:pt>
                  <c:pt idx="21">
                    <c:v>R$</c:v>
                  </c:pt>
                  <c:pt idx="22">
                    <c:v>R$</c:v>
                  </c:pt>
                  <c:pt idx="23">
                    <c:v>R$</c:v>
                  </c:pt>
                  <c:pt idx="24">
                    <c:v>R$</c:v>
                  </c:pt>
                  <c:pt idx="25">
                    <c:v>R$</c:v>
                  </c:pt>
                  <c:pt idx="26">
                    <c:v>R$</c:v>
                  </c:pt>
                  <c:pt idx="27">
                    <c:v>R$</c:v>
                  </c:pt>
                  <c:pt idx="28">
                    <c:v>R$</c:v>
                  </c:pt>
                  <c:pt idx="29">
                    <c:v>R$</c:v>
                  </c:pt>
                  <c:pt idx="30">
                    <c:v>R$</c:v>
                  </c:pt>
                  <c:pt idx="31">
                    <c:v>R$</c:v>
                  </c:pt>
                  <c:pt idx="32">
                    <c:v>R$</c:v>
                  </c:pt>
                  <c:pt idx="33">
                    <c:v>R$</c:v>
                  </c:pt>
                  <c:pt idx="34">
                    <c:v>R$</c:v>
                  </c:pt>
                  <c:pt idx="35">
                    <c:v>R$</c:v>
                  </c:pt>
                  <c:pt idx="36">
                    <c:v>R$</c:v>
                  </c:pt>
                </c:lvl>
                <c:lvl>
                  <c:pt idx="0">
                    <c:v>jan/17</c:v>
                  </c:pt>
                  <c:pt idx="1">
                    <c:v>fev/17</c:v>
                  </c:pt>
                  <c:pt idx="2">
                    <c:v>mar/17</c:v>
                  </c:pt>
                  <c:pt idx="3">
                    <c:v>abr/17</c:v>
                  </c:pt>
                  <c:pt idx="4">
                    <c:v>mai/17</c:v>
                  </c:pt>
                  <c:pt idx="5">
                    <c:v>jun/17</c:v>
                  </c:pt>
                  <c:pt idx="6">
                    <c:v>jul/17</c:v>
                  </c:pt>
                  <c:pt idx="7">
                    <c:v>ago/17</c:v>
                  </c:pt>
                  <c:pt idx="8">
                    <c:v>set/17</c:v>
                  </c:pt>
                  <c:pt idx="9">
                    <c:v>out/17</c:v>
                  </c:pt>
                  <c:pt idx="10">
                    <c:v>nov/17</c:v>
                  </c:pt>
                  <c:pt idx="11">
                    <c:v>dez/17</c:v>
                  </c:pt>
                  <c:pt idx="12">
                    <c:v>jan/18</c:v>
                  </c:pt>
                  <c:pt idx="13">
                    <c:v>fev/18</c:v>
                  </c:pt>
                  <c:pt idx="14">
                    <c:v>mar/18</c:v>
                  </c:pt>
                  <c:pt idx="15">
                    <c:v>abr/18</c:v>
                  </c:pt>
                  <c:pt idx="16">
                    <c:v>mai/18</c:v>
                  </c:pt>
                  <c:pt idx="17">
                    <c:v>jun/18</c:v>
                  </c:pt>
                  <c:pt idx="18">
                    <c:v>jul/18</c:v>
                  </c:pt>
                  <c:pt idx="19">
                    <c:v>ago/18</c:v>
                  </c:pt>
                  <c:pt idx="20">
                    <c:v>set/18</c:v>
                  </c:pt>
                  <c:pt idx="21">
                    <c:v>out/18</c:v>
                  </c:pt>
                  <c:pt idx="22">
                    <c:v>nov/18</c:v>
                  </c:pt>
                  <c:pt idx="23">
                    <c:v>dez/18</c:v>
                  </c:pt>
                  <c:pt idx="24">
                    <c:v>jan/19</c:v>
                  </c:pt>
                  <c:pt idx="25">
                    <c:v>fev/19</c:v>
                  </c:pt>
                  <c:pt idx="26">
                    <c:v>mar/19</c:v>
                  </c:pt>
                  <c:pt idx="27">
                    <c:v>abr/19</c:v>
                  </c:pt>
                  <c:pt idx="28">
                    <c:v>mai/19</c:v>
                  </c:pt>
                  <c:pt idx="29">
                    <c:v>jun/19</c:v>
                  </c:pt>
                  <c:pt idx="30">
                    <c:v>jul/19</c:v>
                  </c:pt>
                  <c:pt idx="31">
                    <c:v>ago/19</c:v>
                  </c:pt>
                  <c:pt idx="32">
                    <c:v>set/19</c:v>
                  </c:pt>
                  <c:pt idx="33">
                    <c:v>out/19</c:v>
                  </c:pt>
                  <c:pt idx="34">
                    <c:v>nov/19</c:v>
                  </c:pt>
                  <c:pt idx="35">
                    <c:v>dez/19</c:v>
                  </c:pt>
                  <c:pt idx="36">
                    <c:v>jan/20</c:v>
                  </c:pt>
                </c:lvl>
              </c:multiLvlStrCache>
            </c:multiLvlStrRef>
          </c:cat>
          <c:val>
            <c:numRef>
              <c:f>'R$'!$B$12:$AL$12</c:f>
              <c:numCache>
                <c:formatCode>#,##0.00</c:formatCode>
                <c:ptCount val="37"/>
                <c:pt idx="0">
                  <c:v>14583.95</c:v>
                </c:pt>
                <c:pt idx="1">
                  <c:v>19458.29</c:v>
                </c:pt>
                <c:pt idx="2">
                  <c:v>30645.200000000001</c:v>
                </c:pt>
                <c:pt idx="3">
                  <c:v>22583.26</c:v>
                </c:pt>
                <c:pt idx="4">
                  <c:v>18281.580000000002</c:v>
                </c:pt>
                <c:pt idx="5">
                  <c:v>18199.7</c:v>
                </c:pt>
                <c:pt idx="6">
                  <c:v>15826.82</c:v>
                </c:pt>
                <c:pt idx="7">
                  <c:v>19759.259999999998</c:v>
                </c:pt>
                <c:pt idx="8">
                  <c:v>20184.830000000002</c:v>
                </c:pt>
                <c:pt idx="9">
                  <c:v>18857.07</c:v>
                </c:pt>
                <c:pt idx="10">
                  <c:v>21928.97</c:v>
                </c:pt>
                <c:pt idx="11">
                  <c:v>22642.14</c:v>
                </c:pt>
                <c:pt idx="12">
                  <c:v>15979.72</c:v>
                </c:pt>
                <c:pt idx="13">
                  <c:v>15901.71</c:v>
                </c:pt>
                <c:pt idx="14">
                  <c:v>30261.23</c:v>
                </c:pt>
                <c:pt idx="15">
                  <c:v>34549.980000000003</c:v>
                </c:pt>
                <c:pt idx="16">
                  <c:v>30499.03</c:v>
                </c:pt>
                <c:pt idx="17">
                  <c:v>29156.78</c:v>
                </c:pt>
                <c:pt idx="18">
                  <c:v>26544.9</c:v>
                </c:pt>
                <c:pt idx="19">
                  <c:v>27546.39</c:v>
                </c:pt>
                <c:pt idx="20">
                  <c:v>29944.23</c:v>
                </c:pt>
                <c:pt idx="21">
                  <c:v>28205.17</c:v>
                </c:pt>
                <c:pt idx="22">
                  <c:v>33233.22</c:v>
                </c:pt>
                <c:pt idx="23">
                  <c:v>27521.41</c:v>
                </c:pt>
                <c:pt idx="24">
                  <c:v>17740.080000000002</c:v>
                </c:pt>
                <c:pt idx="25">
                  <c:v>24662.23</c:v>
                </c:pt>
                <c:pt idx="26">
                  <c:v>28741.97</c:v>
                </c:pt>
                <c:pt idx="27">
                  <c:v>32863.33</c:v>
                </c:pt>
                <c:pt idx="28">
                  <c:v>31060.12</c:v>
                </c:pt>
                <c:pt idx="29">
                  <c:v>26104.05</c:v>
                </c:pt>
                <c:pt idx="30">
                  <c:v>21898.959999999999</c:v>
                </c:pt>
                <c:pt idx="31">
                  <c:v>26103.83</c:v>
                </c:pt>
                <c:pt idx="32">
                  <c:v>27131.58</c:v>
                </c:pt>
                <c:pt idx="33">
                  <c:v>32269.87</c:v>
                </c:pt>
                <c:pt idx="34">
                  <c:v>42111.27</c:v>
                </c:pt>
                <c:pt idx="35">
                  <c:v>28766.68</c:v>
                </c:pt>
                <c:pt idx="36" formatCode="_(* #,##0.00_);_(* \(#,##0.00\);_(* &quot;-&quot;??_);_(@_)">
                  <c:v>17293.45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4C9-45DE-BFAE-6F10A3FE2F14}"/>
            </c:ext>
          </c:extLst>
        </c:ser>
        <c:ser>
          <c:idx val="7"/>
          <c:order val="7"/>
          <c:tx>
            <c:strRef>
              <c:f>'R$'!$A$13</c:f>
              <c:strCache>
                <c:ptCount val="1"/>
                <c:pt idx="0">
                  <c:v>Campus Santa Rosa</c:v>
                </c:pt>
              </c:strCache>
            </c:strRef>
          </c:tx>
          <c:spPr>
            <a:ln w="22225" cap="rnd">
              <a:solidFill>
                <a:schemeClr val="accent2">
                  <a:lumMod val="60000"/>
                </a:schemeClr>
              </a:solidFill>
            </a:ln>
            <a:effectLst>
              <a:glow rad="139700">
                <a:schemeClr val="accent2">
                  <a:lumMod val="6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multiLvlStrRef>
              <c:f>'R$'!$B$4:$AL$5</c:f>
              <c:multiLvlStrCache>
                <c:ptCount val="37"/>
                <c:lvl>
                  <c:pt idx="0">
                    <c:v>R$</c:v>
                  </c:pt>
                  <c:pt idx="1">
                    <c:v>R$</c:v>
                  </c:pt>
                  <c:pt idx="2">
                    <c:v>R$</c:v>
                  </c:pt>
                  <c:pt idx="3">
                    <c:v>R$</c:v>
                  </c:pt>
                  <c:pt idx="4">
                    <c:v>R$</c:v>
                  </c:pt>
                  <c:pt idx="5">
                    <c:v>R$</c:v>
                  </c:pt>
                  <c:pt idx="6">
                    <c:v>R$</c:v>
                  </c:pt>
                  <c:pt idx="7">
                    <c:v>R$</c:v>
                  </c:pt>
                  <c:pt idx="8">
                    <c:v>R$</c:v>
                  </c:pt>
                  <c:pt idx="9">
                    <c:v>R$</c:v>
                  </c:pt>
                  <c:pt idx="10">
                    <c:v>R$</c:v>
                  </c:pt>
                  <c:pt idx="11">
                    <c:v>R$</c:v>
                  </c:pt>
                  <c:pt idx="12">
                    <c:v>R$</c:v>
                  </c:pt>
                  <c:pt idx="13">
                    <c:v>R$</c:v>
                  </c:pt>
                  <c:pt idx="14">
                    <c:v>R$</c:v>
                  </c:pt>
                  <c:pt idx="15">
                    <c:v>R$</c:v>
                  </c:pt>
                  <c:pt idx="16">
                    <c:v>R$</c:v>
                  </c:pt>
                  <c:pt idx="17">
                    <c:v>R$</c:v>
                  </c:pt>
                  <c:pt idx="18">
                    <c:v>R$</c:v>
                  </c:pt>
                  <c:pt idx="19">
                    <c:v>R$</c:v>
                  </c:pt>
                  <c:pt idx="20">
                    <c:v>R$</c:v>
                  </c:pt>
                  <c:pt idx="21">
                    <c:v>R$</c:v>
                  </c:pt>
                  <c:pt idx="22">
                    <c:v>R$</c:v>
                  </c:pt>
                  <c:pt idx="23">
                    <c:v>R$</c:v>
                  </c:pt>
                  <c:pt idx="24">
                    <c:v>R$</c:v>
                  </c:pt>
                  <c:pt idx="25">
                    <c:v>R$</c:v>
                  </c:pt>
                  <c:pt idx="26">
                    <c:v>R$</c:v>
                  </c:pt>
                  <c:pt idx="27">
                    <c:v>R$</c:v>
                  </c:pt>
                  <c:pt idx="28">
                    <c:v>R$</c:v>
                  </c:pt>
                  <c:pt idx="29">
                    <c:v>R$</c:v>
                  </c:pt>
                  <c:pt idx="30">
                    <c:v>R$</c:v>
                  </c:pt>
                  <c:pt idx="31">
                    <c:v>R$</c:v>
                  </c:pt>
                  <c:pt idx="32">
                    <c:v>R$</c:v>
                  </c:pt>
                  <c:pt idx="33">
                    <c:v>R$</c:v>
                  </c:pt>
                  <c:pt idx="34">
                    <c:v>R$</c:v>
                  </c:pt>
                  <c:pt idx="35">
                    <c:v>R$</c:v>
                  </c:pt>
                  <c:pt idx="36">
                    <c:v>R$</c:v>
                  </c:pt>
                </c:lvl>
                <c:lvl>
                  <c:pt idx="0">
                    <c:v>jan/17</c:v>
                  </c:pt>
                  <c:pt idx="1">
                    <c:v>fev/17</c:v>
                  </c:pt>
                  <c:pt idx="2">
                    <c:v>mar/17</c:v>
                  </c:pt>
                  <c:pt idx="3">
                    <c:v>abr/17</c:v>
                  </c:pt>
                  <c:pt idx="4">
                    <c:v>mai/17</c:v>
                  </c:pt>
                  <c:pt idx="5">
                    <c:v>jun/17</c:v>
                  </c:pt>
                  <c:pt idx="6">
                    <c:v>jul/17</c:v>
                  </c:pt>
                  <c:pt idx="7">
                    <c:v>ago/17</c:v>
                  </c:pt>
                  <c:pt idx="8">
                    <c:v>set/17</c:v>
                  </c:pt>
                  <c:pt idx="9">
                    <c:v>out/17</c:v>
                  </c:pt>
                  <c:pt idx="10">
                    <c:v>nov/17</c:v>
                  </c:pt>
                  <c:pt idx="11">
                    <c:v>dez/17</c:v>
                  </c:pt>
                  <c:pt idx="12">
                    <c:v>jan/18</c:v>
                  </c:pt>
                  <c:pt idx="13">
                    <c:v>fev/18</c:v>
                  </c:pt>
                  <c:pt idx="14">
                    <c:v>mar/18</c:v>
                  </c:pt>
                  <c:pt idx="15">
                    <c:v>abr/18</c:v>
                  </c:pt>
                  <c:pt idx="16">
                    <c:v>mai/18</c:v>
                  </c:pt>
                  <c:pt idx="17">
                    <c:v>jun/18</c:v>
                  </c:pt>
                  <c:pt idx="18">
                    <c:v>jul/18</c:v>
                  </c:pt>
                  <c:pt idx="19">
                    <c:v>ago/18</c:v>
                  </c:pt>
                  <c:pt idx="20">
                    <c:v>set/18</c:v>
                  </c:pt>
                  <c:pt idx="21">
                    <c:v>out/18</c:v>
                  </c:pt>
                  <c:pt idx="22">
                    <c:v>nov/18</c:v>
                  </c:pt>
                  <c:pt idx="23">
                    <c:v>dez/18</c:v>
                  </c:pt>
                  <c:pt idx="24">
                    <c:v>jan/19</c:v>
                  </c:pt>
                  <c:pt idx="25">
                    <c:v>fev/19</c:v>
                  </c:pt>
                  <c:pt idx="26">
                    <c:v>mar/19</c:v>
                  </c:pt>
                  <c:pt idx="27">
                    <c:v>abr/19</c:v>
                  </c:pt>
                  <c:pt idx="28">
                    <c:v>mai/19</c:v>
                  </c:pt>
                  <c:pt idx="29">
                    <c:v>jun/19</c:v>
                  </c:pt>
                  <c:pt idx="30">
                    <c:v>jul/19</c:v>
                  </c:pt>
                  <c:pt idx="31">
                    <c:v>ago/19</c:v>
                  </c:pt>
                  <c:pt idx="32">
                    <c:v>set/19</c:v>
                  </c:pt>
                  <c:pt idx="33">
                    <c:v>out/19</c:v>
                  </c:pt>
                  <c:pt idx="34">
                    <c:v>nov/19</c:v>
                  </c:pt>
                  <c:pt idx="35">
                    <c:v>dez/19</c:v>
                  </c:pt>
                  <c:pt idx="36">
                    <c:v>jan/20</c:v>
                  </c:pt>
                </c:lvl>
              </c:multiLvlStrCache>
            </c:multiLvlStrRef>
          </c:cat>
          <c:val>
            <c:numRef>
              <c:f>'R$'!$B$13:$AL$13</c:f>
              <c:numCache>
                <c:formatCode>#,##0.00</c:formatCode>
                <c:ptCount val="37"/>
                <c:pt idx="0">
                  <c:v>10140.280000000001</c:v>
                </c:pt>
                <c:pt idx="1">
                  <c:v>16224.11</c:v>
                </c:pt>
                <c:pt idx="2">
                  <c:v>29736.74</c:v>
                </c:pt>
                <c:pt idx="3">
                  <c:v>16071.83</c:v>
                </c:pt>
                <c:pt idx="4">
                  <c:v>16702</c:v>
                </c:pt>
                <c:pt idx="5">
                  <c:v>16122.45</c:v>
                </c:pt>
                <c:pt idx="6">
                  <c:v>13346.39</c:v>
                </c:pt>
                <c:pt idx="7">
                  <c:v>22078.639999999999</c:v>
                </c:pt>
                <c:pt idx="8">
                  <c:v>22437.53</c:v>
                </c:pt>
                <c:pt idx="9">
                  <c:v>29770.54</c:v>
                </c:pt>
                <c:pt idx="10">
                  <c:v>30751.66</c:v>
                </c:pt>
                <c:pt idx="11">
                  <c:v>34216.81</c:v>
                </c:pt>
                <c:pt idx="12">
                  <c:v>12106.96</c:v>
                </c:pt>
                <c:pt idx="13">
                  <c:v>19816.66</c:v>
                </c:pt>
                <c:pt idx="14">
                  <c:v>32826.71</c:v>
                </c:pt>
                <c:pt idx="15">
                  <c:v>33420.71</c:v>
                </c:pt>
                <c:pt idx="16">
                  <c:v>24167.07</c:v>
                </c:pt>
                <c:pt idx="17">
                  <c:v>21999.3</c:v>
                </c:pt>
                <c:pt idx="18">
                  <c:v>18297.21</c:v>
                </c:pt>
                <c:pt idx="19">
                  <c:v>21715.27</c:v>
                </c:pt>
                <c:pt idx="20">
                  <c:v>19721.36</c:v>
                </c:pt>
                <c:pt idx="21">
                  <c:v>22668.94</c:v>
                </c:pt>
                <c:pt idx="22">
                  <c:v>29538.86</c:v>
                </c:pt>
                <c:pt idx="23">
                  <c:v>25419.200000000001</c:v>
                </c:pt>
                <c:pt idx="24">
                  <c:v>16969.86</c:v>
                </c:pt>
                <c:pt idx="25">
                  <c:v>19531.62</c:v>
                </c:pt>
                <c:pt idx="26">
                  <c:v>21763.87</c:v>
                </c:pt>
                <c:pt idx="27">
                  <c:v>25903.7</c:v>
                </c:pt>
                <c:pt idx="28">
                  <c:v>19208.93</c:v>
                </c:pt>
                <c:pt idx="29">
                  <c:v>17342.91</c:v>
                </c:pt>
                <c:pt idx="30">
                  <c:v>16472.53</c:v>
                </c:pt>
                <c:pt idx="31">
                  <c:v>21339.09</c:v>
                </c:pt>
                <c:pt idx="32">
                  <c:v>20555.55</c:v>
                </c:pt>
                <c:pt idx="33">
                  <c:v>23734.49</c:v>
                </c:pt>
                <c:pt idx="34">
                  <c:v>29008.41</c:v>
                </c:pt>
                <c:pt idx="35">
                  <c:v>24047.86</c:v>
                </c:pt>
                <c:pt idx="36" formatCode="_(* #,##0.00_);_(* \(#,##0.00\);_(* &quot;-&quot;??_);_(@_)">
                  <c:v>16813.689999999999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4C9-45DE-BFAE-6F10A3FE2F14}"/>
            </c:ext>
          </c:extLst>
        </c:ser>
        <c:ser>
          <c:idx val="8"/>
          <c:order val="8"/>
          <c:tx>
            <c:strRef>
              <c:f>'R$'!$A$14</c:f>
              <c:strCache>
                <c:ptCount val="1"/>
                <c:pt idx="0">
                  <c:v>Campus Panambi</c:v>
                </c:pt>
              </c:strCache>
            </c:strRef>
          </c:tx>
          <c:spPr>
            <a:ln w="22225" cap="rnd">
              <a:solidFill>
                <a:schemeClr val="accent3">
                  <a:lumMod val="60000"/>
                </a:schemeClr>
              </a:solidFill>
            </a:ln>
            <a:effectLst>
              <a:glow rad="139700">
                <a:schemeClr val="accent3">
                  <a:lumMod val="6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multiLvlStrRef>
              <c:f>'R$'!$B$4:$AL$5</c:f>
              <c:multiLvlStrCache>
                <c:ptCount val="37"/>
                <c:lvl>
                  <c:pt idx="0">
                    <c:v>R$</c:v>
                  </c:pt>
                  <c:pt idx="1">
                    <c:v>R$</c:v>
                  </c:pt>
                  <c:pt idx="2">
                    <c:v>R$</c:v>
                  </c:pt>
                  <c:pt idx="3">
                    <c:v>R$</c:v>
                  </c:pt>
                  <c:pt idx="4">
                    <c:v>R$</c:v>
                  </c:pt>
                  <c:pt idx="5">
                    <c:v>R$</c:v>
                  </c:pt>
                  <c:pt idx="6">
                    <c:v>R$</c:v>
                  </c:pt>
                  <c:pt idx="7">
                    <c:v>R$</c:v>
                  </c:pt>
                  <c:pt idx="8">
                    <c:v>R$</c:v>
                  </c:pt>
                  <c:pt idx="9">
                    <c:v>R$</c:v>
                  </c:pt>
                  <c:pt idx="10">
                    <c:v>R$</c:v>
                  </c:pt>
                  <c:pt idx="11">
                    <c:v>R$</c:v>
                  </c:pt>
                  <c:pt idx="12">
                    <c:v>R$</c:v>
                  </c:pt>
                  <c:pt idx="13">
                    <c:v>R$</c:v>
                  </c:pt>
                  <c:pt idx="14">
                    <c:v>R$</c:v>
                  </c:pt>
                  <c:pt idx="15">
                    <c:v>R$</c:v>
                  </c:pt>
                  <c:pt idx="16">
                    <c:v>R$</c:v>
                  </c:pt>
                  <c:pt idx="17">
                    <c:v>R$</c:v>
                  </c:pt>
                  <c:pt idx="18">
                    <c:v>R$</c:v>
                  </c:pt>
                  <c:pt idx="19">
                    <c:v>R$</c:v>
                  </c:pt>
                  <c:pt idx="20">
                    <c:v>R$</c:v>
                  </c:pt>
                  <c:pt idx="21">
                    <c:v>R$</c:v>
                  </c:pt>
                  <c:pt idx="22">
                    <c:v>R$</c:v>
                  </c:pt>
                  <c:pt idx="23">
                    <c:v>R$</c:v>
                  </c:pt>
                  <c:pt idx="24">
                    <c:v>R$</c:v>
                  </c:pt>
                  <c:pt idx="25">
                    <c:v>R$</c:v>
                  </c:pt>
                  <c:pt idx="26">
                    <c:v>R$</c:v>
                  </c:pt>
                  <c:pt idx="27">
                    <c:v>R$</c:v>
                  </c:pt>
                  <c:pt idx="28">
                    <c:v>R$</c:v>
                  </c:pt>
                  <c:pt idx="29">
                    <c:v>R$</c:v>
                  </c:pt>
                  <c:pt idx="30">
                    <c:v>R$</c:v>
                  </c:pt>
                  <c:pt idx="31">
                    <c:v>R$</c:v>
                  </c:pt>
                  <c:pt idx="32">
                    <c:v>R$</c:v>
                  </c:pt>
                  <c:pt idx="33">
                    <c:v>R$</c:v>
                  </c:pt>
                  <c:pt idx="34">
                    <c:v>R$</c:v>
                  </c:pt>
                  <c:pt idx="35">
                    <c:v>R$</c:v>
                  </c:pt>
                  <c:pt idx="36">
                    <c:v>R$</c:v>
                  </c:pt>
                </c:lvl>
                <c:lvl>
                  <c:pt idx="0">
                    <c:v>jan/17</c:v>
                  </c:pt>
                  <c:pt idx="1">
                    <c:v>fev/17</c:v>
                  </c:pt>
                  <c:pt idx="2">
                    <c:v>mar/17</c:v>
                  </c:pt>
                  <c:pt idx="3">
                    <c:v>abr/17</c:v>
                  </c:pt>
                  <c:pt idx="4">
                    <c:v>mai/17</c:v>
                  </c:pt>
                  <c:pt idx="5">
                    <c:v>jun/17</c:v>
                  </c:pt>
                  <c:pt idx="6">
                    <c:v>jul/17</c:v>
                  </c:pt>
                  <c:pt idx="7">
                    <c:v>ago/17</c:v>
                  </c:pt>
                  <c:pt idx="8">
                    <c:v>set/17</c:v>
                  </c:pt>
                  <c:pt idx="9">
                    <c:v>out/17</c:v>
                  </c:pt>
                  <c:pt idx="10">
                    <c:v>nov/17</c:v>
                  </c:pt>
                  <c:pt idx="11">
                    <c:v>dez/17</c:v>
                  </c:pt>
                  <c:pt idx="12">
                    <c:v>jan/18</c:v>
                  </c:pt>
                  <c:pt idx="13">
                    <c:v>fev/18</c:v>
                  </c:pt>
                  <c:pt idx="14">
                    <c:v>mar/18</c:v>
                  </c:pt>
                  <c:pt idx="15">
                    <c:v>abr/18</c:v>
                  </c:pt>
                  <c:pt idx="16">
                    <c:v>mai/18</c:v>
                  </c:pt>
                  <c:pt idx="17">
                    <c:v>jun/18</c:v>
                  </c:pt>
                  <c:pt idx="18">
                    <c:v>jul/18</c:v>
                  </c:pt>
                  <c:pt idx="19">
                    <c:v>ago/18</c:v>
                  </c:pt>
                  <c:pt idx="20">
                    <c:v>set/18</c:v>
                  </c:pt>
                  <c:pt idx="21">
                    <c:v>out/18</c:v>
                  </c:pt>
                  <c:pt idx="22">
                    <c:v>nov/18</c:v>
                  </c:pt>
                  <c:pt idx="23">
                    <c:v>dez/18</c:v>
                  </c:pt>
                  <c:pt idx="24">
                    <c:v>jan/19</c:v>
                  </c:pt>
                  <c:pt idx="25">
                    <c:v>fev/19</c:v>
                  </c:pt>
                  <c:pt idx="26">
                    <c:v>mar/19</c:v>
                  </c:pt>
                  <c:pt idx="27">
                    <c:v>abr/19</c:v>
                  </c:pt>
                  <c:pt idx="28">
                    <c:v>mai/19</c:v>
                  </c:pt>
                  <c:pt idx="29">
                    <c:v>jun/19</c:v>
                  </c:pt>
                  <c:pt idx="30">
                    <c:v>jul/19</c:v>
                  </c:pt>
                  <c:pt idx="31">
                    <c:v>ago/19</c:v>
                  </c:pt>
                  <c:pt idx="32">
                    <c:v>set/19</c:v>
                  </c:pt>
                  <c:pt idx="33">
                    <c:v>out/19</c:v>
                  </c:pt>
                  <c:pt idx="34">
                    <c:v>nov/19</c:v>
                  </c:pt>
                  <c:pt idx="35">
                    <c:v>dez/19</c:v>
                  </c:pt>
                  <c:pt idx="36">
                    <c:v>jan/20</c:v>
                  </c:pt>
                </c:lvl>
              </c:multiLvlStrCache>
            </c:multiLvlStrRef>
          </c:cat>
          <c:val>
            <c:numRef>
              <c:f>'R$'!$B$14:$AL$14</c:f>
              <c:numCache>
                <c:formatCode>#,##0.00</c:formatCode>
                <c:ptCount val="37"/>
                <c:pt idx="0">
                  <c:v>10050.91</c:v>
                </c:pt>
                <c:pt idx="1">
                  <c:v>14212.35</c:v>
                </c:pt>
                <c:pt idx="2">
                  <c:v>22222.959999999999</c:v>
                </c:pt>
                <c:pt idx="3">
                  <c:v>15990.279999999999</c:v>
                </c:pt>
                <c:pt idx="4">
                  <c:v>15803.31</c:v>
                </c:pt>
                <c:pt idx="5">
                  <c:v>14760.03</c:v>
                </c:pt>
                <c:pt idx="6">
                  <c:v>11908.479999999998</c:v>
                </c:pt>
                <c:pt idx="7">
                  <c:v>17294.260000000002</c:v>
                </c:pt>
                <c:pt idx="8">
                  <c:v>19412.000000000004</c:v>
                </c:pt>
                <c:pt idx="9">
                  <c:v>17938.329999999998</c:v>
                </c:pt>
                <c:pt idx="10">
                  <c:v>18384.880000000005</c:v>
                </c:pt>
                <c:pt idx="11">
                  <c:v>21388.74</c:v>
                </c:pt>
                <c:pt idx="12">
                  <c:v>13770.679999999997</c:v>
                </c:pt>
                <c:pt idx="13">
                  <c:v>13769.760000000002</c:v>
                </c:pt>
                <c:pt idx="14">
                  <c:v>23033.71</c:v>
                </c:pt>
                <c:pt idx="15">
                  <c:v>23422.67</c:v>
                </c:pt>
                <c:pt idx="16">
                  <c:v>20827.66</c:v>
                </c:pt>
                <c:pt idx="17">
                  <c:v>20823.47</c:v>
                </c:pt>
                <c:pt idx="18">
                  <c:v>18410.3</c:v>
                </c:pt>
                <c:pt idx="19">
                  <c:v>22262.619999999995</c:v>
                </c:pt>
                <c:pt idx="20">
                  <c:v>20601.52</c:v>
                </c:pt>
                <c:pt idx="21">
                  <c:v>23871.48</c:v>
                </c:pt>
                <c:pt idx="22">
                  <c:v>26491.86</c:v>
                </c:pt>
                <c:pt idx="23">
                  <c:v>23256.92</c:v>
                </c:pt>
                <c:pt idx="24">
                  <c:v>16578.8</c:v>
                </c:pt>
                <c:pt idx="25">
                  <c:v>19975.2</c:v>
                </c:pt>
                <c:pt idx="26">
                  <c:v>20877.2</c:v>
                </c:pt>
                <c:pt idx="27">
                  <c:v>25639.54</c:v>
                </c:pt>
                <c:pt idx="28">
                  <c:v>21783.26</c:v>
                </c:pt>
                <c:pt idx="29">
                  <c:v>19950.47</c:v>
                </c:pt>
                <c:pt idx="30">
                  <c:v>18617.79</c:v>
                </c:pt>
                <c:pt idx="31">
                  <c:v>22221.85</c:v>
                </c:pt>
                <c:pt idx="32">
                  <c:v>20244.759999999998</c:v>
                </c:pt>
                <c:pt idx="33">
                  <c:v>22780.28</c:v>
                </c:pt>
                <c:pt idx="34">
                  <c:v>28394.3</c:v>
                </c:pt>
                <c:pt idx="35">
                  <c:v>24507.85</c:v>
                </c:pt>
                <c:pt idx="36" formatCode="_(* #,##0.00_);_(* \(#,##0.00\);_(* &quot;-&quot;??_);_(@_)">
                  <c:v>17247.73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C9-45DE-BFAE-6F10A3FE2F14}"/>
            </c:ext>
          </c:extLst>
        </c:ser>
        <c:ser>
          <c:idx val="9"/>
          <c:order val="9"/>
          <c:tx>
            <c:strRef>
              <c:f>'R$'!$A$15</c:f>
              <c:strCache>
                <c:ptCount val="1"/>
                <c:pt idx="0">
                  <c:v>Reitoria </c:v>
                </c:pt>
              </c:strCache>
            </c:strRef>
          </c:tx>
          <c:spPr>
            <a:ln w="22225" cap="rnd">
              <a:solidFill>
                <a:schemeClr val="accent4">
                  <a:lumMod val="60000"/>
                </a:schemeClr>
              </a:solidFill>
            </a:ln>
            <a:effectLst>
              <a:glow rad="139700">
                <a:schemeClr val="accent4">
                  <a:lumMod val="6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multiLvlStrRef>
              <c:f>'R$'!$B$4:$AL$5</c:f>
              <c:multiLvlStrCache>
                <c:ptCount val="37"/>
                <c:lvl>
                  <c:pt idx="0">
                    <c:v>R$</c:v>
                  </c:pt>
                  <c:pt idx="1">
                    <c:v>R$</c:v>
                  </c:pt>
                  <c:pt idx="2">
                    <c:v>R$</c:v>
                  </c:pt>
                  <c:pt idx="3">
                    <c:v>R$</c:v>
                  </c:pt>
                  <c:pt idx="4">
                    <c:v>R$</c:v>
                  </c:pt>
                  <c:pt idx="5">
                    <c:v>R$</c:v>
                  </c:pt>
                  <c:pt idx="6">
                    <c:v>R$</c:v>
                  </c:pt>
                  <c:pt idx="7">
                    <c:v>R$</c:v>
                  </c:pt>
                  <c:pt idx="8">
                    <c:v>R$</c:v>
                  </c:pt>
                  <c:pt idx="9">
                    <c:v>R$</c:v>
                  </c:pt>
                  <c:pt idx="10">
                    <c:v>R$</c:v>
                  </c:pt>
                  <c:pt idx="11">
                    <c:v>R$</c:v>
                  </c:pt>
                  <c:pt idx="12">
                    <c:v>R$</c:v>
                  </c:pt>
                  <c:pt idx="13">
                    <c:v>R$</c:v>
                  </c:pt>
                  <c:pt idx="14">
                    <c:v>R$</c:v>
                  </c:pt>
                  <c:pt idx="15">
                    <c:v>R$</c:v>
                  </c:pt>
                  <c:pt idx="16">
                    <c:v>R$</c:v>
                  </c:pt>
                  <c:pt idx="17">
                    <c:v>R$</c:v>
                  </c:pt>
                  <c:pt idx="18">
                    <c:v>R$</c:v>
                  </c:pt>
                  <c:pt idx="19">
                    <c:v>R$</c:v>
                  </c:pt>
                  <c:pt idx="20">
                    <c:v>R$</c:v>
                  </c:pt>
                  <c:pt idx="21">
                    <c:v>R$</c:v>
                  </c:pt>
                  <c:pt idx="22">
                    <c:v>R$</c:v>
                  </c:pt>
                  <c:pt idx="23">
                    <c:v>R$</c:v>
                  </c:pt>
                  <c:pt idx="24">
                    <c:v>R$</c:v>
                  </c:pt>
                  <c:pt idx="25">
                    <c:v>R$</c:v>
                  </c:pt>
                  <c:pt idx="26">
                    <c:v>R$</c:v>
                  </c:pt>
                  <c:pt idx="27">
                    <c:v>R$</c:v>
                  </c:pt>
                  <c:pt idx="28">
                    <c:v>R$</c:v>
                  </c:pt>
                  <c:pt idx="29">
                    <c:v>R$</c:v>
                  </c:pt>
                  <c:pt idx="30">
                    <c:v>R$</c:v>
                  </c:pt>
                  <c:pt idx="31">
                    <c:v>R$</c:v>
                  </c:pt>
                  <c:pt idx="32">
                    <c:v>R$</c:v>
                  </c:pt>
                  <c:pt idx="33">
                    <c:v>R$</c:v>
                  </c:pt>
                  <c:pt idx="34">
                    <c:v>R$</c:v>
                  </c:pt>
                  <c:pt idx="35">
                    <c:v>R$</c:v>
                  </c:pt>
                  <c:pt idx="36">
                    <c:v>R$</c:v>
                  </c:pt>
                </c:lvl>
                <c:lvl>
                  <c:pt idx="0">
                    <c:v>jan/17</c:v>
                  </c:pt>
                  <c:pt idx="1">
                    <c:v>fev/17</c:v>
                  </c:pt>
                  <c:pt idx="2">
                    <c:v>mar/17</c:v>
                  </c:pt>
                  <c:pt idx="3">
                    <c:v>abr/17</c:v>
                  </c:pt>
                  <c:pt idx="4">
                    <c:v>mai/17</c:v>
                  </c:pt>
                  <c:pt idx="5">
                    <c:v>jun/17</c:v>
                  </c:pt>
                  <c:pt idx="6">
                    <c:v>jul/17</c:v>
                  </c:pt>
                  <c:pt idx="7">
                    <c:v>ago/17</c:v>
                  </c:pt>
                  <c:pt idx="8">
                    <c:v>set/17</c:v>
                  </c:pt>
                  <c:pt idx="9">
                    <c:v>out/17</c:v>
                  </c:pt>
                  <c:pt idx="10">
                    <c:v>nov/17</c:v>
                  </c:pt>
                  <c:pt idx="11">
                    <c:v>dez/17</c:v>
                  </c:pt>
                  <c:pt idx="12">
                    <c:v>jan/18</c:v>
                  </c:pt>
                  <c:pt idx="13">
                    <c:v>fev/18</c:v>
                  </c:pt>
                  <c:pt idx="14">
                    <c:v>mar/18</c:v>
                  </c:pt>
                  <c:pt idx="15">
                    <c:v>abr/18</c:v>
                  </c:pt>
                  <c:pt idx="16">
                    <c:v>mai/18</c:v>
                  </c:pt>
                  <c:pt idx="17">
                    <c:v>jun/18</c:v>
                  </c:pt>
                  <c:pt idx="18">
                    <c:v>jul/18</c:v>
                  </c:pt>
                  <c:pt idx="19">
                    <c:v>ago/18</c:v>
                  </c:pt>
                  <c:pt idx="20">
                    <c:v>set/18</c:v>
                  </c:pt>
                  <c:pt idx="21">
                    <c:v>out/18</c:v>
                  </c:pt>
                  <c:pt idx="22">
                    <c:v>nov/18</c:v>
                  </c:pt>
                  <c:pt idx="23">
                    <c:v>dez/18</c:v>
                  </c:pt>
                  <c:pt idx="24">
                    <c:v>jan/19</c:v>
                  </c:pt>
                  <c:pt idx="25">
                    <c:v>fev/19</c:v>
                  </c:pt>
                  <c:pt idx="26">
                    <c:v>mar/19</c:v>
                  </c:pt>
                  <c:pt idx="27">
                    <c:v>abr/19</c:v>
                  </c:pt>
                  <c:pt idx="28">
                    <c:v>mai/19</c:v>
                  </c:pt>
                  <c:pt idx="29">
                    <c:v>jun/19</c:v>
                  </c:pt>
                  <c:pt idx="30">
                    <c:v>jul/19</c:v>
                  </c:pt>
                  <c:pt idx="31">
                    <c:v>ago/19</c:v>
                  </c:pt>
                  <c:pt idx="32">
                    <c:v>set/19</c:v>
                  </c:pt>
                  <c:pt idx="33">
                    <c:v>out/19</c:v>
                  </c:pt>
                  <c:pt idx="34">
                    <c:v>nov/19</c:v>
                  </c:pt>
                  <c:pt idx="35">
                    <c:v>dez/19</c:v>
                  </c:pt>
                  <c:pt idx="36">
                    <c:v>jan/20</c:v>
                  </c:pt>
                </c:lvl>
              </c:multiLvlStrCache>
            </c:multiLvlStrRef>
          </c:cat>
          <c:val>
            <c:numRef>
              <c:f>'R$'!$B$15:$AL$15</c:f>
              <c:numCache>
                <c:formatCode>#,##0.00</c:formatCode>
                <c:ptCount val="37"/>
                <c:pt idx="0">
                  <c:v>11737.28</c:v>
                </c:pt>
                <c:pt idx="1">
                  <c:v>12287.26</c:v>
                </c:pt>
                <c:pt idx="2">
                  <c:v>14362.02</c:v>
                </c:pt>
                <c:pt idx="3">
                  <c:v>10244.219999999999</c:v>
                </c:pt>
                <c:pt idx="4">
                  <c:v>8658.99</c:v>
                </c:pt>
                <c:pt idx="5">
                  <c:v>9461.6</c:v>
                </c:pt>
                <c:pt idx="6">
                  <c:v>9368.4699999999993</c:v>
                </c:pt>
                <c:pt idx="7">
                  <c:v>10572.63</c:v>
                </c:pt>
                <c:pt idx="8">
                  <c:v>9008.25</c:v>
                </c:pt>
                <c:pt idx="9">
                  <c:v>12144.61</c:v>
                </c:pt>
                <c:pt idx="10">
                  <c:v>12496.48</c:v>
                </c:pt>
                <c:pt idx="11">
                  <c:v>13505.88</c:v>
                </c:pt>
                <c:pt idx="12">
                  <c:v>13810.83</c:v>
                </c:pt>
                <c:pt idx="13">
                  <c:v>11832.54</c:v>
                </c:pt>
                <c:pt idx="14">
                  <c:v>14784.54</c:v>
                </c:pt>
                <c:pt idx="15">
                  <c:v>14942.06</c:v>
                </c:pt>
                <c:pt idx="16">
                  <c:v>12462.38</c:v>
                </c:pt>
                <c:pt idx="17">
                  <c:v>14740.59</c:v>
                </c:pt>
                <c:pt idx="18">
                  <c:v>14030.02</c:v>
                </c:pt>
                <c:pt idx="19">
                  <c:v>14892.35</c:v>
                </c:pt>
                <c:pt idx="20">
                  <c:v>14389.14</c:v>
                </c:pt>
                <c:pt idx="21">
                  <c:v>13065.95</c:v>
                </c:pt>
                <c:pt idx="22">
                  <c:v>12614.47</c:v>
                </c:pt>
                <c:pt idx="23">
                  <c:v>12928.83</c:v>
                </c:pt>
                <c:pt idx="24">
                  <c:v>19529.580000000002</c:v>
                </c:pt>
                <c:pt idx="25">
                  <c:v>13768.17</c:v>
                </c:pt>
                <c:pt idx="26">
                  <c:v>15325.28</c:v>
                </c:pt>
                <c:pt idx="27">
                  <c:v>12708.4</c:v>
                </c:pt>
                <c:pt idx="28">
                  <c:v>11447.21</c:v>
                </c:pt>
                <c:pt idx="29">
                  <c:v>13800.87</c:v>
                </c:pt>
                <c:pt idx="30">
                  <c:v>13549.01</c:v>
                </c:pt>
                <c:pt idx="31">
                  <c:v>15121.66</c:v>
                </c:pt>
                <c:pt idx="32">
                  <c:v>11961.05</c:v>
                </c:pt>
                <c:pt idx="33">
                  <c:v>15299.6</c:v>
                </c:pt>
                <c:pt idx="34">
                  <c:v>15919.73</c:v>
                </c:pt>
                <c:pt idx="35">
                  <c:v>14087</c:v>
                </c:pt>
                <c:pt idx="36" formatCode="_(* #,##0.00_);_(* \(#,##0.00\);_(* &quot;-&quot;??_);_(@_)">
                  <c:v>15452.63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C9-45DE-BFAE-6F10A3FE2F14}"/>
            </c:ext>
          </c:extLst>
        </c:ser>
        <c:ser>
          <c:idx val="10"/>
          <c:order val="10"/>
          <c:tx>
            <c:strRef>
              <c:f>'R$'!$A$16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chemeClr val="accent5">
                  <a:lumMod val="60000"/>
                </a:schemeClr>
              </a:solidFill>
            </a:ln>
            <a:effectLst>
              <a:glow rad="139700">
                <a:schemeClr val="accent5">
                  <a:lumMod val="6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'R$'!$B$4:$AL$5</c:f>
              <c:multiLvlStrCache>
                <c:ptCount val="37"/>
                <c:lvl>
                  <c:pt idx="0">
                    <c:v>R$</c:v>
                  </c:pt>
                  <c:pt idx="1">
                    <c:v>R$</c:v>
                  </c:pt>
                  <c:pt idx="2">
                    <c:v>R$</c:v>
                  </c:pt>
                  <c:pt idx="3">
                    <c:v>R$</c:v>
                  </c:pt>
                  <c:pt idx="4">
                    <c:v>R$</c:v>
                  </c:pt>
                  <c:pt idx="5">
                    <c:v>R$</c:v>
                  </c:pt>
                  <c:pt idx="6">
                    <c:v>R$</c:v>
                  </c:pt>
                  <c:pt idx="7">
                    <c:v>R$</c:v>
                  </c:pt>
                  <c:pt idx="8">
                    <c:v>R$</c:v>
                  </c:pt>
                  <c:pt idx="9">
                    <c:v>R$</c:v>
                  </c:pt>
                  <c:pt idx="10">
                    <c:v>R$</c:v>
                  </c:pt>
                  <c:pt idx="11">
                    <c:v>R$</c:v>
                  </c:pt>
                  <c:pt idx="12">
                    <c:v>R$</c:v>
                  </c:pt>
                  <c:pt idx="13">
                    <c:v>R$</c:v>
                  </c:pt>
                  <c:pt idx="14">
                    <c:v>R$</c:v>
                  </c:pt>
                  <c:pt idx="15">
                    <c:v>R$</c:v>
                  </c:pt>
                  <c:pt idx="16">
                    <c:v>R$</c:v>
                  </c:pt>
                  <c:pt idx="17">
                    <c:v>R$</c:v>
                  </c:pt>
                  <c:pt idx="18">
                    <c:v>R$</c:v>
                  </c:pt>
                  <c:pt idx="19">
                    <c:v>R$</c:v>
                  </c:pt>
                  <c:pt idx="20">
                    <c:v>R$</c:v>
                  </c:pt>
                  <c:pt idx="21">
                    <c:v>R$</c:v>
                  </c:pt>
                  <c:pt idx="22">
                    <c:v>R$</c:v>
                  </c:pt>
                  <c:pt idx="23">
                    <c:v>R$</c:v>
                  </c:pt>
                  <c:pt idx="24">
                    <c:v>R$</c:v>
                  </c:pt>
                  <c:pt idx="25">
                    <c:v>R$</c:v>
                  </c:pt>
                  <c:pt idx="26">
                    <c:v>R$</c:v>
                  </c:pt>
                  <c:pt idx="27">
                    <c:v>R$</c:v>
                  </c:pt>
                  <c:pt idx="28">
                    <c:v>R$</c:v>
                  </c:pt>
                  <c:pt idx="29">
                    <c:v>R$</c:v>
                  </c:pt>
                  <c:pt idx="30">
                    <c:v>R$</c:v>
                  </c:pt>
                  <c:pt idx="31">
                    <c:v>R$</c:v>
                  </c:pt>
                  <c:pt idx="32">
                    <c:v>R$</c:v>
                  </c:pt>
                  <c:pt idx="33">
                    <c:v>R$</c:v>
                  </c:pt>
                  <c:pt idx="34">
                    <c:v>R$</c:v>
                  </c:pt>
                  <c:pt idx="35">
                    <c:v>R$</c:v>
                  </c:pt>
                  <c:pt idx="36">
                    <c:v>R$</c:v>
                  </c:pt>
                </c:lvl>
                <c:lvl>
                  <c:pt idx="0">
                    <c:v>jan/17</c:v>
                  </c:pt>
                  <c:pt idx="1">
                    <c:v>fev/17</c:v>
                  </c:pt>
                  <c:pt idx="2">
                    <c:v>mar/17</c:v>
                  </c:pt>
                  <c:pt idx="3">
                    <c:v>abr/17</c:v>
                  </c:pt>
                  <c:pt idx="4">
                    <c:v>mai/17</c:v>
                  </c:pt>
                  <c:pt idx="5">
                    <c:v>jun/17</c:v>
                  </c:pt>
                  <c:pt idx="6">
                    <c:v>jul/17</c:v>
                  </c:pt>
                  <c:pt idx="7">
                    <c:v>ago/17</c:v>
                  </c:pt>
                  <c:pt idx="8">
                    <c:v>set/17</c:v>
                  </c:pt>
                  <c:pt idx="9">
                    <c:v>out/17</c:v>
                  </c:pt>
                  <c:pt idx="10">
                    <c:v>nov/17</c:v>
                  </c:pt>
                  <c:pt idx="11">
                    <c:v>dez/17</c:v>
                  </c:pt>
                  <c:pt idx="12">
                    <c:v>jan/18</c:v>
                  </c:pt>
                  <c:pt idx="13">
                    <c:v>fev/18</c:v>
                  </c:pt>
                  <c:pt idx="14">
                    <c:v>mar/18</c:v>
                  </c:pt>
                  <c:pt idx="15">
                    <c:v>abr/18</c:v>
                  </c:pt>
                  <c:pt idx="16">
                    <c:v>mai/18</c:v>
                  </c:pt>
                  <c:pt idx="17">
                    <c:v>jun/18</c:v>
                  </c:pt>
                  <c:pt idx="18">
                    <c:v>jul/18</c:v>
                  </c:pt>
                  <c:pt idx="19">
                    <c:v>ago/18</c:v>
                  </c:pt>
                  <c:pt idx="20">
                    <c:v>set/18</c:v>
                  </c:pt>
                  <c:pt idx="21">
                    <c:v>out/18</c:v>
                  </c:pt>
                  <c:pt idx="22">
                    <c:v>nov/18</c:v>
                  </c:pt>
                  <c:pt idx="23">
                    <c:v>dez/18</c:v>
                  </c:pt>
                  <c:pt idx="24">
                    <c:v>jan/19</c:v>
                  </c:pt>
                  <c:pt idx="25">
                    <c:v>fev/19</c:v>
                  </c:pt>
                  <c:pt idx="26">
                    <c:v>mar/19</c:v>
                  </c:pt>
                  <c:pt idx="27">
                    <c:v>abr/19</c:v>
                  </c:pt>
                  <c:pt idx="28">
                    <c:v>mai/19</c:v>
                  </c:pt>
                  <c:pt idx="29">
                    <c:v>jun/19</c:v>
                  </c:pt>
                  <c:pt idx="30">
                    <c:v>jul/19</c:v>
                  </c:pt>
                  <c:pt idx="31">
                    <c:v>ago/19</c:v>
                  </c:pt>
                  <c:pt idx="32">
                    <c:v>set/19</c:v>
                  </c:pt>
                  <c:pt idx="33">
                    <c:v>out/19</c:v>
                  </c:pt>
                  <c:pt idx="34">
                    <c:v>nov/19</c:v>
                  </c:pt>
                  <c:pt idx="35">
                    <c:v>dez/19</c:v>
                  </c:pt>
                  <c:pt idx="36">
                    <c:v>jan/20</c:v>
                  </c:pt>
                </c:lvl>
              </c:multiLvlStrCache>
            </c:multiLvlStrRef>
          </c:cat>
          <c:val>
            <c:numRef>
              <c:f>'R$'!$B$16:$AL$16</c:f>
              <c:numCache>
                <c:formatCode>_(* #,##0.00_);_(* \(#,##0.00\);_(* "-"??_);_(@_)</c:formatCode>
                <c:ptCount val="37"/>
                <c:pt idx="0">
                  <c:v>174782.16999999998</c:v>
                </c:pt>
                <c:pt idx="1">
                  <c:v>163828.01999999999</c:v>
                </c:pt>
                <c:pt idx="2">
                  <c:v>274350.39</c:v>
                </c:pt>
                <c:pt idx="3">
                  <c:v>216784.4</c:v>
                </c:pt>
                <c:pt idx="4">
                  <c:v>176018.93</c:v>
                </c:pt>
                <c:pt idx="5">
                  <c:v>201169.73</c:v>
                </c:pt>
                <c:pt idx="6">
                  <c:v>179653.95</c:v>
                </c:pt>
                <c:pt idx="7">
                  <c:v>182580.68</c:v>
                </c:pt>
                <c:pt idx="8">
                  <c:v>217504.56999999998</c:v>
                </c:pt>
                <c:pt idx="9">
                  <c:v>213233.82</c:v>
                </c:pt>
                <c:pt idx="10">
                  <c:v>223504.40000000002</c:v>
                </c:pt>
                <c:pt idx="11">
                  <c:v>259186.78000000003</c:v>
                </c:pt>
                <c:pt idx="12">
                  <c:v>184357.89999999997</c:v>
                </c:pt>
                <c:pt idx="13">
                  <c:v>132127.29</c:v>
                </c:pt>
                <c:pt idx="14">
                  <c:v>258927.06</c:v>
                </c:pt>
                <c:pt idx="15">
                  <c:v>221941.51999999996</c:v>
                </c:pt>
                <c:pt idx="16">
                  <c:v>282206.21000000002</c:v>
                </c:pt>
                <c:pt idx="17">
                  <c:v>248369.62</c:v>
                </c:pt>
                <c:pt idx="18">
                  <c:v>305076.69</c:v>
                </c:pt>
                <c:pt idx="19">
                  <c:v>293854</c:v>
                </c:pt>
                <c:pt idx="20">
                  <c:v>310496.41000000003</c:v>
                </c:pt>
                <c:pt idx="21">
                  <c:v>285137.87</c:v>
                </c:pt>
                <c:pt idx="22">
                  <c:v>321228.90999999997</c:v>
                </c:pt>
                <c:pt idx="23">
                  <c:v>342745.69000000006</c:v>
                </c:pt>
                <c:pt idx="24">
                  <c:v>263033.76999999996</c:v>
                </c:pt>
                <c:pt idx="25">
                  <c:v>218741.84000000003</c:v>
                </c:pt>
                <c:pt idx="26">
                  <c:v>311470.71000000008</c:v>
                </c:pt>
                <c:pt idx="27">
                  <c:v>328073.23000000004</c:v>
                </c:pt>
                <c:pt idx="28">
                  <c:v>307379.42000000004</c:v>
                </c:pt>
                <c:pt idx="29">
                  <c:v>263158.8</c:v>
                </c:pt>
                <c:pt idx="30">
                  <c:v>261185.45000000004</c:v>
                </c:pt>
                <c:pt idx="31">
                  <c:v>269595.23</c:v>
                </c:pt>
                <c:pt idx="32">
                  <c:v>278822.93</c:v>
                </c:pt>
                <c:pt idx="33">
                  <c:v>321698.09999999998</c:v>
                </c:pt>
                <c:pt idx="34">
                  <c:v>347403.82999999996</c:v>
                </c:pt>
                <c:pt idx="35">
                  <c:v>345110.12999999995</c:v>
                </c:pt>
                <c:pt idx="36">
                  <c:v>242562.92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C9-45DE-BFAE-6F10A3FE2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0948079"/>
        <c:axId val="547825231"/>
      </c:lineChart>
      <c:catAx>
        <c:axId val="640948079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47825231"/>
        <c:crosses val="autoZero"/>
        <c:auto val="1"/>
        <c:lblAlgn val="ctr"/>
        <c:lblOffset val="100"/>
        <c:noMultiLvlLbl val="0"/>
      </c:catAx>
      <c:valAx>
        <c:axId val="54782523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09480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504824</xdr:colOff>
      <xdr:row>31</xdr:row>
      <xdr:rowOff>76197</xdr:rowOff>
    </xdr:from>
    <xdr:to>
      <xdr:col>30</xdr:col>
      <xdr:colOff>161925</xdr:colOff>
      <xdr:row>55</xdr:row>
      <xdr:rowOff>66674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6C1ABAC-037F-4D81-9C0D-0464B30453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533400</xdr:colOff>
      <xdr:row>51</xdr:row>
      <xdr:rowOff>66675</xdr:rowOff>
    </xdr:from>
    <xdr:to>
      <xdr:col>25</xdr:col>
      <xdr:colOff>476250</xdr:colOff>
      <xdr:row>52</xdr:row>
      <xdr:rowOff>123825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80674A5D-9C57-42F7-9800-F92FCD21B68C}"/>
            </a:ext>
          </a:extLst>
        </xdr:cNvPr>
        <xdr:cNvSpPr txBox="1"/>
      </xdr:nvSpPr>
      <xdr:spPr>
        <a:xfrm>
          <a:off x="21993225" y="9839325"/>
          <a:ext cx="26860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Fonte: Sispes</a:t>
          </a:r>
          <a:r>
            <a:rPr lang="pt-BR" sz="1100" baseline="0"/>
            <a:t> - Esplanada Sustentável</a:t>
          </a:r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38100</xdr:colOff>
      <xdr:row>18</xdr:row>
      <xdr:rowOff>171449</xdr:rowOff>
    </xdr:from>
    <xdr:to>
      <xdr:col>37</xdr:col>
      <xdr:colOff>590549</xdr:colOff>
      <xdr:row>39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B98A396-232D-4F17-95F7-7E6BDBA4BB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842961</xdr:colOff>
      <xdr:row>16</xdr:row>
      <xdr:rowOff>152400</xdr:rowOff>
    </xdr:from>
    <xdr:to>
      <xdr:col>34</xdr:col>
      <xdr:colOff>104775</xdr:colOff>
      <xdr:row>46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036265D-BAE0-47D4-8E55-E25A8C859C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066EF-E8F1-419B-AAFB-2A782C07228E}">
  <dimension ref="A3:CQ37"/>
  <sheetViews>
    <sheetView showGridLines="0" workbookViewId="0">
      <pane xSplit="1" topLeftCell="B1" activePane="topRight" state="frozen"/>
      <selection pane="topRight" activeCell="G16" sqref="G16"/>
    </sheetView>
  </sheetViews>
  <sheetFormatPr defaultRowHeight="15" x14ac:dyDescent="0.25"/>
  <cols>
    <col min="1" max="1" width="33.85546875" customWidth="1"/>
    <col min="2" max="15" width="13.7109375" customWidth="1"/>
    <col min="16" max="16" width="13.7109375" style="15" customWidth="1"/>
    <col min="17" max="25" width="13.7109375" customWidth="1"/>
    <col min="27" max="27" width="13" customWidth="1"/>
    <col min="29" max="29" width="13.28515625" customWidth="1"/>
    <col min="31" max="31" width="12.85546875" customWidth="1"/>
    <col min="32" max="32" width="11.28515625" customWidth="1"/>
    <col min="33" max="33" width="13.5703125" customWidth="1"/>
    <col min="35" max="35" width="13.5703125" customWidth="1"/>
    <col min="37" max="37" width="13" customWidth="1"/>
    <col min="39" max="39" width="12.7109375" bestFit="1" customWidth="1"/>
    <col min="41" max="41" width="12.7109375" bestFit="1" customWidth="1"/>
    <col min="43" max="43" width="12.7109375" bestFit="1" customWidth="1"/>
    <col min="45" max="45" width="12.7109375" bestFit="1" customWidth="1"/>
    <col min="47" max="47" width="12.7109375" bestFit="1" customWidth="1"/>
    <col min="49" max="49" width="12.7109375" bestFit="1" customWidth="1"/>
    <col min="50" max="50" width="10.85546875" customWidth="1"/>
    <col min="51" max="51" width="13.140625" customWidth="1"/>
    <col min="53" max="53" width="12.42578125" customWidth="1"/>
    <col min="55" max="55" width="13" customWidth="1"/>
    <col min="57" max="57" width="12.85546875" customWidth="1"/>
    <col min="59" max="59" width="13" customWidth="1"/>
    <col min="61" max="61" width="12.7109375" bestFit="1" customWidth="1"/>
    <col min="63" max="63" width="12.7109375" bestFit="1" customWidth="1"/>
    <col min="65" max="65" width="12.7109375" bestFit="1" customWidth="1"/>
    <col min="67" max="67" width="14.5703125" customWidth="1"/>
    <col min="69" max="69" width="12.7109375" bestFit="1" customWidth="1"/>
    <col min="71" max="71" width="12.7109375" bestFit="1" customWidth="1"/>
    <col min="72" max="72" width="8.42578125" bestFit="1" customWidth="1"/>
    <col min="73" max="73" width="12.7109375" bestFit="1" customWidth="1"/>
    <col min="74" max="74" width="11.5703125" customWidth="1"/>
    <col min="75" max="75" width="15.140625" customWidth="1"/>
  </cols>
  <sheetData>
    <row r="3" spans="1:75" ht="15.75" thickBot="1" x14ac:dyDescent="0.3">
      <c r="A3" s="1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4"/>
      <c r="Q3" s="1"/>
      <c r="R3" s="1"/>
      <c r="S3" s="1"/>
      <c r="T3" s="1"/>
      <c r="U3" s="1"/>
      <c r="V3" s="1"/>
      <c r="W3" s="1"/>
      <c r="X3" s="1"/>
      <c r="Y3" s="1"/>
    </row>
    <row r="4" spans="1:75" ht="15.75" thickTop="1" x14ac:dyDescent="0.25">
      <c r="A4" s="23" t="s">
        <v>0</v>
      </c>
      <c r="B4" s="25">
        <v>42736</v>
      </c>
      <c r="C4" s="21"/>
      <c r="D4" s="25">
        <v>42767</v>
      </c>
      <c r="E4" s="21"/>
      <c r="F4" s="25">
        <v>42795</v>
      </c>
      <c r="G4" s="21"/>
      <c r="H4" s="25">
        <v>42826</v>
      </c>
      <c r="I4" s="21"/>
      <c r="J4" s="25">
        <v>42856</v>
      </c>
      <c r="K4" s="21"/>
      <c r="L4" s="25">
        <v>42887</v>
      </c>
      <c r="M4" s="21"/>
      <c r="N4" s="25">
        <v>42917</v>
      </c>
      <c r="O4" s="21"/>
      <c r="P4" s="25">
        <v>42948</v>
      </c>
      <c r="Q4" s="21"/>
      <c r="R4" s="25">
        <v>42979</v>
      </c>
      <c r="S4" s="21"/>
      <c r="T4" s="25">
        <v>43009</v>
      </c>
      <c r="U4" s="21"/>
      <c r="V4" s="25">
        <v>43040</v>
      </c>
      <c r="W4" s="21"/>
      <c r="X4" s="25">
        <v>43070</v>
      </c>
      <c r="Y4" s="21"/>
      <c r="Z4" s="25">
        <v>43101</v>
      </c>
      <c r="AA4" s="21"/>
      <c r="AB4" s="25">
        <v>43132</v>
      </c>
      <c r="AC4" s="21"/>
      <c r="AD4" s="25">
        <v>43160</v>
      </c>
      <c r="AE4" s="21"/>
      <c r="AF4" s="25">
        <v>43191</v>
      </c>
      <c r="AG4" s="21"/>
      <c r="AH4" s="25">
        <v>43221</v>
      </c>
      <c r="AI4" s="21"/>
      <c r="AJ4" s="25">
        <v>43252</v>
      </c>
      <c r="AK4" s="21"/>
      <c r="AL4" s="25">
        <v>43282</v>
      </c>
      <c r="AM4" s="21"/>
      <c r="AN4" s="25">
        <v>43313</v>
      </c>
      <c r="AO4" s="21"/>
      <c r="AP4" s="25">
        <v>43344</v>
      </c>
      <c r="AQ4" s="21"/>
      <c r="AR4" s="25">
        <v>43374</v>
      </c>
      <c r="AS4" s="21"/>
      <c r="AT4" s="25">
        <v>43405</v>
      </c>
      <c r="AU4" s="21"/>
      <c r="AV4" s="25">
        <v>43435</v>
      </c>
      <c r="AW4" s="21"/>
      <c r="AX4" s="25">
        <v>43466</v>
      </c>
      <c r="AY4" s="21"/>
      <c r="AZ4" s="25">
        <v>43497</v>
      </c>
      <c r="BA4" s="21"/>
      <c r="BB4" s="25">
        <v>43525</v>
      </c>
      <c r="BC4" s="21"/>
      <c r="BD4" s="25">
        <v>43556</v>
      </c>
      <c r="BE4" s="21"/>
      <c r="BF4" s="25">
        <v>43586</v>
      </c>
      <c r="BG4" s="21"/>
      <c r="BH4" s="25">
        <v>43617</v>
      </c>
      <c r="BI4" s="21"/>
      <c r="BJ4" s="25">
        <v>43647</v>
      </c>
      <c r="BK4" s="21"/>
      <c r="BL4" s="25">
        <v>43678</v>
      </c>
      <c r="BM4" s="21"/>
      <c r="BN4" s="25">
        <v>43709</v>
      </c>
      <c r="BO4" s="21"/>
      <c r="BP4" s="25">
        <v>43739</v>
      </c>
      <c r="BQ4" s="21"/>
      <c r="BR4" s="25">
        <v>43770</v>
      </c>
      <c r="BS4" s="21"/>
      <c r="BT4" s="25">
        <v>43800</v>
      </c>
      <c r="BU4" s="21"/>
      <c r="BV4" s="25">
        <v>43831</v>
      </c>
      <c r="BW4" s="21"/>
    </row>
    <row r="5" spans="1:75" ht="15.75" thickBot="1" x14ac:dyDescent="0.3">
      <c r="A5" s="24"/>
      <c r="B5" s="2" t="s">
        <v>13</v>
      </c>
      <c r="C5" s="2" t="s">
        <v>1</v>
      </c>
      <c r="D5" s="2" t="s">
        <v>13</v>
      </c>
      <c r="E5" s="2" t="s">
        <v>1</v>
      </c>
      <c r="F5" s="2" t="s">
        <v>13</v>
      </c>
      <c r="G5" s="2" t="s">
        <v>1</v>
      </c>
      <c r="H5" s="2" t="s">
        <v>13</v>
      </c>
      <c r="I5" s="2" t="s">
        <v>1</v>
      </c>
      <c r="J5" s="2" t="s">
        <v>13</v>
      </c>
      <c r="K5" s="2" t="s">
        <v>1</v>
      </c>
      <c r="L5" s="2" t="s">
        <v>13</v>
      </c>
      <c r="M5" s="2" t="s">
        <v>1</v>
      </c>
      <c r="N5" s="2" t="s">
        <v>13</v>
      </c>
      <c r="O5" s="2" t="s">
        <v>1</v>
      </c>
      <c r="P5" s="12" t="s">
        <v>13</v>
      </c>
      <c r="Q5" s="2" t="s">
        <v>1</v>
      </c>
      <c r="R5" s="2" t="s">
        <v>13</v>
      </c>
      <c r="S5" s="2" t="s">
        <v>1</v>
      </c>
      <c r="T5" s="2" t="s">
        <v>13</v>
      </c>
      <c r="U5" s="2" t="s">
        <v>1</v>
      </c>
      <c r="V5" s="2" t="s">
        <v>13</v>
      </c>
      <c r="W5" s="2" t="s">
        <v>1</v>
      </c>
      <c r="X5" s="2" t="s">
        <v>13</v>
      </c>
      <c r="Y5" s="2" t="s">
        <v>1</v>
      </c>
      <c r="Z5" s="2" t="s">
        <v>13</v>
      </c>
      <c r="AA5" s="2" t="s">
        <v>1</v>
      </c>
      <c r="AB5" s="2" t="s">
        <v>13</v>
      </c>
      <c r="AC5" s="2" t="s">
        <v>1</v>
      </c>
      <c r="AD5" s="2" t="s">
        <v>13</v>
      </c>
      <c r="AE5" s="2" t="s">
        <v>1</v>
      </c>
      <c r="AF5" s="2" t="s">
        <v>13</v>
      </c>
      <c r="AG5" s="2" t="s">
        <v>1</v>
      </c>
      <c r="AH5" s="2" t="s">
        <v>13</v>
      </c>
      <c r="AI5" s="2" t="s">
        <v>1</v>
      </c>
      <c r="AJ5" s="2" t="s">
        <v>13</v>
      </c>
      <c r="AK5" s="2" t="s">
        <v>1</v>
      </c>
      <c r="AL5" s="2" t="s">
        <v>13</v>
      </c>
      <c r="AM5" s="2" t="s">
        <v>1</v>
      </c>
      <c r="AN5" s="12" t="s">
        <v>13</v>
      </c>
      <c r="AO5" s="2" t="s">
        <v>1</v>
      </c>
      <c r="AP5" s="2" t="s">
        <v>13</v>
      </c>
      <c r="AQ5" s="2" t="s">
        <v>1</v>
      </c>
      <c r="AR5" s="2" t="s">
        <v>13</v>
      </c>
      <c r="AS5" s="2" t="s">
        <v>1</v>
      </c>
      <c r="AT5" s="2" t="s">
        <v>13</v>
      </c>
      <c r="AU5" s="2" t="s">
        <v>1</v>
      </c>
      <c r="AV5" s="2" t="s">
        <v>13</v>
      </c>
      <c r="AW5" s="2" t="s">
        <v>1</v>
      </c>
      <c r="AX5" s="2" t="s">
        <v>13</v>
      </c>
      <c r="AY5" s="2" t="s">
        <v>1</v>
      </c>
      <c r="AZ5" s="2" t="s">
        <v>13</v>
      </c>
      <c r="BA5" s="2" t="s">
        <v>1</v>
      </c>
      <c r="BB5" s="2" t="s">
        <v>13</v>
      </c>
      <c r="BC5" s="2" t="s">
        <v>1</v>
      </c>
      <c r="BD5" s="2" t="s">
        <v>13</v>
      </c>
      <c r="BE5" s="2" t="s">
        <v>1</v>
      </c>
      <c r="BF5" s="2" t="s">
        <v>13</v>
      </c>
      <c r="BG5" s="2" t="s">
        <v>1</v>
      </c>
      <c r="BH5" s="2" t="s">
        <v>13</v>
      </c>
      <c r="BI5" s="2" t="s">
        <v>1</v>
      </c>
      <c r="BJ5" s="2" t="s">
        <v>13</v>
      </c>
      <c r="BK5" s="2" t="s">
        <v>1</v>
      </c>
      <c r="BL5" s="12" t="s">
        <v>13</v>
      </c>
      <c r="BM5" s="2" t="s">
        <v>1</v>
      </c>
      <c r="BN5" s="2" t="s">
        <v>13</v>
      </c>
      <c r="BO5" s="2" t="s">
        <v>1</v>
      </c>
      <c r="BP5" s="2" t="s">
        <v>13</v>
      </c>
      <c r="BQ5" s="2" t="s">
        <v>1</v>
      </c>
      <c r="BR5" s="2" t="s">
        <v>13</v>
      </c>
      <c r="BS5" s="2" t="s">
        <v>1</v>
      </c>
      <c r="BT5" s="2" t="s">
        <v>13</v>
      </c>
      <c r="BU5" s="2" t="s">
        <v>1</v>
      </c>
      <c r="BV5" s="7" t="s">
        <v>13</v>
      </c>
      <c r="BW5" s="2" t="s">
        <v>1</v>
      </c>
    </row>
    <row r="6" spans="1:75" s="11" customFormat="1" ht="15.75" thickTop="1" x14ac:dyDescent="0.25">
      <c r="A6" s="9" t="s">
        <v>4</v>
      </c>
      <c r="B6" s="15">
        <v>10650</v>
      </c>
      <c r="C6" s="10">
        <v>3515.83</v>
      </c>
      <c r="D6" s="15">
        <v>10650</v>
      </c>
      <c r="E6" s="11">
        <v>3515.83</v>
      </c>
      <c r="F6" s="15">
        <v>14369</v>
      </c>
      <c r="G6" s="10">
        <v>6146.88</v>
      </c>
      <c r="H6" s="15">
        <v>13258</v>
      </c>
      <c r="I6" s="11">
        <v>5746.87</v>
      </c>
      <c r="J6" s="15">
        <v>11376</v>
      </c>
      <c r="K6" s="10">
        <v>4669.62</v>
      </c>
      <c r="L6" s="15">
        <v>14897</v>
      </c>
      <c r="M6" s="11">
        <v>6252.42</v>
      </c>
      <c r="N6" s="15">
        <v>13653</v>
      </c>
      <c r="O6" s="10">
        <v>6329.31</v>
      </c>
      <c r="P6" s="15">
        <v>13612</v>
      </c>
      <c r="Q6" s="11">
        <v>6018.85</v>
      </c>
      <c r="R6" s="15">
        <v>12628</v>
      </c>
      <c r="S6" s="10">
        <v>5505.05</v>
      </c>
      <c r="T6" s="15">
        <v>12628</v>
      </c>
      <c r="U6" s="11">
        <v>5287.61</v>
      </c>
      <c r="V6" s="15">
        <v>6970</v>
      </c>
      <c r="W6" s="10">
        <v>3735.18</v>
      </c>
      <c r="X6" s="15">
        <v>12718</v>
      </c>
      <c r="Y6" s="11">
        <v>5566.81</v>
      </c>
      <c r="Z6" s="15">
        <v>8815</v>
      </c>
      <c r="AA6" s="10">
        <v>4417.46</v>
      </c>
      <c r="AB6" s="15">
        <v>7579</v>
      </c>
      <c r="AC6" s="11">
        <v>3232.69</v>
      </c>
      <c r="AD6" s="15">
        <v>14113</v>
      </c>
      <c r="AE6" s="10">
        <v>6188.16</v>
      </c>
      <c r="AF6" s="15">
        <v>13273</v>
      </c>
      <c r="AG6" s="11">
        <v>6234.74</v>
      </c>
      <c r="AH6" s="15">
        <v>13856</v>
      </c>
      <c r="AI6" s="10">
        <v>7288.86</v>
      </c>
      <c r="AJ6" s="15">
        <v>13971</v>
      </c>
      <c r="AK6" s="11">
        <v>7923.76</v>
      </c>
      <c r="AL6" s="15">
        <v>14915</v>
      </c>
      <c r="AM6" s="10">
        <v>9301</v>
      </c>
      <c r="AN6" s="15">
        <v>13529</v>
      </c>
      <c r="AO6" s="11">
        <v>8902.65</v>
      </c>
      <c r="AP6" s="15">
        <v>14105</v>
      </c>
      <c r="AQ6" s="10">
        <v>8064.02</v>
      </c>
      <c r="AR6" s="15">
        <v>11040</v>
      </c>
      <c r="AS6" s="11">
        <v>6444.76</v>
      </c>
      <c r="AT6" s="15">
        <v>11150</v>
      </c>
      <c r="AU6" s="10">
        <v>6529.45</v>
      </c>
      <c r="AV6" s="15">
        <v>12236</v>
      </c>
      <c r="AW6" s="11">
        <v>9394.51</v>
      </c>
      <c r="AX6" s="15">
        <v>8445</v>
      </c>
      <c r="AY6" s="10">
        <v>7534.88</v>
      </c>
      <c r="AZ6" s="15">
        <v>8964</v>
      </c>
      <c r="BA6" s="11">
        <v>6478.61</v>
      </c>
      <c r="BB6" s="15">
        <v>12500</v>
      </c>
      <c r="BC6" s="10">
        <v>10207.56</v>
      </c>
      <c r="BD6" s="15">
        <v>12031</v>
      </c>
      <c r="BE6" s="11">
        <v>10135.700000000001</v>
      </c>
      <c r="BF6" s="15">
        <v>13337</v>
      </c>
      <c r="BG6" s="10">
        <v>11990.85</v>
      </c>
      <c r="BH6" s="15">
        <v>12209</v>
      </c>
      <c r="BI6" s="11">
        <v>11309.41</v>
      </c>
      <c r="BJ6" s="15">
        <v>12859</v>
      </c>
      <c r="BK6" s="10">
        <v>12020.6</v>
      </c>
      <c r="BL6" s="15">
        <v>11929</v>
      </c>
      <c r="BM6" s="11">
        <v>11536.6</v>
      </c>
      <c r="BN6" s="15">
        <v>13455</v>
      </c>
      <c r="BO6" s="10">
        <v>13883.63</v>
      </c>
      <c r="BP6" s="15">
        <v>12389</v>
      </c>
      <c r="BQ6" s="11">
        <v>11720.86</v>
      </c>
      <c r="BR6" s="15">
        <v>12732</v>
      </c>
      <c r="BS6" s="10">
        <v>11427.99</v>
      </c>
      <c r="BT6" s="15">
        <v>15148</v>
      </c>
      <c r="BU6" s="11">
        <v>12543.25</v>
      </c>
      <c r="BV6" s="34">
        <v>8147</v>
      </c>
      <c r="BW6" s="8">
        <v>6308.19</v>
      </c>
    </row>
    <row r="7" spans="1:75" s="11" customFormat="1" x14ac:dyDescent="0.25">
      <c r="A7" s="9" t="s">
        <v>5</v>
      </c>
      <c r="B7" s="15">
        <v>11808</v>
      </c>
      <c r="C7" s="10">
        <v>9074.9</v>
      </c>
      <c r="D7" s="15">
        <v>10865.6</v>
      </c>
      <c r="E7" s="11">
        <v>10215.379999999999</v>
      </c>
      <c r="F7" s="15">
        <v>17924.810000000001</v>
      </c>
      <c r="G7" s="10">
        <v>16868.78</v>
      </c>
      <c r="H7" s="15">
        <v>16732.54</v>
      </c>
      <c r="I7" s="11">
        <v>15745.95</v>
      </c>
      <c r="J7" s="15">
        <v>14741.42</v>
      </c>
      <c r="K7" s="10">
        <v>13607.18</v>
      </c>
      <c r="L7" s="15">
        <v>15895.97</v>
      </c>
      <c r="M7" s="11">
        <v>14951.29</v>
      </c>
      <c r="N7" s="15">
        <v>16686.95</v>
      </c>
      <c r="O7" s="10">
        <v>15667.87</v>
      </c>
      <c r="P7" s="15">
        <v>13705.61</v>
      </c>
      <c r="Q7" s="11">
        <v>12821.6</v>
      </c>
      <c r="R7" s="15">
        <v>17186.11</v>
      </c>
      <c r="S7" s="10">
        <v>16402.78</v>
      </c>
      <c r="T7" s="15">
        <v>15804.51</v>
      </c>
      <c r="U7" s="11">
        <v>14797.34</v>
      </c>
      <c r="V7" s="15">
        <v>16605.98</v>
      </c>
      <c r="W7" s="10">
        <v>15293.95</v>
      </c>
      <c r="X7" s="15">
        <v>19417.490000000002</v>
      </c>
      <c r="Y7" s="11">
        <v>16228.27</v>
      </c>
      <c r="Z7" s="15">
        <v>14981.81</v>
      </c>
      <c r="AA7" s="10">
        <v>9245.19</v>
      </c>
      <c r="AB7" s="15">
        <v>19345.09</v>
      </c>
      <c r="AC7" s="11">
        <v>10877.91</v>
      </c>
      <c r="AD7" s="15">
        <v>25545.040000000001</v>
      </c>
      <c r="AE7" s="10">
        <v>17821.43</v>
      </c>
      <c r="AF7" s="15">
        <v>22566.32</v>
      </c>
      <c r="AG7" s="11">
        <v>17270.8</v>
      </c>
      <c r="AH7" s="15">
        <v>25711.200000000001</v>
      </c>
      <c r="AI7" s="10">
        <v>20574.87</v>
      </c>
      <c r="AJ7" s="15">
        <v>19599.04</v>
      </c>
      <c r="AK7" s="11">
        <v>16453.66</v>
      </c>
      <c r="AL7" s="15">
        <v>16876.16</v>
      </c>
      <c r="AM7" s="10">
        <v>16679.52</v>
      </c>
      <c r="AN7" s="15">
        <v>17886.96</v>
      </c>
      <c r="AO7" s="11">
        <v>17856.009999999998</v>
      </c>
      <c r="AP7" s="15">
        <v>20187.68</v>
      </c>
      <c r="AQ7" s="10">
        <v>19427.060000000001</v>
      </c>
      <c r="AR7" s="15">
        <v>20339.599999999999</v>
      </c>
      <c r="AS7" s="11">
        <v>19535.61</v>
      </c>
      <c r="AT7" s="15">
        <v>24483.84</v>
      </c>
      <c r="AU7" s="10">
        <v>23156.01</v>
      </c>
      <c r="AV7" s="15">
        <v>24359.84</v>
      </c>
      <c r="AW7" s="11">
        <v>21536.720000000001</v>
      </c>
      <c r="AX7" s="15">
        <v>16600</v>
      </c>
      <c r="AY7" s="10">
        <v>14640.33</v>
      </c>
      <c r="AZ7" s="15">
        <v>16745</v>
      </c>
      <c r="BA7" s="11">
        <v>15027.63</v>
      </c>
      <c r="BB7" s="15">
        <v>21332</v>
      </c>
      <c r="BC7" s="10">
        <v>21542.720000000001</v>
      </c>
      <c r="BD7" s="15">
        <v>20634</v>
      </c>
      <c r="BE7" s="11">
        <v>21970.07</v>
      </c>
      <c r="BF7" s="15">
        <v>20632</v>
      </c>
      <c r="BG7" s="10">
        <v>22344.38</v>
      </c>
      <c r="BH7" s="15">
        <v>14932</v>
      </c>
      <c r="BI7" s="11">
        <v>16790.87</v>
      </c>
      <c r="BJ7" s="15">
        <v>16338</v>
      </c>
      <c r="BK7" s="10">
        <v>18371.13</v>
      </c>
      <c r="BL7" s="15">
        <v>16606</v>
      </c>
      <c r="BM7" s="11">
        <v>20854.080000000002</v>
      </c>
      <c r="BN7" s="15">
        <v>16666</v>
      </c>
      <c r="BO7" s="10">
        <v>20854.080000000002</v>
      </c>
      <c r="BP7" s="15">
        <v>17275</v>
      </c>
      <c r="BQ7" s="11">
        <v>25189.279999999999</v>
      </c>
      <c r="BR7" s="15">
        <v>21245</v>
      </c>
      <c r="BS7" s="10">
        <v>25189.279999999999</v>
      </c>
      <c r="BT7" s="15">
        <v>21078</v>
      </c>
      <c r="BU7" s="11">
        <v>23304.31</v>
      </c>
      <c r="BV7" s="34">
        <v>16562</v>
      </c>
      <c r="BW7" s="8">
        <v>17074.75</v>
      </c>
    </row>
    <row r="8" spans="1:75" s="11" customFormat="1" x14ac:dyDescent="0.25">
      <c r="A8" s="9" t="s">
        <v>6</v>
      </c>
      <c r="B8" s="15">
        <v>21980</v>
      </c>
      <c r="C8" s="10">
        <v>17376.39</v>
      </c>
      <c r="D8" s="15">
        <v>17430</v>
      </c>
      <c r="E8" s="11">
        <v>15047.21</v>
      </c>
      <c r="F8" s="15">
        <v>30390</v>
      </c>
      <c r="G8" s="10">
        <v>22922.71</v>
      </c>
      <c r="H8" s="15">
        <v>30880</v>
      </c>
      <c r="I8" s="11">
        <v>24450.66</v>
      </c>
      <c r="J8" s="15">
        <v>27610</v>
      </c>
      <c r="K8" s="10">
        <v>20644.98</v>
      </c>
      <c r="L8" s="15">
        <v>25030</v>
      </c>
      <c r="M8" s="11">
        <v>20685.09</v>
      </c>
      <c r="N8" s="15">
        <v>28558</v>
      </c>
      <c r="O8" s="10">
        <v>23188.43</v>
      </c>
      <c r="P8" s="15">
        <v>20120</v>
      </c>
      <c r="Q8" s="11">
        <v>18698.5</v>
      </c>
      <c r="R8" s="15">
        <v>28897</v>
      </c>
      <c r="S8" s="10">
        <v>24857.919999999998</v>
      </c>
      <c r="T8" s="15">
        <v>27160</v>
      </c>
      <c r="U8" s="11">
        <v>25040.27</v>
      </c>
      <c r="V8" s="15">
        <v>28805</v>
      </c>
      <c r="W8" s="10">
        <v>25365</v>
      </c>
      <c r="X8" s="15">
        <v>35867</v>
      </c>
      <c r="Y8" s="11">
        <v>30491.99</v>
      </c>
      <c r="Z8" s="15">
        <v>21595</v>
      </c>
      <c r="AA8" s="10">
        <v>19302.189999999999</v>
      </c>
      <c r="AB8" s="15">
        <v>16673.400000000001</v>
      </c>
      <c r="AC8" s="11">
        <v>15667.67</v>
      </c>
      <c r="AD8" s="15">
        <v>30337.100000000002</v>
      </c>
      <c r="AE8" s="10">
        <v>23651.45</v>
      </c>
      <c r="AF8" s="15">
        <v>31917.1</v>
      </c>
      <c r="AG8" s="11">
        <v>25841.81</v>
      </c>
      <c r="AH8" s="15">
        <v>34195.4</v>
      </c>
      <c r="AI8" s="10">
        <v>29903.63</v>
      </c>
      <c r="AJ8" s="15">
        <v>29010.6</v>
      </c>
      <c r="AK8" s="11">
        <v>26794.7</v>
      </c>
      <c r="AL8" s="15">
        <v>30286.400000000001</v>
      </c>
      <c r="AM8" s="10">
        <v>32061.1</v>
      </c>
      <c r="AN8" s="15">
        <v>25878.3</v>
      </c>
      <c r="AO8" s="11">
        <v>29643</v>
      </c>
      <c r="AP8" s="15">
        <v>32095.200000000001</v>
      </c>
      <c r="AQ8" s="10">
        <v>33188.26</v>
      </c>
      <c r="AR8" s="15">
        <v>26662.9</v>
      </c>
      <c r="AS8" s="11">
        <v>28785.72</v>
      </c>
      <c r="AT8" s="15">
        <v>31211.899999999998</v>
      </c>
      <c r="AU8" s="10">
        <v>31902.5</v>
      </c>
      <c r="AV8" s="15">
        <v>36436.400000000001</v>
      </c>
      <c r="AW8" s="11">
        <v>34274.81</v>
      </c>
      <c r="AX8" s="15">
        <v>20782</v>
      </c>
      <c r="AY8" s="10">
        <v>20993.06</v>
      </c>
      <c r="AZ8" s="15">
        <v>19049</v>
      </c>
      <c r="BA8" s="11">
        <v>19460.36</v>
      </c>
      <c r="BB8" s="15">
        <v>28450</v>
      </c>
      <c r="BC8" s="10">
        <v>26888.87</v>
      </c>
      <c r="BD8" s="15">
        <v>31015</v>
      </c>
      <c r="BE8" s="11">
        <v>30070.37</v>
      </c>
      <c r="BF8" s="15">
        <v>29753</v>
      </c>
      <c r="BG8" s="10">
        <v>30710.27</v>
      </c>
      <c r="BH8" s="15">
        <v>27349</v>
      </c>
      <c r="BI8" s="11">
        <v>28907.61</v>
      </c>
      <c r="BJ8" s="15">
        <v>27553</v>
      </c>
      <c r="BK8" s="10">
        <v>30895.34</v>
      </c>
      <c r="BL8" s="15">
        <v>22914</v>
      </c>
      <c r="BM8" s="11">
        <v>29497.8</v>
      </c>
      <c r="BN8" s="15">
        <v>28780</v>
      </c>
      <c r="BO8" s="10">
        <v>33606.22</v>
      </c>
      <c r="BP8" s="15">
        <v>28729</v>
      </c>
      <c r="BQ8" s="11">
        <v>35801.96</v>
      </c>
      <c r="BR8" s="15">
        <v>32464</v>
      </c>
      <c r="BS8" s="10">
        <v>37113.480000000003</v>
      </c>
      <c r="BT8" s="15">
        <v>37318</v>
      </c>
      <c r="BU8" s="11">
        <v>39014.269999999997</v>
      </c>
      <c r="BV8" s="34">
        <v>22646</v>
      </c>
      <c r="BW8" s="8">
        <v>26892.959999999999</v>
      </c>
    </row>
    <row r="9" spans="1:75" s="11" customFormat="1" x14ac:dyDescent="0.25">
      <c r="A9" s="9" t="s">
        <v>3</v>
      </c>
      <c r="B9" s="15">
        <v>85223</v>
      </c>
      <c r="C9" s="10">
        <f>17206.43+88.34+34873.47</f>
        <v>52168.240000000005</v>
      </c>
      <c r="D9" s="15">
        <v>65141</v>
      </c>
      <c r="E9" s="11">
        <f>24264.86+16844.16</f>
        <v>41109.020000000004</v>
      </c>
      <c r="F9" s="15">
        <v>94939</v>
      </c>
      <c r="G9" s="10">
        <f>46223.49+169.21+16844.16+1059.47</f>
        <v>64296.33</v>
      </c>
      <c r="H9" s="15">
        <v>94389</v>
      </c>
      <c r="I9" s="11">
        <v>47852.18</v>
      </c>
      <c r="J9" s="15">
        <v>73464</v>
      </c>
      <c r="K9" s="10">
        <f>31030.51+17.62+462.54</f>
        <v>31510.67</v>
      </c>
      <c r="L9" s="15">
        <v>84559</v>
      </c>
      <c r="M9" s="11">
        <f>508.48+19.41+49224.45</f>
        <v>49752.34</v>
      </c>
      <c r="N9" s="15">
        <v>78758</v>
      </c>
      <c r="O9" s="10">
        <f>31811.16+6.19+152.06+14.09+340.6</f>
        <v>32324.1</v>
      </c>
      <c r="P9" s="15">
        <v>68727</v>
      </c>
      <c r="Q9" s="11">
        <f>30329.19+456.77+17.94+4.86+133.55</f>
        <v>30942.309999999998</v>
      </c>
      <c r="R9" s="15">
        <v>84850</v>
      </c>
      <c r="S9" s="10">
        <f>38697.88+133.85+4.78+379.96+15.12</f>
        <v>39231.589999999997</v>
      </c>
      <c r="T9" s="15">
        <v>77033</v>
      </c>
      <c r="U9" s="11">
        <f>35450.92+679.28+27.64</f>
        <v>36157.839999999997</v>
      </c>
      <c r="V9" s="15">
        <v>70260</v>
      </c>
      <c r="W9" s="10">
        <f>35836.06+6.03+19.77+504.33</f>
        <v>36366.189999999995</v>
      </c>
      <c r="X9" s="15">
        <v>83379</v>
      </c>
      <c r="Y9" s="11">
        <f>38532.48+5.49+154.18+855.87+33.53</f>
        <v>39581.550000000003</v>
      </c>
      <c r="Z9" s="15">
        <v>79654</v>
      </c>
      <c r="AA9" s="10">
        <v>43898.59</v>
      </c>
      <c r="AB9" s="15">
        <v>70627</v>
      </c>
      <c r="AC9" s="11">
        <f>155.42+923.69</f>
        <v>1079.1100000000001</v>
      </c>
      <c r="AD9" s="15">
        <v>88926</v>
      </c>
      <c r="AE9" s="10">
        <v>43124.1</v>
      </c>
      <c r="AF9" s="15">
        <v>81424</v>
      </c>
      <c r="AG9" s="11">
        <f>1043.45</f>
        <v>1043.45</v>
      </c>
      <c r="AH9" s="15">
        <v>100260</v>
      </c>
      <c r="AI9" s="10">
        <f>53927.87+35.04+205.2</f>
        <v>54168.11</v>
      </c>
      <c r="AJ9" s="15">
        <v>100751</v>
      </c>
      <c r="AK9" s="11">
        <f>41480.81+9.09+437.13+16.58+236.1</f>
        <v>42179.709999999992</v>
      </c>
      <c r="AL9" s="15">
        <v>83262.495999999999</v>
      </c>
      <c r="AM9" s="10">
        <f>66739.62+855.89</f>
        <v>67595.509999999995</v>
      </c>
      <c r="AN9" s="15">
        <v>73348.040000000008</v>
      </c>
      <c r="AO9" s="11">
        <f>61919.57+560.09+21.68</f>
        <v>62501.34</v>
      </c>
      <c r="AP9" s="15">
        <v>76592.063999999998</v>
      </c>
      <c r="AQ9" s="10">
        <f>66226.07+10.1+262.47+18.06+469.12</f>
        <v>66985.820000000007</v>
      </c>
      <c r="AR9" s="15">
        <v>63623.648000000001</v>
      </c>
      <c r="AS9" s="11">
        <f>52369.94+461.86+18.13</f>
        <v>52849.93</v>
      </c>
      <c r="AT9" s="15">
        <v>78548.90400000001</v>
      </c>
      <c r="AU9" s="10">
        <f>63490.82+743.17+29.24</f>
        <v>64263.229999999996</v>
      </c>
      <c r="AV9" s="15">
        <v>85152.695999999996</v>
      </c>
      <c r="AW9" s="11">
        <f>78340.6+222.24+8.67+770.77+29.52</f>
        <v>79371.800000000017</v>
      </c>
      <c r="AX9" s="15">
        <v>75177.320000000007</v>
      </c>
      <c r="AY9" s="10">
        <f>36.81+72963.42+267.04</f>
        <v>73267.26999999999</v>
      </c>
      <c r="AZ9" s="15">
        <v>55379.896000000001</v>
      </c>
      <c r="BA9" s="11">
        <f>40361.95+1202.9</f>
        <v>41564.85</v>
      </c>
      <c r="BB9" s="15">
        <v>90450.631999999998</v>
      </c>
      <c r="BC9" s="10">
        <f>77349.23+232.81</f>
        <v>77582.039999999994</v>
      </c>
      <c r="BD9" s="15">
        <v>77992</v>
      </c>
      <c r="BE9" s="11">
        <f>72402.65+30.07+758.14</f>
        <v>73190.86</v>
      </c>
      <c r="BF9" s="15">
        <v>82601.959999999992</v>
      </c>
      <c r="BG9" s="10">
        <f>529.19+19.17+69398.26</f>
        <v>69946.62</v>
      </c>
      <c r="BH9" s="15">
        <v>67406.296000000002</v>
      </c>
      <c r="BI9" s="11">
        <f>53117.72+8.8+6.05+176.63</f>
        <v>53309.200000000004</v>
      </c>
      <c r="BJ9" s="15">
        <v>70826.239999999991</v>
      </c>
      <c r="BK9" s="10">
        <f>54821.73+994.15+38.04</f>
        <v>55853.920000000006</v>
      </c>
      <c r="BL9" s="15">
        <v>64300.415999999997</v>
      </c>
      <c r="BM9" s="11">
        <f>10.8+281.04+9.5+53144.74</f>
        <v>53446.079999999994</v>
      </c>
      <c r="BN9" s="15">
        <v>65203.72</v>
      </c>
      <c r="BO9" s="10">
        <f>20.98+55756.45</f>
        <v>55777.43</v>
      </c>
      <c r="BP9" s="15">
        <v>73924.288</v>
      </c>
      <c r="BQ9" s="11">
        <f>17.91+474.54+70348.1+10.28</f>
        <v>70850.83</v>
      </c>
      <c r="BR9" s="15">
        <v>70617.823999999993</v>
      </c>
      <c r="BS9" s="10">
        <f>29.86+63837.54</f>
        <v>63867.4</v>
      </c>
      <c r="BT9" s="15">
        <v>96556.543999999994</v>
      </c>
      <c r="BU9" s="11">
        <f>39.93+83297.48</f>
        <v>83337.409999999989</v>
      </c>
      <c r="BV9" s="34">
        <v>64843.079999999994</v>
      </c>
      <c r="BW9" s="8">
        <v>62416.409999999996</v>
      </c>
    </row>
    <row r="10" spans="1:75" s="11" customFormat="1" x14ac:dyDescent="0.25">
      <c r="A10" s="9" t="s">
        <v>7</v>
      </c>
      <c r="B10" s="15">
        <v>53868</v>
      </c>
      <c r="C10" s="10">
        <v>26718.879999999997</v>
      </c>
      <c r="D10" s="15">
        <v>37644</v>
      </c>
      <c r="E10" s="11">
        <v>17370.12</v>
      </c>
      <c r="F10" s="15">
        <v>79613</v>
      </c>
      <c r="G10" s="10">
        <v>41151.06</v>
      </c>
      <c r="H10" s="15">
        <v>72524</v>
      </c>
      <c r="I10" s="11">
        <f>31633.19+1340.83</f>
        <v>32974.019999999997</v>
      </c>
      <c r="J10" s="15">
        <v>57601</v>
      </c>
      <c r="K10" s="10">
        <f>22391.3+1463.05</f>
        <v>23854.35</v>
      </c>
      <c r="L10" s="15">
        <v>64773</v>
      </c>
      <c r="M10" s="11">
        <f>26022.7+1089.12</f>
        <v>27111.82</v>
      </c>
      <c r="N10" s="15">
        <v>64919</v>
      </c>
      <c r="O10" s="10">
        <v>25496.32</v>
      </c>
      <c r="P10" s="15">
        <v>54526</v>
      </c>
      <c r="Q10" s="11">
        <v>23583.25</v>
      </c>
      <c r="R10" s="15">
        <v>69724</v>
      </c>
      <c r="S10" s="10">
        <v>30379.11</v>
      </c>
      <c r="T10" s="15">
        <v>64987</v>
      </c>
      <c r="U10" s="11">
        <v>28691.88</v>
      </c>
      <c r="V10" s="15">
        <v>61583</v>
      </c>
      <c r="W10" s="10">
        <v>28691.88</v>
      </c>
      <c r="X10" s="15">
        <v>87170</v>
      </c>
      <c r="Y10" s="11">
        <v>39288.959999999999</v>
      </c>
      <c r="Z10" s="15">
        <v>57133</v>
      </c>
      <c r="AA10" s="10">
        <v>26772.77</v>
      </c>
      <c r="AB10" s="15">
        <v>42794</v>
      </c>
      <c r="AC10" s="11">
        <v>17764.32</v>
      </c>
      <c r="AD10" s="15">
        <v>84264</v>
      </c>
      <c r="AE10" s="10">
        <f>1067.5+40963.53</f>
        <v>42031.03</v>
      </c>
      <c r="AF10" s="15">
        <v>101285</v>
      </c>
      <c r="AG10" s="11">
        <f>36475.87+63.09+1022.92</f>
        <v>37561.879999999997</v>
      </c>
      <c r="AH10" s="15">
        <v>88192</v>
      </c>
      <c r="AI10" s="10">
        <v>52184.85</v>
      </c>
      <c r="AJ10" s="15">
        <v>103084</v>
      </c>
      <c r="AK10" s="11">
        <v>41051.050000000003</v>
      </c>
      <c r="AL10" s="15">
        <v>81217</v>
      </c>
      <c r="AM10" s="10">
        <f>64787.04+1425.7</f>
        <v>66212.740000000005</v>
      </c>
      <c r="AN10" s="15">
        <v>66980</v>
      </c>
      <c r="AO10" s="11">
        <f>54506.68+1341.33+96.51</f>
        <v>55944.520000000004</v>
      </c>
      <c r="AP10" s="15">
        <v>84308</v>
      </c>
      <c r="AQ10" s="10">
        <f>61719.25+1931.24</f>
        <v>63650.49</v>
      </c>
      <c r="AR10" s="15">
        <v>73114</v>
      </c>
      <c r="AS10" s="11">
        <f>60049.12+1227.38</f>
        <v>61276.5</v>
      </c>
      <c r="AT10" s="15">
        <v>79131</v>
      </c>
      <c r="AU10" s="10">
        <f>60655.46+1284.6</f>
        <v>61940.06</v>
      </c>
      <c r="AV10" s="15">
        <v>88552</v>
      </c>
      <c r="AW10" s="11">
        <f>72941.45</f>
        <v>72941.45</v>
      </c>
      <c r="AX10" s="15">
        <v>66052</v>
      </c>
      <c r="AY10" s="10">
        <v>54116.85</v>
      </c>
      <c r="AZ10" s="15">
        <v>54079</v>
      </c>
      <c r="BA10" s="11">
        <f>36617.74+1224.69</f>
        <v>37842.43</v>
      </c>
      <c r="BB10" s="15">
        <v>75785</v>
      </c>
      <c r="BC10" s="10">
        <f>344.58+23.75+56571.44</f>
        <v>56939.770000000004</v>
      </c>
      <c r="BD10" s="15">
        <v>75821</v>
      </c>
      <c r="BE10" s="11">
        <v>64084.9</v>
      </c>
      <c r="BF10" s="15">
        <v>67775</v>
      </c>
      <c r="BG10" s="10">
        <v>56349.56</v>
      </c>
      <c r="BH10" s="15">
        <v>66281</v>
      </c>
      <c r="BI10" s="11">
        <f>1164.03+47860.6</f>
        <v>49024.63</v>
      </c>
      <c r="BJ10" s="15">
        <v>63384</v>
      </c>
      <c r="BK10" s="10">
        <f>44669.15+1304.67</f>
        <v>45973.82</v>
      </c>
      <c r="BL10" s="15">
        <v>49378</v>
      </c>
      <c r="BM10" s="11">
        <v>43129.36</v>
      </c>
      <c r="BN10" s="15">
        <v>57738</v>
      </c>
      <c r="BO10" s="10">
        <v>45302.9</v>
      </c>
      <c r="BP10" s="15">
        <v>63265</v>
      </c>
      <c r="BQ10" s="11">
        <v>53995.62</v>
      </c>
      <c r="BR10" s="15">
        <v>67435</v>
      </c>
      <c r="BS10" s="10">
        <v>53179.51</v>
      </c>
      <c r="BT10" s="15">
        <v>77573</v>
      </c>
      <c r="BU10" s="11">
        <v>63240.05</v>
      </c>
      <c r="BV10" s="34">
        <v>47174</v>
      </c>
      <c r="BW10" s="8">
        <v>37890.11</v>
      </c>
    </row>
    <row r="11" spans="1:75" s="11" customFormat="1" x14ac:dyDescent="0.25">
      <c r="A11" s="9" t="s">
        <v>8</v>
      </c>
      <c r="B11" s="15">
        <v>27907</v>
      </c>
      <c r="C11" s="10">
        <v>19415.509999999998</v>
      </c>
      <c r="D11" s="15">
        <v>23534</v>
      </c>
      <c r="E11" s="11">
        <v>14388.45</v>
      </c>
      <c r="F11" s="15">
        <v>38089</v>
      </c>
      <c r="G11" s="10">
        <v>25997.71</v>
      </c>
      <c r="H11" s="15">
        <v>37127</v>
      </c>
      <c r="I11" s="11">
        <v>25125.13</v>
      </c>
      <c r="J11" s="15">
        <v>33091</v>
      </c>
      <c r="K11" s="10">
        <v>22286.25</v>
      </c>
      <c r="L11" s="15">
        <v>34275</v>
      </c>
      <c r="M11" s="11">
        <v>23872.99</v>
      </c>
      <c r="N11" s="15">
        <v>34600</v>
      </c>
      <c r="O11" s="10">
        <v>26197.759999999998</v>
      </c>
      <c r="P11" s="15">
        <v>25640</v>
      </c>
      <c r="Q11" s="11">
        <v>20811.38</v>
      </c>
      <c r="R11" s="15">
        <v>32754</v>
      </c>
      <c r="S11" s="10">
        <v>30085.51</v>
      </c>
      <c r="T11" s="15">
        <v>25550</v>
      </c>
      <c r="U11" s="11">
        <v>24548.33</v>
      </c>
      <c r="V11" s="15">
        <v>31643</v>
      </c>
      <c r="W11" s="10">
        <v>30490.21</v>
      </c>
      <c r="X11" s="15">
        <v>38349</v>
      </c>
      <c r="Y11" s="11">
        <v>36275.629999999997</v>
      </c>
      <c r="Z11" s="15">
        <v>26971</v>
      </c>
      <c r="AA11" s="10">
        <v>25053.51</v>
      </c>
      <c r="AB11" s="15">
        <v>23681</v>
      </c>
      <c r="AC11" s="11">
        <v>22184.92</v>
      </c>
      <c r="AD11" s="15">
        <v>37694</v>
      </c>
      <c r="AE11" s="10">
        <v>25204.7</v>
      </c>
      <c r="AF11" s="15">
        <v>36836</v>
      </c>
      <c r="AG11" s="11">
        <v>27653.42</v>
      </c>
      <c r="AH11" s="15">
        <v>38949</v>
      </c>
      <c r="AI11" s="10">
        <v>30129.75</v>
      </c>
      <c r="AJ11" s="15">
        <v>34607</v>
      </c>
      <c r="AK11" s="11">
        <v>27246.6</v>
      </c>
      <c r="AL11" s="15">
        <v>40290</v>
      </c>
      <c r="AM11" s="10">
        <v>35944.39</v>
      </c>
      <c r="AN11" s="15">
        <v>35269</v>
      </c>
      <c r="AO11" s="11">
        <v>32589.85</v>
      </c>
      <c r="AP11" s="15">
        <v>37395</v>
      </c>
      <c r="AQ11" s="10">
        <v>34524.51</v>
      </c>
      <c r="AR11" s="15">
        <v>25764</v>
      </c>
      <c r="AS11" s="11">
        <v>28433.81</v>
      </c>
      <c r="AT11" s="15">
        <v>36691</v>
      </c>
      <c r="AU11" s="10">
        <v>31559.25</v>
      </c>
      <c r="AV11" s="15">
        <v>42802</v>
      </c>
      <c r="AW11" s="11">
        <v>36100.04</v>
      </c>
      <c r="AX11" s="15">
        <v>27660</v>
      </c>
      <c r="AY11" s="10">
        <v>21663.06</v>
      </c>
      <c r="AZ11" s="15">
        <v>25403</v>
      </c>
      <c r="BA11" s="11">
        <v>20430.740000000002</v>
      </c>
      <c r="BB11" s="15">
        <v>38310</v>
      </c>
      <c r="BC11" s="10">
        <v>31601.43</v>
      </c>
      <c r="BD11" s="15">
        <v>26299</v>
      </c>
      <c r="BE11" s="11">
        <v>31506.36</v>
      </c>
      <c r="BF11" s="15">
        <v>37700</v>
      </c>
      <c r="BG11" s="10">
        <v>32538.22</v>
      </c>
      <c r="BH11" s="15">
        <v>29679</v>
      </c>
      <c r="BI11" s="11">
        <v>26618.78</v>
      </c>
      <c r="BJ11" s="15">
        <v>28084</v>
      </c>
      <c r="BK11" s="10">
        <v>27532.35</v>
      </c>
      <c r="BL11" s="15">
        <v>24874</v>
      </c>
      <c r="BM11" s="11">
        <v>26344.880000000001</v>
      </c>
      <c r="BN11" s="15">
        <v>26790</v>
      </c>
      <c r="BO11" s="10">
        <v>29505.73</v>
      </c>
      <c r="BP11" s="15">
        <v>27961</v>
      </c>
      <c r="BQ11" s="11">
        <v>30055.31</v>
      </c>
      <c r="BR11" s="15">
        <v>42357</v>
      </c>
      <c r="BS11" s="10">
        <v>41192.46</v>
      </c>
      <c r="BT11" s="15">
        <v>33497</v>
      </c>
      <c r="BU11" s="11">
        <v>32261.45</v>
      </c>
      <c r="BV11" s="34">
        <v>25651</v>
      </c>
      <c r="BW11" s="8">
        <v>25173</v>
      </c>
    </row>
    <row r="12" spans="1:75" s="11" customFormat="1" x14ac:dyDescent="0.25">
      <c r="A12" s="9" t="s">
        <v>9</v>
      </c>
      <c r="B12" s="15">
        <v>19348</v>
      </c>
      <c r="C12" s="10">
        <v>14583.95</v>
      </c>
      <c r="D12" s="15">
        <v>23900</v>
      </c>
      <c r="E12" s="11">
        <v>19458.29</v>
      </c>
      <c r="F12" s="15">
        <v>38372</v>
      </c>
      <c r="G12" s="10">
        <v>30645.200000000001</v>
      </c>
      <c r="H12" s="15">
        <v>30295</v>
      </c>
      <c r="I12" s="11">
        <v>22583.26</v>
      </c>
      <c r="J12" s="15">
        <v>21820</v>
      </c>
      <c r="K12" s="10">
        <v>18281.580000000002</v>
      </c>
      <c r="L12" s="15">
        <v>22824</v>
      </c>
      <c r="M12" s="11">
        <v>18199.7</v>
      </c>
      <c r="N12" s="15">
        <v>19974</v>
      </c>
      <c r="O12" s="10">
        <v>15826.82</v>
      </c>
      <c r="P12" s="15">
        <v>24454</v>
      </c>
      <c r="Q12" s="11">
        <v>19759.259999999998</v>
      </c>
      <c r="R12" s="15">
        <v>25408</v>
      </c>
      <c r="S12" s="10">
        <v>20184.830000000002</v>
      </c>
      <c r="T12" s="15">
        <v>23651</v>
      </c>
      <c r="U12" s="11">
        <v>18857.07</v>
      </c>
      <c r="V12" s="15">
        <v>27163</v>
      </c>
      <c r="W12" s="10">
        <v>21928.97</v>
      </c>
      <c r="X12" s="15">
        <v>32264</v>
      </c>
      <c r="Y12" s="11">
        <v>22642.14</v>
      </c>
      <c r="Z12" s="15">
        <v>20914</v>
      </c>
      <c r="AA12" s="10">
        <v>15979.72</v>
      </c>
      <c r="AB12" s="15">
        <v>20919</v>
      </c>
      <c r="AC12" s="11">
        <v>15901.71</v>
      </c>
      <c r="AD12" s="15">
        <v>39321</v>
      </c>
      <c r="AE12" s="10">
        <v>30261.23</v>
      </c>
      <c r="AF12" s="15">
        <v>39718</v>
      </c>
      <c r="AG12" s="11">
        <v>34549.980000000003</v>
      </c>
      <c r="AH12" s="15">
        <v>30542</v>
      </c>
      <c r="AI12" s="10">
        <v>30499.03</v>
      </c>
      <c r="AJ12" s="15">
        <v>29241</v>
      </c>
      <c r="AK12" s="11">
        <v>29156.78</v>
      </c>
      <c r="AL12" s="15">
        <v>26134</v>
      </c>
      <c r="AM12" s="10">
        <v>26544.9</v>
      </c>
      <c r="AN12" s="15">
        <v>27243</v>
      </c>
      <c r="AO12" s="11">
        <v>27546.39</v>
      </c>
      <c r="AP12" s="15">
        <v>30753</v>
      </c>
      <c r="AQ12" s="10">
        <v>29944.23</v>
      </c>
      <c r="AR12" s="15">
        <v>28989</v>
      </c>
      <c r="AS12" s="11">
        <v>28205.17</v>
      </c>
      <c r="AT12" s="15">
        <v>33565</v>
      </c>
      <c r="AU12" s="10">
        <v>33233.22</v>
      </c>
      <c r="AV12" s="15">
        <v>31888</v>
      </c>
      <c r="AW12" s="11">
        <v>27521.41</v>
      </c>
      <c r="AX12" s="15">
        <v>20302</v>
      </c>
      <c r="AY12" s="10">
        <v>17740.080000000002</v>
      </c>
      <c r="AZ12" s="15">
        <v>27944</v>
      </c>
      <c r="BA12" s="11">
        <v>24662.23</v>
      </c>
      <c r="BB12" s="15">
        <v>31846</v>
      </c>
      <c r="BC12" s="10">
        <v>28741.97</v>
      </c>
      <c r="BD12" s="15">
        <v>36034</v>
      </c>
      <c r="BE12" s="11">
        <v>32863.33</v>
      </c>
      <c r="BF12" s="15">
        <v>32101</v>
      </c>
      <c r="BG12" s="10">
        <v>31060.12</v>
      </c>
      <c r="BH12" s="15">
        <v>28011</v>
      </c>
      <c r="BI12" s="11">
        <v>26104.05</v>
      </c>
      <c r="BJ12" s="15">
        <v>22870</v>
      </c>
      <c r="BK12" s="10">
        <v>21898.959999999999</v>
      </c>
      <c r="BL12" s="15">
        <v>26845</v>
      </c>
      <c r="BM12" s="11">
        <v>26103.83</v>
      </c>
      <c r="BN12" s="15">
        <v>27457</v>
      </c>
      <c r="BO12" s="10">
        <v>27131.58</v>
      </c>
      <c r="BP12" s="15">
        <v>31927</v>
      </c>
      <c r="BQ12" s="11">
        <v>32269.87</v>
      </c>
      <c r="BR12" s="15">
        <v>41937</v>
      </c>
      <c r="BS12" s="10">
        <v>42111.27</v>
      </c>
      <c r="BT12" s="15">
        <v>32271</v>
      </c>
      <c r="BU12" s="11">
        <v>28766.68</v>
      </c>
      <c r="BV12" s="34">
        <v>21178</v>
      </c>
      <c r="BW12" s="8">
        <v>17293.45</v>
      </c>
    </row>
    <row r="13" spans="1:75" s="11" customFormat="1" x14ac:dyDescent="0.25">
      <c r="A13" s="9" t="s">
        <v>10</v>
      </c>
      <c r="B13" s="15">
        <v>16437</v>
      </c>
      <c r="C13" s="10">
        <v>10140.280000000001</v>
      </c>
      <c r="D13" s="15">
        <v>24149</v>
      </c>
      <c r="E13" s="11">
        <v>16224.11</v>
      </c>
      <c r="F13" s="15">
        <v>36575</v>
      </c>
      <c r="G13" s="10">
        <v>29736.74</v>
      </c>
      <c r="H13" s="15">
        <v>22266</v>
      </c>
      <c r="I13" s="11">
        <v>16071.83</v>
      </c>
      <c r="J13" s="15">
        <v>23134</v>
      </c>
      <c r="K13" s="10">
        <v>16702</v>
      </c>
      <c r="L13" s="15">
        <v>22993</v>
      </c>
      <c r="M13" s="11">
        <v>16122.45</v>
      </c>
      <c r="N13" s="15">
        <v>18655</v>
      </c>
      <c r="O13" s="10">
        <v>13346.39</v>
      </c>
      <c r="P13" s="15">
        <v>23849</v>
      </c>
      <c r="Q13" s="11">
        <v>22078.639999999999</v>
      </c>
      <c r="R13" s="15">
        <v>24491</v>
      </c>
      <c r="S13" s="10">
        <v>22437.53</v>
      </c>
      <c r="T13" s="15">
        <v>24946</v>
      </c>
      <c r="U13" s="11">
        <v>29770.54</v>
      </c>
      <c r="V13" s="15">
        <v>26992</v>
      </c>
      <c r="W13" s="10">
        <v>30751.66</v>
      </c>
      <c r="X13" s="15">
        <v>31552</v>
      </c>
      <c r="Y13" s="11">
        <v>34216.81</v>
      </c>
      <c r="Z13" s="15">
        <v>17622</v>
      </c>
      <c r="AA13" s="10">
        <v>12106.96</v>
      </c>
      <c r="AB13" s="15">
        <v>22938</v>
      </c>
      <c r="AC13" s="11">
        <v>19816.66</v>
      </c>
      <c r="AD13" s="15">
        <v>33325</v>
      </c>
      <c r="AE13" s="10">
        <v>32826.71</v>
      </c>
      <c r="AF13" s="15">
        <v>34097</v>
      </c>
      <c r="AG13" s="11">
        <v>33420.71</v>
      </c>
      <c r="AH13" s="15">
        <v>27144</v>
      </c>
      <c r="AI13" s="10">
        <v>24167.07</v>
      </c>
      <c r="AJ13" s="15">
        <v>24052</v>
      </c>
      <c r="AK13" s="11">
        <v>21999.3</v>
      </c>
      <c r="AL13" s="15">
        <v>19844</v>
      </c>
      <c r="AM13" s="10">
        <v>18297.21</v>
      </c>
      <c r="AN13" s="15">
        <v>25753</v>
      </c>
      <c r="AO13" s="10">
        <v>21715.27</v>
      </c>
      <c r="AP13" s="15">
        <v>22231</v>
      </c>
      <c r="AQ13" s="10">
        <v>19721.36</v>
      </c>
      <c r="AR13" s="15">
        <v>26274</v>
      </c>
      <c r="AS13" s="11">
        <v>22668.94</v>
      </c>
      <c r="AT13" s="15">
        <v>32521</v>
      </c>
      <c r="AU13" s="10">
        <v>29538.86</v>
      </c>
      <c r="AV13" s="15">
        <v>29363</v>
      </c>
      <c r="AW13" s="11">
        <v>25419.200000000001</v>
      </c>
      <c r="AX13" s="15">
        <v>23235</v>
      </c>
      <c r="AY13" s="10">
        <v>16969.86</v>
      </c>
      <c r="AZ13" s="15">
        <v>25121</v>
      </c>
      <c r="BA13" s="11">
        <v>19531.62</v>
      </c>
      <c r="BB13" s="15">
        <v>27326</v>
      </c>
      <c r="BC13" s="10">
        <v>21763.87</v>
      </c>
      <c r="BD13" s="15">
        <v>32052</v>
      </c>
      <c r="BE13" s="11">
        <v>25903.7</v>
      </c>
      <c r="BF13" s="15">
        <v>23528</v>
      </c>
      <c r="BG13" s="10">
        <v>19208.93</v>
      </c>
      <c r="BH13" s="15">
        <v>20494</v>
      </c>
      <c r="BI13" s="11">
        <v>17342.91</v>
      </c>
      <c r="BJ13" s="15">
        <v>18175</v>
      </c>
      <c r="BK13" s="10">
        <v>16472.53</v>
      </c>
      <c r="BL13" s="15">
        <v>22492</v>
      </c>
      <c r="BM13" s="11">
        <v>21339.09</v>
      </c>
      <c r="BN13" s="15">
        <v>20791</v>
      </c>
      <c r="BO13" s="10">
        <v>20555.55</v>
      </c>
      <c r="BP13" s="15">
        <v>25602</v>
      </c>
      <c r="BQ13" s="11">
        <v>23734.49</v>
      </c>
      <c r="BR13" s="15">
        <v>30319</v>
      </c>
      <c r="BS13" s="10">
        <v>29008.41</v>
      </c>
      <c r="BT13" s="15">
        <v>26393</v>
      </c>
      <c r="BU13" s="11">
        <v>24047.86</v>
      </c>
      <c r="BV13" s="34">
        <v>19013</v>
      </c>
      <c r="BW13" s="8">
        <v>16813.689999999999</v>
      </c>
    </row>
    <row r="14" spans="1:75" s="11" customFormat="1" x14ac:dyDescent="0.25">
      <c r="A14" s="9" t="s">
        <v>11</v>
      </c>
      <c r="B14" s="15">
        <v>17520</v>
      </c>
      <c r="C14" s="10">
        <v>10050.91</v>
      </c>
      <c r="D14" s="15">
        <v>24332</v>
      </c>
      <c r="E14" s="11">
        <v>14212.35</v>
      </c>
      <c r="F14" s="15">
        <v>35597</v>
      </c>
      <c r="G14" s="10">
        <v>22222.959999999999</v>
      </c>
      <c r="H14" s="15">
        <v>26420</v>
      </c>
      <c r="I14" s="11">
        <f>15038.7+100.83+465.41+155.13+171.48+58.73</f>
        <v>15990.279999999999</v>
      </c>
      <c r="J14" s="15">
        <v>24309</v>
      </c>
      <c r="K14" s="10">
        <f>3784.33+1176.31+1163.47+1822.2+770.9+3.11+209.96+729.27+4599.77+160.99+912.28+470.72</f>
        <v>15803.31</v>
      </c>
      <c r="L14" s="15">
        <v>23989</v>
      </c>
      <c r="M14" s="11">
        <v>14760.03</v>
      </c>
      <c r="N14" s="15">
        <v>18656</v>
      </c>
      <c r="O14" s="10">
        <f>3075.51+928.87+803.34+1235.35+770.9+6.04+217.07+319.82+3462.29+121.18+600.13+367.98</f>
        <v>11908.479999999998</v>
      </c>
      <c r="P14" s="15">
        <v>21236</v>
      </c>
      <c r="Q14" s="11">
        <f>4361.81+487.02+1286.84+1753.27+2050.1+9.95+261.92+92.9+497.73+5033.26+176.16+746.6+536.7</f>
        <v>17294.260000000002</v>
      </c>
      <c r="R14" s="15">
        <v>22974</v>
      </c>
      <c r="S14" s="10">
        <f>4729.31+528.05+1375.17+1873.61+2223.57+1.78+254.85+346.94+367.58+137.85+5532.09+221.28+848.25+186.77+186.77+598.13</f>
        <v>19412.000000000004</v>
      </c>
      <c r="T14" s="15">
        <v>21763</v>
      </c>
      <c r="U14" s="11">
        <f>4458.25+497.78+1333.95+1817.45+2050.1+3.31+229.32+94.22+613.97+5213.94+173.79+903.75+548.5</f>
        <v>17938.329999999998</v>
      </c>
      <c r="V14" s="15">
        <v>21413</v>
      </c>
      <c r="W14" s="10">
        <f>4345.06+485.14+1383.42+1884.84+2050.1+1.78+223.19+1006.4+5351.05+196.2+909.68+548.02</f>
        <v>18384.880000000005</v>
      </c>
      <c r="X14" s="15">
        <v>26225</v>
      </c>
      <c r="Y14" s="11">
        <f>5303.74+592.19+1722.99+2347.5+2128.95+1.02+171.6+899.13+6220.67+238.45+1109.36+653.14</f>
        <v>21388.74</v>
      </c>
      <c r="Z14" s="15">
        <v>17977</v>
      </c>
      <c r="AA14" s="10">
        <f>4059.66+453.28+495.82+675.52+2050.1+67.41+530.4+147.06+4005.83+153.56+714.39+417.65</f>
        <v>13770.679999999997</v>
      </c>
      <c r="AB14" s="15">
        <v>17486</v>
      </c>
      <c r="AC14" s="11">
        <f>3896.45+435.05+566.67+772.33+2050.1+50.05+471.15+3893.84+149.26+694.4+186.77+186.77+416.92</f>
        <v>13769.760000000002</v>
      </c>
      <c r="AD14" s="15">
        <v>29017</v>
      </c>
      <c r="AE14" s="10">
        <v>23033.71</v>
      </c>
      <c r="AF14" s="15">
        <v>30864</v>
      </c>
      <c r="AG14" s="11">
        <v>23422.67</v>
      </c>
      <c r="AH14" s="15">
        <v>28248</v>
      </c>
      <c r="AI14" s="10">
        <v>20827.66</v>
      </c>
      <c r="AJ14" s="15">
        <v>26109</v>
      </c>
      <c r="AK14" s="11">
        <f>5431.26+606.43+1471.35+2004.65+2050.1+15.83+412.16+57.11+1019.9+6059.7+191.89+878.65+624.44</f>
        <v>20823.47</v>
      </c>
      <c r="AL14" s="15">
        <v>20992</v>
      </c>
      <c r="AM14" s="10">
        <v>18410.3</v>
      </c>
      <c r="AN14" s="15">
        <v>24801</v>
      </c>
      <c r="AO14" s="10">
        <f>5814.55+987.46+1714.79+1920.25+1852.5+20.98+423.98+1240.05+6479.69+205.19+939.55+663.63</f>
        <v>22262.619999999995</v>
      </c>
      <c r="AP14" s="15">
        <v>22727</v>
      </c>
      <c r="AQ14" s="10">
        <v>20601.52</v>
      </c>
      <c r="AR14" s="15">
        <v>26687</v>
      </c>
      <c r="AS14" s="11">
        <f>6313.47+1072.19+1752.69+1962.7+1852.5+4.95+375.03+1334.35+6951.59+273.42+1279.1+699.49</f>
        <v>23871.48</v>
      </c>
      <c r="AT14" s="15">
        <v>28288</v>
      </c>
      <c r="AU14" s="10">
        <v>26491.86</v>
      </c>
      <c r="AV14" s="15">
        <v>29340</v>
      </c>
      <c r="AW14" s="11">
        <f>6947.5+1179.87+1916.5+2146.13+1852.5+10.49+362.79+73.35+6749.58+247.48+1012.44+758.29</f>
        <v>23256.92</v>
      </c>
      <c r="AX14" s="15">
        <v>20572</v>
      </c>
      <c r="AY14" s="10">
        <v>16578.8</v>
      </c>
      <c r="AZ14" s="15">
        <v>25304</v>
      </c>
      <c r="BA14" s="11">
        <f>9646.5+1638.24+2008.26+2248.86+2876.56+115.83+800.44+640.51</f>
        <v>19975.2</v>
      </c>
      <c r="BB14" s="15">
        <v>26724</v>
      </c>
      <c r="BC14" s="10">
        <v>20877.2</v>
      </c>
      <c r="BD14" s="15">
        <v>31606</v>
      </c>
      <c r="BE14" s="11">
        <v>25639.54</v>
      </c>
      <c r="BF14" s="15">
        <v>26721</v>
      </c>
      <c r="BG14" s="10">
        <f>9838.77+1670.88+2687.93+3010+2876.55+3.62+665.14+331.93+698.44</f>
        <v>21783.26</v>
      </c>
      <c r="BH14" s="15">
        <v>24358</v>
      </c>
      <c r="BI14" s="11">
        <v>19950.47</v>
      </c>
      <c r="BJ14" s="15">
        <v>21655</v>
      </c>
      <c r="BK14" s="10">
        <v>18617.79</v>
      </c>
      <c r="BL14" s="15">
        <v>23792</v>
      </c>
      <c r="BM14" s="11">
        <v>22221.85</v>
      </c>
      <c r="BN14" s="15">
        <v>21392</v>
      </c>
      <c r="BO14" s="10">
        <v>20244.759999999998</v>
      </c>
      <c r="BP14" s="15">
        <v>25495</v>
      </c>
      <c r="BQ14" s="11">
        <v>22780.28</v>
      </c>
      <c r="BR14" s="15">
        <v>29004</v>
      </c>
      <c r="BS14" s="10">
        <v>28394.3</v>
      </c>
      <c r="BT14" s="15">
        <v>27553</v>
      </c>
      <c r="BU14" s="11">
        <v>24507.85</v>
      </c>
      <c r="BV14" s="34">
        <v>21229</v>
      </c>
      <c r="BW14" s="8">
        <v>17247.73</v>
      </c>
    </row>
    <row r="15" spans="1:75" s="11" customFormat="1" x14ac:dyDescent="0.25">
      <c r="A15" s="9" t="s">
        <v>12</v>
      </c>
      <c r="B15" s="15">
        <v>13628</v>
      </c>
      <c r="C15" s="10">
        <v>11737.28</v>
      </c>
      <c r="D15" s="15">
        <v>14266</v>
      </c>
      <c r="E15" s="11">
        <v>12287.26</v>
      </c>
      <c r="F15" s="15">
        <v>16676</v>
      </c>
      <c r="G15" s="10">
        <v>14362.02</v>
      </c>
      <c r="H15" s="15">
        <v>11894</v>
      </c>
      <c r="I15" s="11">
        <v>10244.219999999999</v>
      </c>
      <c r="J15" s="15">
        <v>10053</v>
      </c>
      <c r="K15" s="10">
        <v>8658.99</v>
      </c>
      <c r="L15" s="15">
        <v>10985</v>
      </c>
      <c r="M15" s="11">
        <v>9461.6</v>
      </c>
      <c r="N15" s="15">
        <v>10604</v>
      </c>
      <c r="O15" s="10">
        <v>9368.4699999999993</v>
      </c>
      <c r="P15" s="15">
        <v>11900</v>
      </c>
      <c r="Q15" s="11">
        <v>10572.63</v>
      </c>
      <c r="R15" s="15">
        <v>10196</v>
      </c>
      <c r="S15" s="10">
        <v>9008.25</v>
      </c>
      <c r="T15" s="15">
        <v>14128</v>
      </c>
      <c r="U15" s="11">
        <v>12144.61</v>
      </c>
      <c r="V15" s="15">
        <v>15129</v>
      </c>
      <c r="W15" s="10">
        <v>12496.48</v>
      </c>
      <c r="X15" s="15">
        <v>16351</v>
      </c>
      <c r="Y15" s="11">
        <v>13505.88</v>
      </c>
      <c r="Z15" s="15">
        <v>16720</v>
      </c>
      <c r="AA15" s="10">
        <v>13810.83</v>
      </c>
      <c r="AB15" s="15">
        <v>14325</v>
      </c>
      <c r="AC15" s="11">
        <v>11832.54</v>
      </c>
      <c r="AD15" s="15">
        <v>19313</v>
      </c>
      <c r="AE15" s="10">
        <v>14784.54</v>
      </c>
      <c r="AF15" s="15">
        <v>18454</v>
      </c>
      <c r="AG15" s="11">
        <v>14942.06</v>
      </c>
      <c r="AH15" s="15">
        <v>15391</v>
      </c>
      <c r="AI15" s="10">
        <v>12462.38</v>
      </c>
      <c r="AJ15" s="15">
        <v>18204</v>
      </c>
      <c r="AK15" s="11">
        <v>14740.59</v>
      </c>
      <c r="AL15" s="15">
        <v>17327</v>
      </c>
      <c r="AM15" s="10">
        <v>14030.02</v>
      </c>
      <c r="AN15" s="15">
        <v>18392</v>
      </c>
      <c r="AO15" s="10">
        <v>14892.35</v>
      </c>
      <c r="AP15" s="15">
        <v>17770</v>
      </c>
      <c r="AQ15" s="10">
        <v>14389.14</v>
      </c>
      <c r="AR15" s="15">
        <v>16136</v>
      </c>
      <c r="AS15" s="11">
        <v>13065.95</v>
      </c>
      <c r="AT15" s="15">
        <v>15579</v>
      </c>
      <c r="AU15" s="10">
        <v>12614.47</v>
      </c>
      <c r="AV15" s="15">
        <v>15967.24</v>
      </c>
      <c r="AW15" s="11">
        <v>12928.83</v>
      </c>
      <c r="AX15" s="15">
        <v>22067</v>
      </c>
      <c r="AY15" s="10">
        <v>19529.580000000002</v>
      </c>
      <c r="AZ15" s="15">
        <v>16142</v>
      </c>
      <c r="BA15" s="11">
        <v>13768.17</v>
      </c>
      <c r="BB15" s="15">
        <v>18727</v>
      </c>
      <c r="BC15" s="10">
        <v>15325.28</v>
      </c>
      <c r="BD15" s="15">
        <v>15585</v>
      </c>
      <c r="BE15" s="11">
        <v>12708.4</v>
      </c>
      <c r="BF15" s="15">
        <v>14038</v>
      </c>
      <c r="BG15" s="10">
        <v>11447.21</v>
      </c>
      <c r="BH15" s="15">
        <v>16158</v>
      </c>
      <c r="BI15" s="11">
        <v>13800.87</v>
      </c>
      <c r="BJ15" s="15">
        <v>12038</v>
      </c>
      <c r="BK15" s="10">
        <v>13549.01</v>
      </c>
      <c r="BL15" s="15">
        <v>14550</v>
      </c>
      <c r="BM15" s="11">
        <v>15121.66</v>
      </c>
      <c r="BN15" s="15">
        <v>10929</v>
      </c>
      <c r="BO15" s="10">
        <v>11961.05</v>
      </c>
      <c r="BP15" s="15">
        <v>14721</v>
      </c>
      <c r="BQ15" s="11">
        <v>15299.6</v>
      </c>
      <c r="BR15" s="15">
        <v>15318</v>
      </c>
      <c r="BS15" s="10">
        <v>15919.73</v>
      </c>
      <c r="BT15" s="15">
        <v>13555</v>
      </c>
      <c r="BU15" s="11">
        <v>14087</v>
      </c>
      <c r="BV15" s="34">
        <v>14869</v>
      </c>
      <c r="BW15" s="8">
        <v>15452.63</v>
      </c>
    </row>
    <row r="16" spans="1:75" ht="15.75" thickBot="1" x14ac:dyDescent="0.3">
      <c r="A16" s="3" t="s">
        <v>2</v>
      </c>
      <c r="B16" s="16">
        <f>SUM(B6:B15)</f>
        <v>278369</v>
      </c>
      <c r="C16" s="26">
        <f>SUM(C6:C15)</f>
        <v>174782.16999999998</v>
      </c>
      <c r="D16" s="16">
        <f>SUM(D6:D15)</f>
        <v>251911.6</v>
      </c>
      <c r="E16" s="26">
        <f>SUM(E6:E15)</f>
        <v>163828.01999999999</v>
      </c>
      <c r="F16" s="16">
        <f>SUM(F6:F15)</f>
        <v>402544.81</v>
      </c>
      <c r="G16" s="26">
        <f>SUM(G6:G15)</f>
        <v>274350.39</v>
      </c>
      <c r="H16" s="16">
        <f>SUM(H6:H15)</f>
        <v>355785.54000000004</v>
      </c>
      <c r="I16" s="26">
        <f>SUM(I6:I15)</f>
        <v>216784.4</v>
      </c>
      <c r="J16" s="16">
        <f>SUM(J6:J15)</f>
        <v>297199.42</v>
      </c>
      <c r="K16" s="26">
        <f>SUM(K6:K15)</f>
        <v>176018.93</v>
      </c>
      <c r="L16" s="16">
        <f>SUM(L6:L15)</f>
        <v>320220.96999999997</v>
      </c>
      <c r="M16" s="26">
        <f>SUM(M6:M15)</f>
        <v>201169.73</v>
      </c>
      <c r="N16" s="16">
        <f>SUM(N6:N15)</f>
        <v>305063.95</v>
      </c>
      <c r="O16" s="26">
        <f>SUM(O6:O15)</f>
        <v>179653.95</v>
      </c>
      <c r="P16" s="16">
        <f>SUM(P6:P15)</f>
        <v>277769.61</v>
      </c>
      <c r="Q16" s="26">
        <f>SUM(Q6:Q15)</f>
        <v>182580.68</v>
      </c>
      <c r="R16" s="16">
        <f>SUM(R6:R15)</f>
        <v>329108.11</v>
      </c>
      <c r="S16" s="26">
        <f>SUM(S6:S15)</f>
        <v>217504.56999999998</v>
      </c>
      <c r="T16" s="16">
        <f>SUM(T6:T15)</f>
        <v>307650.51</v>
      </c>
      <c r="U16" s="26">
        <f>SUM(U6:U15)</f>
        <v>213233.82</v>
      </c>
      <c r="V16" s="16">
        <f>SUM(V6:V15)</f>
        <v>306563.98</v>
      </c>
      <c r="W16" s="26">
        <f>SUM(W6:W15)</f>
        <v>223504.40000000002</v>
      </c>
      <c r="X16" s="16">
        <f>SUM(X6:X15)</f>
        <v>383292.49</v>
      </c>
      <c r="Y16" s="26">
        <f>SUM(Y6:Y15)</f>
        <v>259186.78000000003</v>
      </c>
      <c r="Z16" s="16">
        <f>SUM(Z6:Z15)</f>
        <v>282382.81</v>
      </c>
      <c r="AA16" s="26">
        <f>SUM(AA6:AA15)</f>
        <v>184357.89999999997</v>
      </c>
      <c r="AB16" s="16">
        <f>SUM(AB6:AB15)</f>
        <v>256367.49</v>
      </c>
      <c r="AC16" s="26">
        <f>SUM(AC6:AC15)</f>
        <v>132127.29</v>
      </c>
      <c r="AD16" s="16">
        <f>SUM(AD6:AD15)</f>
        <v>401855.14</v>
      </c>
      <c r="AE16" s="26">
        <f>SUM(AE6:AE15)</f>
        <v>258927.06</v>
      </c>
      <c r="AF16" s="16">
        <f>SUM(AF6:AF15)</f>
        <v>410434.42</v>
      </c>
      <c r="AG16" s="26">
        <f>SUM(AG6:AG15)</f>
        <v>221941.51999999996</v>
      </c>
      <c r="AH16" s="16">
        <f>SUM(AH6:AH15)</f>
        <v>402488.6</v>
      </c>
      <c r="AI16" s="26">
        <f>SUM(AI6:AI15)</f>
        <v>282206.21000000002</v>
      </c>
      <c r="AJ16" s="16">
        <f>SUM(AJ6:AJ15)</f>
        <v>398628.64</v>
      </c>
      <c r="AK16" s="26">
        <f>SUM(AK6:AK15)</f>
        <v>248369.62</v>
      </c>
      <c r="AL16" s="16">
        <f>SUM(AL6:AL15)</f>
        <v>351144.05599999998</v>
      </c>
      <c r="AM16" s="26">
        <f>SUM(AM6:AM15)</f>
        <v>305076.69</v>
      </c>
      <c r="AN16" s="16">
        <f>SUM(AN6:AN15)</f>
        <v>329080.3</v>
      </c>
      <c r="AO16" s="26">
        <f>SUM(AO6:AO15)</f>
        <v>293854</v>
      </c>
      <c r="AP16" s="16">
        <f>SUM(AP6:AP15)</f>
        <v>358163.94400000002</v>
      </c>
      <c r="AQ16" s="26">
        <f>SUM(AQ6:AQ15)</f>
        <v>310496.41000000003</v>
      </c>
      <c r="AR16" s="16">
        <f>SUM(AR6:AR15)</f>
        <v>318630.14799999999</v>
      </c>
      <c r="AS16" s="26">
        <f>SUM(AS6:AS15)</f>
        <v>285137.87</v>
      </c>
      <c r="AT16" s="16">
        <f>SUM(AT6:AT15)</f>
        <v>371169.64399999997</v>
      </c>
      <c r="AU16" s="26">
        <f>SUM(AU6:AU15)</f>
        <v>321228.90999999997</v>
      </c>
      <c r="AV16" s="16">
        <f>SUM(AV6:AV15)</f>
        <v>396097.17599999998</v>
      </c>
      <c r="AW16" s="26">
        <f>SUM(AW6:AW15)</f>
        <v>342745.69000000006</v>
      </c>
      <c r="AX16" s="30">
        <f>SUM(AX6:AX15)</f>
        <v>300892.32</v>
      </c>
      <c r="AY16" s="26">
        <f>SUM(AY6:AY15)</f>
        <v>263033.76999999996</v>
      </c>
      <c r="AZ16" s="16">
        <f>SUM(AZ6:AZ15)</f>
        <v>274130.89600000001</v>
      </c>
      <c r="BA16" s="26">
        <f>SUM(BA6:BA15)</f>
        <v>218741.84000000003</v>
      </c>
      <c r="BB16" s="16">
        <f>SUM(BB6:BB15)</f>
        <v>371450.63199999998</v>
      </c>
      <c r="BC16" s="26">
        <f>SUM(BC6:BC15)</f>
        <v>311470.71000000008</v>
      </c>
      <c r="BD16" s="16">
        <f>SUM(BD6:BD15)</f>
        <v>359069</v>
      </c>
      <c r="BE16" s="26">
        <f>SUM(BE6:BE15)</f>
        <v>328073.23000000004</v>
      </c>
      <c r="BF16" s="16">
        <f>SUM(BF6:BF15)</f>
        <v>348186.95999999996</v>
      </c>
      <c r="BG16" s="26">
        <f>SUM(BG6:BG15)</f>
        <v>307379.42000000004</v>
      </c>
      <c r="BH16" s="16">
        <f>SUM(BH6:BH15)</f>
        <v>306877.29599999997</v>
      </c>
      <c r="BI16" s="26">
        <f>SUM(BI6:BI15)</f>
        <v>263158.8</v>
      </c>
      <c r="BJ16" s="16">
        <f>SUM(BJ6:BJ15)</f>
        <v>293782.24</v>
      </c>
      <c r="BK16" s="26">
        <f>SUM(BK6:BK15)</f>
        <v>261185.45000000004</v>
      </c>
      <c r="BL16" s="16">
        <f>SUM(BL6:BL15)</f>
        <v>277680.41599999997</v>
      </c>
      <c r="BM16" s="26">
        <f>SUM(BM6:BM15)</f>
        <v>269595.23</v>
      </c>
      <c r="BN16" s="16">
        <f>SUM(BN6:BN15)</f>
        <v>289201.71999999997</v>
      </c>
      <c r="BO16" s="26">
        <f>SUM(BO6:BO15)</f>
        <v>278822.93</v>
      </c>
      <c r="BP16" s="16">
        <f>SUM(BP6:BP15)</f>
        <v>321288.288</v>
      </c>
      <c r="BQ16" s="26">
        <f>SUM(BQ6:BQ15)</f>
        <v>321698.09999999998</v>
      </c>
      <c r="BR16" s="16">
        <f>SUM(BR6:BR15)</f>
        <v>363428.82400000002</v>
      </c>
      <c r="BS16" s="26">
        <f>SUM(BS6:BS15)</f>
        <v>347403.82999999996</v>
      </c>
      <c r="BT16" s="16">
        <f>SUM(BT6:BT15)</f>
        <v>380942.54399999999</v>
      </c>
      <c r="BU16" s="26">
        <f>SUM(BU6:BU15)</f>
        <v>345110.12999999995</v>
      </c>
      <c r="BV16" s="16">
        <f>SUM(BV6:BV15)</f>
        <v>261312.08</v>
      </c>
      <c r="BW16" s="26">
        <f>SUM(BW6:BW15)</f>
        <v>242562.92</v>
      </c>
    </row>
    <row r="17" spans="16:71" ht="15.75" thickTop="1" x14ac:dyDescent="0.25">
      <c r="P17"/>
    </row>
    <row r="18" spans="16:71" x14ac:dyDescent="0.25">
      <c r="P18"/>
      <c r="AO18">
        <f>AO15/AN15</f>
        <v>0.80971889952153109</v>
      </c>
      <c r="AQ18">
        <f>AQ15/AP15</f>
        <v>0.80974338773213272</v>
      </c>
      <c r="AS18">
        <f>AS15/AR15</f>
        <v>0.80973909271194844</v>
      </c>
      <c r="AU18">
        <f>AU15/AT15</f>
        <v>0.80970986584504778</v>
      </c>
      <c r="AW18">
        <f>AW15/AU18</f>
        <v>15967.237828462077</v>
      </c>
    </row>
    <row r="20" spans="16:71" x14ac:dyDescent="0.25">
      <c r="P20"/>
      <c r="BS20" s="11"/>
    </row>
    <row r="26" spans="16:71" x14ac:dyDescent="0.25">
      <c r="P26"/>
      <c r="BR26" s="11"/>
    </row>
    <row r="31" spans="16:71" x14ac:dyDescent="0.25">
      <c r="P31"/>
      <c r="BS31" s="11"/>
    </row>
    <row r="32" spans="16:71" x14ac:dyDescent="0.25">
      <c r="P32"/>
      <c r="BR32" s="11"/>
    </row>
    <row r="35" spans="16:71" x14ac:dyDescent="0.25">
      <c r="P35"/>
      <c r="BR35" s="11"/>
    </row>
    <row r="36" spans="16:71" x14ac:dyDescent="0.25">
      <c r="P36"/>
      <c r="BS36" s="11"/>
    </row>
    <row r="37" spans="16:71" x14ac:dyDescent="0.25">
      <c r="P37"/>
      <c r="BR37" s="11"/>
      <c r="BS37" s="11"/>
    </row>
  </sheetData>
  <mergeCells count="38">
    <mergeCell ref="BV4:BW4"/>
    <mergeCell ref="BL4:BM4"/>
    <mergeCell ref="BN4:BO4"/>
    <mergeCell ref="BP4:BQ4"/>
    <mergeCell ref="BR4:BS4"/>
    <mergeCell ref="BT4:BU4"/>
    <mergeCell ref="BB4:BC4"/>
    <mergeCell ref="BD4:BE4"/>
    <mergeCell ref="BF4:BG4"/>
    <mergeCell ref="BH4:BI4"/>
    <mergeCell ref="BJ4:BK4"/>
    <mergeCell ref="AT4:AU4"/>
    <mergeCell ref="AV4:AW4"/>
    <mergeCell ref="AX4:AY4"/>
    <mergeCell ref="AZ4:BA4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A4:A5"/>
    <mergeCell ref="B4:C4"/>
    <mergeCell ref="D4:E4"/>
    <mergeCell ref="F4:G4"/>
    <mergeCell ref="H4:I4"/>
    <mergeCell ref="V4:W4"/>
    <mergeCell ref="X4:Y4"/>
    <mergeCell ref="J4:K4"/>
    <mergeCell ref="L4:M4"/>
    <mergeCell ref="N4:O4"/>
    <mergeCell ref="P4:Q4"/>
    <mergeCell ref="R4:S4"/>
    <mergeCell ref="T4:U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D677E-9690-415E-96AE-0997F0FD79CC}">
  <dimension ref="A3:DA37"/>
  <sheetViews>
    <sheetView showGridLines="0" topLeftCell="U34" workbookViewId="0">
      <selection activeCell="AE49" sqref="AE49"/>
    </sheetView>
  </sheetViews>
  <sheetFormatPr defaultRowHeight="15" x14ac:dyDescent="0.25"/>
  <cols>
    <col min="1" max="1" width="33.85546875" customWidth="1"/>
    <col min="2" max="15" width="13.7109375" customWidth="1"/>
    <col min="16" max="16" width="13.7109375" style="15" customWidth="1"/>
    <col min="17" max="26" width="13.7109375" customWidth="1"/>
    <col min="27" max="27" width="15.5703125" customWidth="1"/>
    <col min="28" max="28" width="14" customWidth="1"/>
    <col min="29" max="29" width="13" customWidth="1"/>
    <col min="30" max="30" width="14.28515625" customWidth="1"/>
    <col min="31" max="31" width="18" customWidth="1"/>
    <col min="32" max="32" width="12.7109375" customWidth="1"/>
    <col min="33" max="33" width="12.85546875" customWidth="1"/>
    <col min="34" max="34" width="15.5703125" customWidth="1"/>
    <col min="35" max="35" width="13.5703125" customWidth="1"/>
    <col min="36" max="36" width="15.7109375" customWidth="1"/>
    <col min="37" max="37" width="13.5703125" customWidth="1"/>
    <col min="38" max="38" width="13.7109375" customWidth="1"/>
    <col min="39" max="39" width="13" customWidth="1"/>
    <col min="41" max="41" width="12.7109375" bestFit="1" customWidth="1"/>
    <col min="43" max="43" width="12.7109375" bestFit="1" customWidth="1"/>
    <col min="45" max="45" width="12.7109375" bestFit="1" customWidth="1"/>
    <col min="47" max="47" width="12.7109375" bestFit="1" customWidth="1"/>
    <col min="49" max="49" width="12.7109375" bestFit="1" customWidth="1"/>
    <col min="51" max="51" width="12.7109375" bestFit="1" customWidth="1"/>
    <col min="52" max="52" width="11.28515625" customWidth="1"/>
    <col min="53" max="53" width="14.140625" customWidth="1"/>
    <col min="54" max="54" width="10.85546875" customWidth="1"/>
    <col min="55" max="55" width="13.140625" customWidth="1"/>
    <col min="57" max="57" width="12.42578125" customWidth="1"/>
    <col min="59" max="59" width="13" customWidth="1"/>
    <col min="61" max="61" width="12.85546875" customWidth="1"/>
    <col min="63" max="63" width="13" customWidth="1"/>
    <col min="65" max="65" width="12.7109375" bestFit="1" customWidth="1"/>
    <col min="67" max="67" width="12.7109375" bestFit="1" customWidth="1"/>
    <col min="69" max="69" width="12.7109375" bestFit="1" customWidth="1"/>
    <col min="71" max="71" width="14.5703125" customWidth="1"/>
    <col min="73" max="73" width="12.7109375" bestFit="1" customWidth="1"/>
    <col min="75" max="75" width="12.7109375" bestFit="1" customWidth="1"/>
    <col min="76" max="76" width="8.42578125" bestFit="1" customWidth="1"/>
    <col min="77" max="77" width="12.7109375" bestFit="1" customWidth="1"/>
    <col min="78" max="78" width="12.85546875" customWidth="1"/>
    <col min="79" max="79" width="14.42578125" customWidth="1"/>
    <col min="80" max="80" width="11.5703125" customWidth="1"/>
    <col min="81" max="81" width="15.140625" customWidth="1"/>
    <col min="82" max="82" width="10.7109375" customWidth="1"/>
    <col min="83" max="83" width="13.85546875" customWidth="1"/>
    <col min="84" max="102" width="9.140625" hidden="1" customWidth="1"/>
    <col min="103" max="103" width="5.42578125" hidden="1" customWidth="1"/>
    <col min="104" max="104" width="8.7109375" customWidth="1"/>
    <col min="105" max="105" width="13.7109375" customWidth="1"/>
  </cols>
  <sheetData>
    <row r="3" spans="1:105" ht="15.75" thickBot="1" x14ac:dyDescent="0.3">
      <c r="A3" s="1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4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105" ht="15.75" thickTop="1" x14ac:dyDescent="0.25">
      <c r="A4" s="23" t="s">
        <v>0</v>
      </c>
      <c r="B4" s="25">
        <v>42736</v>
      </c>
      <c r="C4" s="21"/>
      <c r="D4" s="25">
        <v>42767</v>
      </c>
      <c r="E4" s="21"/>
      <c r="F4" s="25">
        <v>42795</v>
      </c>
      <c r="G4" s="21"/>
      <c r="H4" s="25">
        <v>42826</v>
      </c>
      <c r="I4" s="21"/>
      <c r="J4" s="25">
        <v>42856</v>
      </c>
      <c r="K4" s="21"/>
      <c r="L4" s="25">
        <v>42887</v>
      </c>
      <c r="M4" s="21"/>
      <c r="N4" s="25">
        <v>42917</v>
      </c>
      <c r="O4" s="21"/>
      <c r="P4" s="25">
        <v>42948</v>
      </c>
      <c r="Q4" s="21"/>
      <c r="R4" s="25">
        <v>42979</v>
      </c>
      <c r="S4" s="21"/>
      <c r="T4" s="25">
        <v>43009</v>
      </c>
      <c r="U4" s="21"/>
      <c r="V4" s="25">
        <v>43040</v>
      </c>
      <c r="W4" s="21"/>
      <c r="X4" s="25">
        <v>43070</v>
      </c>
      <c r="Y4" s="21"/>
      <c r="Z4" s="21" t="s">
        <v>15</v>
      </c>
      <c r="AA4" s="22"/>
      <c r="AB4" s="25">
        <v>43101</v>
      </c>
      <c r="AC4" s="21"/>
      <c r="AD4" s="25">
        <v>43132</v>
      </c>
      <c r="AE4" s="21"/>
      <c r="AF4" s="25">
        <v>43160</v>
      </c>
      <c r="AG4" s="21"/>
      <c r="AH4" s="25">
        <v>43191</v>
      </c>
      <c r="AI4" s="21"/>
      <c r="AJ4" s="25">
        <v>43221</v>
      </c>
      <c r="AK4" s="21"/>
      <c r="AL4" s="25">
        <v>43252</v>
      </c>
      <c r="AM4" s="21"/>
      <c r="AN4" s="25">
        <v>43282</v>
      </c>
      <c r="AO4" s="21"/>
      <c r="AP4" s="25">
        <v>43313</v>
      </c>
      <c r="AQ4" s="21"/>
      <c r="AR4" s="25">
        <v>43344</v>
      </c>
      <c r="AS4" s="21"/>
      <c r="AT4" s="25">
        <v>43374</v>
      </c>
      <c r="AU4" s="21"/>
      <c r="AV4" s="25">
        <v>43405</v>
      </c>
      <c r="AW4" s="21"/>
      <c r="AX4" s="25">
        <v>43435</v>
      </c>
      <c r="AY4" s="21"/>
      <c r="AZ4" s="21" t="s">
        <v>16</v>
      </c>
      <c r="BA4" s="22"/>
      <c r="BB4" s="25">
        <v>43466</v>
      </c>
      <c r="BC4" s="21"/>
      <c r="BD4" s="25">
        <v>43497</v>
      </c>
      <c r="BE4" s="21"/>
      <c r="BF4" s="25">
        <v>43525</v>
      </c>
      <c r="BG4" s="21"/>
      <c r="BH4" s="25">
        <v>43556</v>
      </c>
      <c r="BI4" s="21"/>
      <c r="BJ4" s="25">
        <v>43586</v>
      </c>
      <c r="BK4" s="21"/>
      <c r="BL4" s="25">
        <v>43617</v>
      </c>
      <c r="BM4" s="21"/>
      <c r="BN4" s="25">
        <v>43647</v>
      </c>
      <c r="BO4" s="21"/>
      <c r="BP4" s="25">
        <v>43678</v>
      </c>
      <c r="BQ4" s="21"/>
      <c r="BR4" s="25">
        <v>43709</v>
      </c>
      <c r="BS4" s="21"/>
      <c r="BT4" s="25">
        <v>43739</v>
      </c>
      <c r="BU4" s="21"/>
      <c r="BV4" s="25">
        <v>43770</v>
      </c>
      <c r="BW4" s="21"/>
      <c r="BX4" s="25">
        <v>43800</v>
      </c>
      <c r="BY4" s="21"/>
      <c r="BZ4" s="21" t="s">
        <v>17</v>
      </c>
      <c r="CA4" s="22"/>
      <c r="CB4" s="25">
        <v>43831</v>
      </c>
      <c r="CC4" s="21"/>
      <c r="CD4" s="28">
        <v>43862</v>
      </c>
      <c r="CE4" s="29"/>
      <c r="CF4" s="28">
        <v>43891</v>
      </c>
      <c r="CG4" s="29"/>
      <c r="CH4" s="28">
        <v>43922</v>
      </c>
      <c r="CI4" s="29"/>
      <c r="CJ4" s="28">
        <v>43952</v>
      </c>
      <c r="CK4" s="29"/>
      <c r="CL4" s="28">
        <v>43983</v>
      </c>
      <c r="CM4" s="29"/>
      <c r="CN4" s="28">
        <v>44013</v>
      </c>
      <c r="CO4" s="29"/>
      <c r="CP4" s="28">
        <v>44044</v>
      </c>
      <c r="CQ4" s="29"/>
      <c r="CR4" s="28">
        <v>44075</v>
      </c>
      <c r="CS4" s="29"/>
      <c r="CT4" s="28">
        <v>44105</v>
      </c>
      <c r="CU4" s="29"/>
      <c r="CV4" s="28">
        <v>44136</v>
      </c>
      <c r="CW4" s="29"/>
      <c r="CX4" s="28">
        <v>44166</v>
      </c>
      <c r="CY4" s="29"/>
      <c r="CZ4" s="21" t="s">
        <v>18</v>
      </c>
      <c r="DA4" s="22"/>
    </row>
    <row r="5" spans="1:105" ht="15.75" thickBot="1" x14ac:dyDescent="0.3">
      <c r="A5" s="24"/>
      <c r="B5" s="2" t="s">
        <v>13</v>
      </c>
      <c r="C5" s="2" t="s">
        <v>1</v>
      </c>
      <c r="D5" s="2" t="s">
        <v>13</v>
      </c>
      <c r="E5" s="2" t="s">
        <v>1</v>
      </c>
      <c r="F5" s="2" t="s">
        <v>13</v>
      </c>
      <c r="G5" s="2" t="s">
        <v>1</v>
      </c>
      <c r="H5" s="2" t="s">
        <v>13</v>
      </c>
      <c r="I5" s="2" t="s">
        <v>1</v>
      </c>
      <c r="J5" s="2" t="s">
        <v>13</v>
      </c>
      <c r="K5" s="2" t="s">
        <v>1</v>
      </c>
      <c r="L5" s="2" t="s">
        <v>13</v>
      </c>
      <c r="M5" s="2" t="s">
        <v>1</v>
      </c>
      <c r="N5" s="2" t="s">
        <v>13</v>
      </c>
      <c r="O5" s="2" t="s">
        <v>1</v>
      </c>
      <c r="P5" s="12" t="s">
        <v>13</v>
      </c>
      <c r="Q5" s="2" t="s">
        <v>1</v>
      </c>
      <c r="R5" s="2" t="s">
        <v>13</v>
      </c>
      <c r="S5" s="2" t="s">
        <v>1</v>
      </c>
      <c r="T5" s="2" t="s">
        <v>13</v>
      </c>
      <c r="U5" s="2" t="s">
        <v>1</v>
      </c>
      <c r="V5" s="2" t="s">
        <v>13</v>
      </c>
      <c r="W5" s="2" t="s">
        <v>1</v>
      </c>
      <c r="X5" s="2" t="s">
        <v>13</v>
      </c>
      <c r="Y5" s="2" t="s">
        <v>1</v>
      </c>
      <c r="Z5" s="2" t="s">
        <v>13</v>
      </c>
      <c r="AA5" s="4" t="s">
        <v>1</v>
      </c>
      <c r="AB5" s="2" t="s">
        <v>13</v>
      </c>
      <c r="AC5" s="2" t="s">
        <v>1</v>
      </c>
      <c r="AD5" s="2" t="s">
        <v>13</v>
      </c>
      <c r="AE5" s="2" t="s">
        <v>1</v>
      </c>
      <c r="AF5" s="2" t="s">
        <v>13</v>
      </c>
      <c r="AG5" s="2" t="s">
        <v>1</v>
      </c>
      <c r="AH5" s="2" t="s">
        <v>13</v>
      </c>
      <c r="AI5" s="2" t="s">
        <v>1</v>
      </c>
      <c r="AJ5" s="2" t="s">
        <v>13</v>
      </c>
      <c r="AK5" s="2" t="s">
        <v>1</v>
      </c>
      <c r="AL5" s="2" t="s">
        <v>13</v>
      </c>
      <c r="AM5" s="2" t="s">
        <v>1</v>
      </c>
      <c r="AN5" s="2" t="s">
        <v>13</v>
      </c>
      <c r="AO5" s="2" t="s">
        <v>1</v>
      </c>
      <c r="AP5" s="12" t="s">
        <v>13</v>
      </c>
      <c r="AQ5" s="2" t="s">
        <v>1</v>
      </c>
      <c r="AR5" s="2" t="s">
        <v>13</v>
      </c>
      <c r="AS5" s="2" t="s">
        <v>1</v>
      </c>
      <c r="AT5" s="2" t="s">
        <v>13</v>
      </c>
      <c r="AU5" s="2" t="s">
        <v>1</v>
      </c>
      <c r="AV5" s="2" t="s">
        <v>13</v>
      </c>
      <c r="AW5" s="2" t="s">
        <v>1</v>
      </c>
      <c r="AX5" s="2" t="s">
        <v>13</v>
      </c>
      <c r="AY5" s="2" t="s">
        <v>1</v>
      </c>
      <c r="AZ5" s="2" t="s">
        <v>13</v>
      </c>
      <c r="BA5" s="4" t="s">
        <v>1</v>
      </c>
      <c r="BB5" s="2" t="s">
        <v>13</v>
      </c>
      <c r="BC5" s="2" t="s">
        <v>1</v>
      </c>
      <c r="BD5" s="2" t="s">
        <v>13</v>
      </c>
      <c r="BE5" s="2" t="s">
        <v>1</v>
      </c>
      <c r="BF5" s="2" t="s">
        <v>13</v>
      </c>
      <c r="BG5" s="2" t="s">
        <v>1</v>
      </c>
      <c r="BH5" s="2" t="s">
        <v>13</v>
      </c>
      <c r="BI5" s="2" t="s">
        <v>1</v>
      </c>
      <c r="BJ5" s="2" t="s">
        <v>13</v>
      </c>
      <c r="BK5" s="2" t="s">
        <v>1</v>
      </c>
      <c r="BL5" s="2" t="s">
        <v>13</v>
      </c>
      <c r="BM5" s="2" t="s">
        <v>1</v>
      </c>
      <c r="BN5" s="2" t="s">
        <v>13</v>
      </c>
      <c r="BO5" s="2" t="s">
        <v>1</v>
      </c>
      <c r="BP5" s="12" t="s">
        <v>13</v>
      </c>
      <c r="BQ5" s="2" t="s">
        <v>1</v>
      </c>
      <c r="BR5" s="2" t="s">
        <v>13</v>
      </c>
      <c r="BS5" s="2" t="s">
        <v>1</v>
      </c>
      <c r="BT5" s="2" t="s">
        <v>13</v>
      </c>
      <c r="BU5" s="2" t="s">
        <v>1</v>
      </c>
      <c r="BV5" s="2" t="s">
        <v>13</v>
      </c>
      <c r="BW5" s="2" t="s">
        <v>1</v>
      </c>
      <c r="BX5" s="2" t="s">
        <v>13</v>
      </c>
      <c r="BY5" s="2" t="s">
        <v>1</v>
      </c>
      <c r="BZ5" s="2" t="s">
        <v>13</v>
      </c>
      <c r="CA5" s="4" t="s">
        <v>1</v>
      </c>
      <c r="CB5" s="7" t="s">
        <v>13</v>
      </c>
      <c r="CC5" s="2" t="s">
        <v>1</v>
      </c>
      <c r="CD5" s="2" t="s">
        <v>13</v>
      </c>
      <c r="CE5" s="2" t="s">
        <v>1</v>
      </c>
      <c r="CF5" s="2" t="s">
        <v>13</v>
      </c>
      <c r="CG5" s="2" t="s">
        <v>1</v>
      </c>
      <c r="CH5" s="2" t="s">
        <v>13</v>
      </c>
      <c r="CI5" s="2" t="s">
        <v>1</v>
      </c>
      <c r="CJ5" s="2" t="s">
        <v>13</v>
      </c>
      <c r="CK5" s="2" t="s">
        <v>1</v>
      </c>
      <c r="CL5" s="2" t="s">
        <v>13</v>
      </c>
      <c r="CM5" s="2" t="s">
        <v>1</v>
      </c>
      <c r="CN5" s="2" t="s">
        <v>13</v>
      </c>
      <c r="CO5" s="2" t="s">
        <v>1</v>
      </c>
      <c r="CP5" s="12" t="s">
        <v>13</v>
      </c>
      <c r="CQ5" s="2" t="s">
        <v>1</v>
      </c>
      <c r="CR5" s="2" t="s">
        <v>13</v>
      </c>
      <c r="CS5" s="2" t="s">
        <v>1</v>
      </c>
      <c r="CT5" s="2" t="s">
        <v>13</v>
      </c>
      <c r="CU5" s="2" t="s">
        <v>1</v>
      </c>
      <c r="CV5" s="2" t="s">
        <v>13</v>
      </c>
      <c r="CW5" s="2" t="s">
        <v>1</v>
      </c>
      <c r="CX5" s="2" t="s">
        <v>13</v>
      </c>
      <c r="CY5" s="2" t="s">
        <v>1</v>
      </c>
      <c r="CZ5" s="2" t="s">
        <v>13</v>
      </c>
      <c r="DA5" s="4" t="s">
        <v>1</v>
      </c>
    </row>
    <row r="6" spans="1:105" s="11" customFormat="1" ht="15.75" thickTop="1" x14ac:dyDescent="0.25">
      <c r="A6" s="9" t="s">
        <v>4</v>
      </c>
      <c r="B6" s="15">
        <v>10650</v>
      </c>
      <c r="C6" s="10">
        <v>3515.83</v>
      </c>
      <c r="D6" s="15">
        <v>10650</v>
      </c>
      <c r="E6" s="11">
        <v>3515.83</v>
      </c>
      <c r="F6" s="15">
        <v>14369</v>
      </c>
      <c r="G6" s="10">
        <v>6146.88</v>
      </c>
      <c r="H6" s="15">
        <v>13258</v>
      </c>
      <c r="I6" s="11">
        <v>5746.87</v>
      </c>
      <c r="J6" s="15">
        <v>11376</v>
      </c>
      <c r="K6" s="10">
        <v>4669.62</v>
      </c>
      <c r="L6" s="15">
        <v>14897</v>
      </c>
      <c r="M6" s="11">
        <v>6252.42</v>
      </c>
      <c r="N6" s="15">
        <v>13653</v>
      </c>
      <c r="O6" s="10">
        <v>6329.31</v>
      </c>
      <c r="P6" s="15">
        <v>13612</v>
      </c>
      <c r="Q6" s="11">
        <v>6018.85</v>
      </c>
      <c r="R6" s="15">
        <v>12628</v>
      </c>
      <c r="S6" s="10">
        <v>5505.05</v>
      </c>
      <c r="T6" s="15">
        <v>12628</v>
      </c>
      <c r="U6" s="11">
        <v>5287.61</v>
      </c>
      <c r="V6" s="15">
        <v>6970</v>
      </c>
      <c r="W6" s="10">
        <v>3735.18</v>
      </c>
      <c r="X6" s="15">
        <v>12718</v>
      </c>
      <c r="Y6" s="11">
        <v>5566.81</v>
      </c>
      <c r="Z6" s="17">
        <f t="shared" ref="Z6:AA10" si="0">X6+V6+T6+R6+P6+N6+L6+J6+H6+F6+D6+B6</f>
        <v>147409</v>
      </c>
      <c r="AA6" s="18">
        <f t="shared" si="0"/>
        <v>62290.260000000009</v>
      </c>
      <c r="AB6" s="15">
        <v>8815</v>
      </c>
      <c r="AC6" s="10">
        <v>4417.46</v>
      </c>
      <c r="AD6" s="15">
        <v>7579</v>
      </c>
      <c r="AE6" s="11">
        <v>3232.69</v>
      </c>
      <c r="AF6" s="15">
        <v>14113</v>
      </c>
      <c r="AG6" s="10">
        <v>6188.16</v>
      </c>
      <c r="AH6" s="15">
        <v>13273</v>
      </c>
      <c r="AI6" s="11">
        <v>6234.74</v>
      </c>
      <c r="AJ6" s="15">
        <v>13856</v>
      </c>
      <c r="AK6" s="10">
        <v>7288.86</v>
      </c>
      <c r="AL6" s="15">
        <v>13971</v>
      </c>
      <c r="AM6" s="11">
        <v>7923.76</v>
      </c>
      <c r="AN6" s="15">
        <v>14915</v>
      </c>
      <c r="AO6" s="10">
        <v>9301</v>
      </c>
      <c r="AP6" s="15">
        <v>13529</v>
      </c>
      <c r="AQ6" s="11">
        <v>8902.65</v>
      </c>
      <c r="AR6" s="15">
        <v>14105</v>
      </c>
      <c r="AS6" s="10">
        <v>8064.02</v>
      </c>
      <c r="AT6" s="15">
        <v>11040</v>
      </c>
      <c r="AU6" s="11">
        <v>6444.76</v>
      </c>
      <c r="AV6" s="15">
        <v>11150</v>
      </c>
      <c r="AW6" s="10">
        <v>6529.45</v>
      </c>
      <c r="AX6" s="15">
        <v>12236</v>
      </c>
      <c r="AY6" s="11">
        <v>9394.51</v>
      </c>
      <c r="AZ6" s="17">
        <f t="shared" ref="AZ6:BA10" si="1">AX6+AV6+AT6+AR6+AP6+AN6+AL6+AJ6+AH6+AF6+AD6+AB6</f>
        <v>148582</v>
      </c>
      <c r="BA6" s="31">
        <f>AY6+AW6+AU6+AS6+AQ6+AO6+AM6+AK6+AI6+AG6+AE6+AC6</f>
        <v>83922.060000000012</v>
      </c>
      <c r="BB6" s="15">
        <v>8445</v>
      </c>
      <c r="BC6" s="10">
        <v>7534.88</v>
      </c>
      <c r="BD6" s="15">
        <v>8964</v>
      </c>
      <c r="BE6" s="11">
        <v>6478.61</v>
      </c>
      <c r="BF6" s="15">
        <v>12500</v>
      </c>
      <c r="BG6" s="10">
        <v>10207.56</v>
      </c>
      <c r="BH6" s="15">
        <v>12031</v>
      </c>
      <c r="BI6" s="11">
        <v>10135.700000000001</v>
      </c>
      <c r="BJ6" s="15">
        <v>13337</v>
      </c>
      <c r="BK6" s="10">
        <v>11990.85</v>
      </c>
      <c r="BL6" s="15">
        <v>12209</v>
      </c>
      <c r="BM6" s="11">
        <v>11309.41</v>
      </c>
      <c r="BN6" s="15">
        <v>12859</v>
      </c>
      <c r="BO6" s="10">
        <v>12020.6</v>
      </c>
      <c r="BP6" s="15">
        <v>11929</v>
      </c>
      <c r="BQ6" s="11">
        <v>11536.6</v>
      </c>
      <c r="BR6" s="15">
        <v>13455</v>
      </c>
      <c r="BS6" s="10">
        <v>13883.63</v>
      </c>
      <c r="BT6" s="15">
        <v>12389</v>
      </c>
      <c r="BU6" s="11">
        <v>11720.86</v>
      </c>
      <c r="BV6" s="15">
        <v>12732</v>
      </c>
      <c r="BW6" s="10">
        <v>11427.99</v>
      </c>
      <c r="BX6" s="15">
        <v>15148</v>
      </c>
      <c r="BY6" s="11">
        <v>12543.25</v>
      </c>
      <c r="BZ6" s="17">
        <f t="shared" ref="BZ6:CA10" si="2">BX6+BV6+BT6+BR6+BP6+BN6+BL6+BJ6+BH6+BF6+BD6+BB6</f>
        <v>145998</v>
      </c>
      <c r="CA6" s="18">
        <f t="shared" si="2"/>
        <v>130789.94</v>
      </c>
      <c r="CB6" s="34">
        <v>8147</v>
      </c>
      <c r="CC6" s="8">
        <v>6308.19</v>
      </c>
      <c r="CD6" s="34">
        <v>6921</v>
      </c>
      <c r="CE6">
        <v>5740.01</v>
      </c>
      <c r="CF6" s="5"/>
      <c r="CG6" s="6"/>
      <c r="CH6"/>
      <c r="CI6"/>
      <c r="CJ6" s="5"/>
      <c r="CK6" s="6"/>
      <c r="CL6"/>
      <c r="CM6"/>
      <c r="CN6" s="5"/>
      <c r="CO6" s="6"/>
      <c r="CP6" s="15"/>
      <c r="CQ6"/>
      <c r="CR6" s="5"/>
      <c r="CS6" s="6"/>
      <c r="CT6"/>
      <c r="CU6"/>
      <c r="CV6" s="5"/>
      <c r="CW6" s="6"/>
      <c r="CX6"/>
      <c r="CY6"/>
      <c r="CZ6" s="17">
        <f>CX6+CV6+CT6+CR6+CP6+CN6+CL6+CJ6+CH6+CF6+CD6+CB6</f>
        <v>15068</v>
      </c>
      <c r="DA6" s="18">
        <f>CY6+CW6+CU6+CS6+CQ6+CO6+CM6+CK6+CI6+CG6+CE6+CC6</f>
        <v>12048.2</v>
      </c>
    </row>
    <row r="7" spans="1:105" s="11" customFormat="1" x14ac:dyDescent="0.25">
      <c r="A7" s="9" t="s">
        <v>5</v>
      </c>
      <c r="B7" s="15">
        <v>11808</v>
      </c>
      <c r="C7" s="10">
        <v>9074.9</v>
      </c>
      <c r="D7" s="15">
        <v>10865.6</v>
      </c>
      <c r="E7" s="11">
        <v>10215.379999999999</v>
      </c>
      <c r="F7" s="15">
        <v>17924.810000000001</v>
      </c>
      <c r="G7" s="10">
        <v>16868.78</v>
      </c>
      <c r="H7" s="15">
        <v>16732.54</v>
      </c>
      <c r="I7" s="11">
        <v>15745.95</v>
      </c>
      <c r="J7" s="15">
        <v>14741.42</v>
      </c>
      <c r="K7" s="10">
        <v>13607.18</v>
      </c>
      <c r="L7" s="15">
        <v>15895.97</v>
      </c>
      <c r="M7" s="11">
        <v>14951.29</v>
      </c>
      <c r="N7" s="15">
        <v>16686.95</v>
      </c>
      <c r="O7" s="10">
        <v>15667.87</v>
      </c>
      <c r="P7" s="15">
        <v>13705.61</v>
      </c>
      <c r="Q7" s="11">
        <v>12821.6</v>
      </c>
      <c r="R7" s="15">
        <v>17186.11</v>
      </c>
      <c r="S7" s="10">
        <v>16402.78</v>
      </c>
      <c r="T7" s="15">
        <v>15804.51</v>
      </c>
      <c r="U7" s="11">
        <v>14797.34</v>
      </c>
      <c r="V7" s="15">
        <v>16605.98</v>
      </c>
      <c r="W7" s="10">
        <v>15293.95</v>
      </c>
      <c r="X7" s="15">
        <v>19417.490000000002</v>
      </c>
      <c r="Y7" s="11">
        <v>16228.27</v>
      </c>
      <c r="Z7" s="17">
        <f>X7+V7+T7+R7+P7+N7+L7+J7+H7+F7+D7+B7</f>
        <v>187374.99</v>
      </c>
      <c r="AA7" s="18">
        <f t="shared" si="0"/>
        <v>171675.29</v>
      </c>
      <c r="AB7" s="15">
        <v>14981.81</v>
      </c>
      <c r="AC7" s="10">
        <v>9245.19</v>
      </c>
      <c r="AD7" s="15">
        <v>19345.09</v>
      </c>
      <c r="AE7" s="11">
        <v>10877.91</v>
      </c>
      <c r="AF7" s="15">
        <v>25545.040000000001</v>
      </c>
      <c r="AG7" s="10">
        <v>17821.43</v>
      </c>
      <c r="AH7" s="15">
        <v>22566.32</v>
      </c>
      <c r="AI7" s="11">
        <v>17270.8</v>
      </c>
      <c r="AJ7" s="15">
        <v>25711.200000000001</v>
      </c>
      <c r="AK7" s="10">
        <v>20574.87</v>
      </c>
      <c r="AL7" s="15">
        <v>19599.04</v>
      </c>
      <c r="AM7" s="11">
        <v>16453.66</v>
      </c>
      <c r="AN7" s="15">
        <v>16876.16</v>
      </c>
      <c r="AO7" s="10">
        <v>16679.52</v>
      </c>
      <c r="AP7" s="15">
        <v>17886.96</v>
      </c>
      <c r="AQ7" s="11">
        <v>17856.009999999998</v>
      </c>
      <c r="AR7" s="15">
        <v>20187.68</v>
      </c>
      <c r="AS7" s="10">
        <v>19427.060000000001</v>
      </c>
      <c r="AT7" s="15">
        <v>20339.599999999999</v>
      </c>
      <c r="AU7" s="11">
        <v>19535.61</v>
      </c>
      <c r="AV7" s="15">
        <v>24483.84</v>
      </c>
      <c r="AW7" s="10">
        <v>23156.01</v>
      </c>
      <c r="AX7" s="15">
        <v>24359.84</v>
      </c>
      <c r="AY7" s="11">
        <v>21536.720000000001</v>
      </c>
      <c r="AZ7" s="17">
        <f t="shared" si="1"/>
        <v>251882.58000000002</v>
      </c>
      <c r="BA7" s="31">
        <f t="shared" si="1"/>
        <v>210434.78999999998</v>
      </c>
      <c r="BB7" s="15">
        <v>16600</v>
      </c>
      <c r="BC7" s="10">
        <v>14640.33</v>
      </c>
      <c r="BD7" s="15">
        <v>16745</v>
      </c>
      <c r="BE7" s="11">
        <v>15027.63</v>
      </c>
      <c r="BF7" s="15">
        <v>21332</v>
      </c>
      <c r="BG7" s="10">
        <v>21542.720000000001</v>
      </c>
      <c r="BH7" s="15">
        <v>20634</v>
      </c>
      <c r="BI7" s="11">
        <v>21970.07</v>
      </c>
      <c r="BJ7" s="15">
        <v>20632</v>
      </c>
      <c r="BK7" s="10">
        <v>22344.38</v>
      </c>
      <c r="BL7" s="15">
        <v>14932</v>
      </c>
      <c r="BM7" s="11">
        <v>16790.87</v>
      </c>
      <c r="BN7" s="15">
        <v>16338</v>
      </c>
      <c r="BO7" s="10">
        <v>18371.13</v>
      </c>
      <c r="BP7" s="15">
        <v>16606</v>
      </c>
      <c r="BQ7" s="11">
        <v>20854.080000000002</v>
      </c>
      <c r="BR7" s="15">
        <v>16666</v>
      </c>
      <c r="BS7" s="10">
        <v>20854.080000000002</v>
      </c>
      <c r="BT7" s="15">
        <v>17275</v>
      </c>
      <c r="BU7" s="11">
        <v>25189.279999999999</v>
      </c>
      <c r="BV7" s="15">
        <v>21245</v>
      </c>
      <c r="BW7" s="10">
        <v>25189.279999999999</v>
      </c>
      <c r="BX7" s="15">
        <v>21078</v>
      </c>
      <c r="BY7" s="11">
        <v>23304.31</v>
      </c>
      <c r="BZ7" s="17">
        <f t="shared" si="2"/>
        <v>220083</v>
      </c>
      <c r="CA7" s="18">
        <f t="shared" si="2"/>
        <v>246078.16</v>
      </c>
      <c r="CB7" s="34">
        <v>16562</v>
      </c>
      <c r="CC7" s="8">
        <v>17074.75</v>
      </c>
      <c r="CD7"/>
      <c r="CE7"/>
      <c r="CF7" s="5"/>
      <c r="CG7" s="6"/>
      <c r="CH7"/>
      <c r="CI7"/>
      <c r="CJ7" s="5"/>
      <c r="CK7" s="6"/>
      <c r="CL7"/>
      <c r="CM7"/>
      <c r="CN7" s="5"/>
      <c r="CO7" s="6"/>
      <c r="CP7" s="15"/>
      <c r="CQ7"/>
      <c r="CR7" s="5"/>
      <c r="CS7" s="6"/>
      <c r="CT7"/>
      <c r="CU7"/>
      <c r="CV7" s="5"/>
      <c r="CW7" s="6"/>
      <c r="CX7"/>
      <c r="CY7"/>
      <c r="CZ7" s="17">
        <f t="shared" ref="CZ7:DA15" si="3">CX7+CV7+CT7+CR7+CP7+CN7+CL7+CJ7+CH7+CF7+CD7+CB7</f>
        <v>16562</v>
      </c>
      <c r="DA7" s="18">
        <f t="shared" si="3"/>
        <v>17074.75</v>
      </c>
    </row>
    <row r="8" spans="1:105" s="11" customFormat="1" x14ac:dyDescent="0.25">
      <c r="A8" s="9" t="s">
        <v>6</v>
      </c>
      <c r="B8" s="15">
        <v>21980</v>
      </c>
      <c r="C8" s="10">
        <v>17376.39</v>
      </c>
      <c r="D8" s="15">
        <v>17430</v>
      </c>
      <c r="E8" s="11">
        <v>15047.21</v>
      </c>
      <c r="F8" s="15">
        <v>30390</v>
      </c>
      <c r="G8" s="10">
        <v>22922.71</v>
      </c>
      <c r="H8" s="15">
        <v>30880</v>
      </c>
      <c r="I8" s="11">
        <v>24450.66</v>
      </c>
      <c r="J8" s="15">
        <v>27610</v>
      </c>
      <c r="K8" s="10">
        <v>20644.98</v>
      </c>
      <c r="L8" s="15">
        <v>25030</v>
      </c>
      <c r="M8" s="11">
        <v>20685.09</v>
      </c>
      <c r="N8" s="15">
        <v>28558</v>
      </c>
      <c r="O8" s="10">
        <v>23188.43</v>
      </c>
      <c r="P8" s="15">
        <v>20120</v>
      </c>
      <c r="Q8" s="11">
        <v>18698.5</v>
      </c>
      <c r="R8" s="15">
        <v>28897</v>
      </c>
      <c r="S8" s="10">
        <v>24857.919999999998</v>
      </c>
      <c r="T8" s="15">
        <v>27160</v>
      </c>
      <c r="U8" s="11">
        <v>25040.27</v>
      </c>
      <c r="V8" s="15">
        <v>28805</v>
      </c>
      <c r="W8" s="10">
        <v>25365</v>
      </c>
      <c r="X8" s="15">
        <v>35867</v>
      </c>
      <c r="Y8" s="11">
        <v>30491.99</v>
      </c>
      <c r="Z8" s="17">
        <f t="shared" si="0"/>
        <v>322727</v>
      </c>
      <c r="AA8" s="18">
        <f t="shared" si="0"/>
        <v>268769.15000000002</v>
      </c>
      <c r="AB8" s="15">
        <v>21595</v>
      </c>
      <c r="AC8" s="10">
        <v>19302.189999999999</v>
      </c>
      <c r="AD8" s="15">
        <v>16673.400000000001</v>
      </c>
      <c r="AE8" s="11">
        <v>15667.67</v>
      </c>
      <c r="AF8" s="15">
        <v>30337.100000000002</v>
      </c>
      <c r="AG8" s="10">
        <v>23651.45</v>
      </c>
      <c r="AH8" s="15">
        <v>31917.1</v>
      </c>
      <c r="AI8" s="11">
        <v>25841.81</v>
      </c>
      <c r="AJ8" s="15">
        <v>34195.4</v>
      </c>
      <c r="AK8" s="10">
        <v>29903.63</v>
      </c>
      <c r="AL8" s="15">
        <v>29010.6</v>
      </c>
      <c r="AM8" s="11">
        <v>26794.7</v>
      </c>
      <c r="AN8" s="15">
        <v>30286.400000000001</v>
      </c>
      <c r="AO8" s="10">
        <v>32061.1</v>
      </c>
      <c r="AP8" s="15">
        <v>25878.3</v>
      </c>
      <c r="AQ8" s="11">
        <v>29643</v>
      </c>
      <c r="AR8" s="15">
        <v>32095.200000000001</v>
      </c>
      <c r="AS8" s="10">
        <v>33188.26</v>
      </c>
      <c r="AT8" s="15">
        <v>26662.9</v>
      </c>
      <c r="AU8" s="11">
        <v>28785.72</v>
      </c>
      <c r="AV8" s="15">
        <v>31211.899999999998</v>
      </c>
      <c r="AW8" s="10">
        <v>31902.5</v>
      </c>
      <c r="AX8" s="15">
        <v>36436.400000000001</v>
      </c>
      <c r="AY8" s="11">
        <v>34274.81</v>
      </c>
      <c r="AZ8" s="17">
        <f t="shared" si="1"/>
        <v>346299.7</v>
      </c>
      <c r="BA8" s="31">
        <f t="shared" si="1"/>
        <v>331016.84000000003</v>
      </c>
      <c r="BB8" s="15">
        <v>20782</v>
      </c>
      <c r="BC8" s="10">
        <v>20993.06</v>
      </c>
      <c r="BD8" s="15">
        <v>19049</v>
      </c>
      <c r="BE8" s="11">
        <v>19460.36</v>
      </c>
      <c r="BF8" s="15">
        <v>28450</v>
      </c>
      <c r="BG8" s="10">
        <v>26888.87</v>
      </c>
      <c r="BH8" s="15">
        <v>31015</v>
      </c>
      <c r="BI8" s="11">
        <v>30070.37</v>
      </c>
      <c r="BJ8" s="15">
        <v>29753</v>
      </c>
      <c r="BK8" s="10">
        <v>30710.27</v>
      </c>
      <c r="BL8" s="15">
        <v>27349</v>
      </c>
      <c r="BM8" s="11">
        <v>28907.61</v>
      </c>
      <c r="BN8" s="15">
        <v>27553</v>
      </c>
      <c r="BO8" s="10">
        <v>30895.34</v>
      </c>
      <c r="BP8" s="15">
        <v>22914</v>
      </c>
      <c r="BQ8" s="11">
        <v>29497.8</v>
      </c>
      <c r="BR8" s="15">
        <v>28780</v>
      </c>
      <c r="BS8" s="10">
        <v>33606.22</v>
      </c>
      <c r="BT8" s="15">
        <v>28729</v>
      </c>
      <c r="BU8" s="11">
        <v>35801.96</v>
      </c>
      <c r="BV8" s="15">
        <v>32464</v>
      </c>
      <c r="BW8" s="10">
        <v>37113.480000000003</v>
      </c>
      <c r="BX8" s="15">
        <v>37318</v>
      </c>
      <c r="BY8" s="11">
        <v>39014.269999999997</v>
      </c>
      <c r="BZ8" s="17">
        <f t="shared" si="2"/>
        <v>334156</v>
      </c>
      <c r="CA8" s="18">
        <f t="shared" si="2"/>
        <v>362959.61</v>
      </c>
      <c r="CB8" s="34">
        <v>22646</v>
      </c>
      <c r="CC8" s="8">
        <v>26892.959999999999</v>
      </c>
      <c r="CD8"/>
      <c r="CE8"/>
      <c r="CF8" s="5"/>
      <c r="CG8" s="6"/>
      <c r="CH8"/>
      <c r="CI8"/>
      <c r="CJ8" s="5"/>
      <c r="CK8" s="6"/>
      <c r="CL8"/>
      <c r="CM8"/>
      <c r="CN8" s="5"/>
      <c r="CO8" s="6"/>
      <c r="CP8" s="15"/>
      <c r="CQ8"/>
      <c r="CR8" s="5"/>
      <c r="CS8" s="6"/>
      <c r="CT8"/>
      <c r="CU8"/>
      <c r="CV8" s="5"/>
      <c r="CW8" s="6"/>
      <c r="CX8"/>
      <c r="CY8"/>
      <c r="CZ8" s="17">
        <f t="shared" si="3"/>
        <v>22646</v>
      </c>
      <c r="DA8" s="18">
        <f t="shared" si="3"/>
        <v>26892.959999999999</v>
      </c>
    </row>
    <row r="9" spans="1:105" s="11" customFormat="1" x14ac:dyDescent="0.25">
      <c r="A9" s="9" t="s">
        <v>3</v>
      </c>
      <c r="B9" s="15">
        <v>85223</v>
      </c>
      <c r="C9" s="10">
        <f>17206.43+88.34+34873.47</f>
        <v>52168.240000000005</v>
      </c>
      <c r="D9" s="15">
        <v>65141</v>
      </c>
      <c r="E9" s="11">
        <f>24264.86+16844.16</f>
        <v>41109.020000000004</v>
      </c>
      <c r="F9" s="15">
        <v>94939</v>
      </c>
      <c r="G9" s="10">
        <f>46223.49+169.21+16844.16+1059.47</f>
        <v>64296.33</v>
      </c>
      <c r="H9" s="15">
        <v>94389</v>
      </c>
      <c r="I9" s="11">
        <v>47852.18</v>
      </c>
      <c r="J9" s="15">
        <v>73464</v>
      </c>
      <c r="K9" s="10">
        <f>31030.51+17.62+462.54</f>
        <v>31510.67</v>
      </c>
      <c r="L9" s="15">
        <v>84559</v>
      </c>
      <c r="M9" s="11">
        <f>508.48+19.41+49224.45</f>
        <v>49752.34</v>
      </c>
      <c r="N9" s="15">
        <v>78758</v>
      </c>
      <c r="O9" s="10">
        <f>31811.16+6.19+152.06+14.09+340.6</f>
        <v>32324.1</v>
      </c>
      <c r="P9" s="15">
        <v>68727</v>
      </c>
      <c r="Q9" s="11">
        <f>30329.19+456.77+17.94+4.86+133.55</f>
        <v>30942.309999999998</v>
      </c>
      <c r="R9" s="15">
        <v>84850</v>
      </c>
      <c r="S9" s="10">
        <f>38697.88+133.85+4.78+379.96+15.12</f>
        <v>39231.589999999997</v>
      </c>
      <c r="T9" s="15">
        <v>77033</v>
      </c>
      <c r="U9" s="11">
        <f>35450.92+679.28+27.64</f>
        <v>36157.839999999997</v>
      </c>
      <c r="V9" s="15">
        <v>70260</v>
      </c>
      <c r="W9" s="10">
        <f>35836.06+6.03+19.77+504.33</f>
        <v>36366.189999999995</v>
      </c>
      <c r="X9" s="15">
        <v>83379</v>
      </c>
      <c r="Y9" s="11">
        <f>38532.48+5.49+154.18+855.87+33.53</f>
        <v>39581.550000000003</v>
      </c>
      <c r="Z9" s="17">
        <f t="shared" si="0"/>
        <v>960722</v>
      </c>
      <c r="AA9" s="18">
        <f t="shared" si="0"/>
        <v>501292.36</v>
      </c>
      <c r="AB9" s="15">
        <v>79654</v>
      </c>
      <c r="AC9" s="10">
        <v>43898.59</v>
      </c>
      <c r="AD9" s="15">
        <v>70627</v>
      </c>
      <c r="AE9" s="11">
        <f>155.42+923.69</f>
        <v>1079.1100000000001</v>
      </c>
      <c r="AF9" s="15">
        <v>88926</v>
      </c>
      <c r="AG9" s="10">
        <v>43124.1</v>
      </c>
      <c r="AH9" s="15">
        <v>81424</v>
      </c>
      <c r="AI9" s="11">
        <f>1043.45</f>
        <v>1043.45</v>
      </c>
      <c r="AJ9" s="15">
        <v>100260</v>
      </c>
      <c r="AK9" s="10">
        <f>53927.87+35.04+205.2</f>
        <v>54168.11</v>
      </c>
      <c r="AL9" s="15">
        <v>100751</v>
      </c>
      <c r="AM9" s="11">
        <f>41480.81+9.09+437.13+16.58+236.1</f>
        <v>42179.709999999992</v>
      </c>
      <c r="AN9" s="15">
        <v>83262.495999999999</v>
      </c>
      <c r="AO9" s="10">
        <f>66739.62+855.89</f>
        <v>67595.509999999995</v>
      </c>
      <c r="AP9" s="15">
        <v>73348.040000000008</v>
      </c>
      <c r="AQ9" s="11">
        <f>61919.57+560.09+21.68</f>
        <v>62501.34</v>
      </c>
      <c r="AR9" s="15">
        <v>76592.063999999998</v>
      </c>
      <c r="AS9" s="10">
        <f>66226.07+10.1+262.47+18.06+469.12</f>
        <v>66985.820000000007</v>
      </c>
      <c r="AT9" s="15">
        <v>63623.648000000001</v>
      </c>
      <c r="AU9" s="11">
        <f>52369.94+461.86+18.13</f>
        <v>52849.93</v>
      </c>
      <c r="AV9" s="15">
        <v>78548.90400000001</v>
      </c>
      <c r="AW9" s="10">
        <f>63490.82+743.17+29.24</f>
        <v>64263.229999999996</v>
      </c>
      <c r="AX9" s="15">
        <v>85152.695999999996</v>
      </c>
      <c r="AY9" s="11">
        <f>78340.6+222.24+8.67+770.77+29.52</f>
        <v>79371.800000000017</v>
      </c>
      <c r="AZ9" s="17">
        <f t="shared" si="1"/>
        <v>982169.848</v>
      </c>
      <c r="BA9" s="31">
        <f t="shared" si="1"/>
        <v>579060.69999999995</v>
      </c>
      <c r="BB9" s="15">
        <v>75177.320000000007</v>
      </c>
      <c r="BC9" s="10">
        <f>36.81+72963.42+267.04</f>
        <v>73267.26999999999</v>
      </c>
      <c r="BD9" s="15">
        <v>55379.896000000001</v>
      </c>
      <c r="BE9" s="11">
        <f>40361.95+1202.9</f>
        <v>41564.85</v>
      </c>
      <c r="BF9" s="15">
        <v>90450.631999999998</v>
      </c>
      <c r="BG9" s="10">
        <f>77349.23+232.81</f>
        <v>77582.039999999994</v>
      </c>
      <c r="BH9" s="15">
        <v>77992</v>
      </c>
      <c r="BI9" s="11">
        <f>72402.65+30.07+758.14</f>
        <v>73190.86</v>
      </c>
      <c r="BJ9" s="15">
        <v>82601.959999999992</v>
      </c>
      <c r="BK9" s="10">
        <f>529.19+19.17+69398.26</f>
        <v>69946.62</v>
      </c>
      <c r="BL9" s="15">
        <v>67406.296000000002</v>
      </c>
      <c r="BM9" s="11">
        <f>53117.72+8.8+6.05+176.63</f>
        <v>53309.200000000004</v>
      </c>
      <c r="BN9" s="15">
        <v>70826.239999999991</v>
      </c>
      <c r="BO9" s="10">
        <f>54821.73+994.15+38.04</f>
        <v>55853.920000000006</v>
      </c>
      <c r="BP9" s="15">
        <v>64300.415999999997</v>
      </c>
      <c r="BQ9" s="11">
        <f>10.8+281.04+9.5+53144.74</f>
        <v>53446.079999999994</v>
      </c>
      <c r="BR9" s="15">
        <v>65203.72</v>
      </c>
      <c r="BS9" s="10">
        <f>20.98+55756.45</f>
        <v>55777.43</v>
      </c>
      <c r="BT9" s="15">
        <v>73924.288</v>
      </c>
      <c r="BU9" s="11">
        <f>17.91+474.54+70348.1+10.28</f>
        <v>70850.83</v>
      </c>
      <c r="BV9" s="15">
        <v>70617.823999999993</v>
      </c>
      <c r="BW9" s="10">
        <f>29.86+63837.54</f>
        <v>63867.4</v>
      </c>
      <c r="BX9" s="15">
        <v>96556.543999999994</v>
      </c>
      <c r="BY9" s="11">
        <f>39.93+83297.48</f>
        <v>83337.409999999989</v>
      </c>
      <c r="BZ9" s="17">
        <f t="shared" si="2"/>
        <v>890437.13599999994</v>
      </c>
      <c r="CA9" s="18">
        <f t="shared" si="2"/>
        <v>771993.91</v>
      </c>
      <c r="CB9" s="34">
        <v>64843.079999999994</v>
      </c>
      <c r="CC9" s="8">
        <v>62416.409999999996</v>
      </c>
      <c r="CD9" s="34">
        <v>51876.831999999995</v>
      </c>
      <c r="CE9" s="8">
        <f>855.69+33.35+35691.64</f>
        <v>36580.68</v>
      </c>
      <c r="CF9" s="5"/>
      <c r="CG9" s="6"/>
      <c r="CH9"/>
      <c r="CI9"/>
      <c r="CJ9" s="5"/>
      <c r="CK9" s="6"/>
      <c r="CL9"/>
      <c r="CM9"/>
      <c r="CN9" s="5"/>
      <c r="CO9" s="6"/>
      <c r="CP9" s="15"/>
      <c r="CQ9"/>
      <c r="CR9" s="5"/>
      <c r="CS9" s="6"/>
      <c r="CT9"/>
      <c r="CU9"/>
      <c r="CV9" s="5"/>
      <c r="CW9" s="6"/>
      <c r="CX9"/>
      <c r="CY9"/>
      <c r="CZ9" s="17">
        <f t="shared" si="3"/>
        <v>116719.91199999998</v>
      </c>
      <c r="DA9" s="18">
        <f t="shared" si="3"/>
        <v>98997.09</v>
      </c>
    </row>
    <row r="10" spans="1:105" s="11" customFormat="1" x14ac:dyDescent="0.25">
      <c r="A10" s="9" t="s">
        <v>7</v>
      </c>
      <c r="B10" s="15">
        <v>53868</v>
      </c>
      <c r="C10" s="10">
        <v>26718.879999999997</v>
      </c>
      <c r="D10" s="15">
        <v>37644</v>
      </c>
      <c r="E10" s="11">
        <v>17370.12</v>
      </c>
      <c r="F10" s="15">
        <v>79613</v>
      </c>
      <c r="G10" s="10">
        <v>41151.06</v>
      </c>
      <c r="H10" s="15">
        <v>72524</v>
      </c>
      <c r="I10" s="11">
        <f>31633.19+1340.83</f>
        <v>32974.019999999997</v>
      </c>
      <c r="J10" s="15">
        <v>57601</v>
      </c>
      <c r="K10" s="10">
        <f>22391.3+1463.05</f>
        <v>23854.35</v>
      </c>
      <c r="L10" s="15">
        <v>64773</v>
      </c>
      <c r="M10" s="11">
        <f>26022.7+1089.12</f>
        <v>27111.82</v>
      </c>
      <c r="N10" s="15">
        <v>64919</v>
      </c>
      <c r="O10" s="10">
        <v>25496.32</v>
      </c>
      <c r="P10" s="15">
        <v>54526</v>
      </c>
      <c r="Q10" s="11">
        <v>23583.25</v>
      </c>
      <c r="R10" s="15">
        <v>69724</v>
      </c>
      <c r="S10" s="10">
        <v>30379.11</v>
      </c>
      <c r="T10" s="15">
        <v>64987</v>
      </c>
      <c r="U10" s="11">
        <v>28691.88</v>
      </c>
      <c r="V10" s="15">
        <v>61583</v>
      </c>
      <c r="W10" s="10">
        <v>28691.88</v>
      </c>
      <c r="X10" s="15">
        <v>87170</v>
      </c>
      <c r="Y10" s="11">
        <v>39288.959999999999</v>
      </c>
      <c r="Z10" s="17">
        <f t="shared" si="0"/>
        <v>768932</v>
      </c>
      <c r="AA10" s="18">
        <f t="shared" si="0"/>
        <v>345311.65</v>
      </c>
      <c r="AB10" s="15">
        <v>57133</v>
      </c>
      <c r="AC10" s="10">
        <v>26772.77</v>
      </c>
      <c r="AD10" s="15">
        <v>42794</v>
      </c>
      <c r="AE10" s="11">
        <v>17764.32</v>
      </c>
      <c r="AF10" s="15">
        <v>84264</v>
      </c>
      <c r="AG10" s="10">
        <f>1067.5+40963.53</f>
        <v>42031.03</v>
      </c>
      <c r="AH10" s="15">
        <v>101285</v>
      </c>
      <c r="AI10" s="11">
        <f>36475.87+63.09+1022.92</f>
        <v>37561.879999999997</v>
      </c>
      <c r="AJ10" s="15">
        <v>88192</v>
      </c>
      <c r="AK10" s="10">
        <v>52184.85</v>
      </c>
      <c r="AL10" s="15">
        <v>103084</v>
      </c>
      <c r="AM10" s="11">
        <v>41051.050000000003</v>
      </c>
      <c r="AN10" s="15">
        <v>81217</v>
      </c>
      <c r="AO10" s="10">
        <f>64787.04+1425.7</f>
        <v>66212.740000000005</v>
      </c>
      <c r="AP10" s="15">
        <v>66980</v>
      </c>
      <c r="AQ10" s="11">
        <f>54506.68+1341.33+96.51</f>
        <v>55944.520000000004</v>
      </c>
      <c r="AR10" s="15">
        <v>84308</v>
      </c>
      <c r="AS10" s="10">
        <f>61719.25+1931.24</f>
        <v>63650.49</v>
      </c>
      <c r="AT10" s="15">
        <v>73114</v>
      </c>
      <c r="AU10" s="11">
        <f>60049.12+1227.38</f>
        <v>61276.5</v>
      </c>
      <c r="AV10" s="15">
        <v>79131</v>
      </c>
      <c r="AW10" s="10">
        <f>60655.46+1284.6</f>
        <v>61940.06</v>
      </c>
      <c r="AX10" s="15">
        <v>88552</v>
      </c>
      <c r="AY10" s="11">
        <f>72941.45</f>
        <v>72941.45</v>
      </c>
      <c r="AZ10" s="17">
        <f t="shared" si="1"/>
        <v>950054</v>
      </c>
      <c r="BA10" s="31">
        <f t="shared" si="1"/>
        <v>599331.65999999992</v>
      </c>
      <c r="BB10" s="15">
        <v>66052</v>
      </c>
      <c r="BC10" s="10">
        <v>54116.85</v>
      </c>
      <c r="BD10" s="15">
        <v>54079</v>
      </c>
      <c r="BE10" s="11">
        <f>36617.74+1224.69</f>
        <v>37842.43</v>
      </c>
      <c r="BF10" s="15">
        <v>75785</v>
      </c>
      <c r="BG10" s="10">
        <f>344.58+23.75+56571.44</f>
        <v>56939.770000000004</v>
      </c>
      <c r="BH10" s="15">
        <v>75821</v>
      </c>
      <c r="BI10" s="11">
        <v>64084.9</v>
      </c>
      <c r="BJ10" s="15">
        <v>67775</v>
      </c>
      <c r="BK10" s="10">
        <v>56349.56</v>
      </c>
      <c r="BL10" s="15">
        <v>66281</v>
      </c>
      <c r="BM10" s="11">
        <f>1164.03+47860.6</f>
        <v>49024.63</v>
      </c>
      <c r="BN10" s="15">
        <v>63384</v>
      </c>
      <c r="BO10" s="10">
        <f>44669.15+1304.67</f>
        <v>45973.82</v>
      </c>
      <c r="BP10" s="15">
        <v>49378</v>
      </c>
      <c r="BQ10" s="11">
        <v>43129.36</v>
      </c>
      <c r="BR10" s="15">
        <v>57738</v>
      </c>
      <c r="BS10" s="10">
        <v>45302.9</v>
      </c>
      <c r="BT10" s="15">
        <v>63265</v>
      </c>
      <c r="BU10" s="11">
        <v>53995.62</v>
      </c>
      <c r="BV10" s="15">
        <v>67435</v>
      </c>
      <c r="BW10" s="10">
        <v>53179.51</v>
      </c>
      <c r="BX10" s="15">
        <v>77573</v>
      </c>
      <c r="BY10" s="11">
        <v>63240.05</v>
      </c>
      <c r="BZ10" s="17">
        <f t="shared" si="2"/>
        <v>784566</v>
      </c>
      <c r="CA10" s="18">
        <f t="shared" si="2"/>
        <v>623179.4</v>
      </c>
      <c r="CB10" s="34">
        <v>47174</v>
      </c>
      <c r="CC10" s="8">
        <v>37890.11</v>
      </c>
      <c r="CD10"/>
      <c r="CE10"/>
      <c r="CF10" s="5"/>
      <c r="CG10" s="6"/>
      <c r="CH10"/>
      <c r="CI10"/>
      <c r="CJ10" s="5"/>
      <c r="CK10" s="6"/>
      <c r="CL10"/>
      <c r="CM10"/>
      <c r="CN10" s="5"/>
      <c r="CO10" s="6"/>
      <c r="CP10" s="15"/>
      <c r="CQ10"/>
      <c r="CR10" s="5"/>
      <c r="CS10" s="6"/>
      <c r="CT10"/>
      <c r="CU10"/>
      <c r="CV10" s="5"/>
      <c r="CW10" s="6"/>
      <c r="CX10"/>
      <c r="CY10"/>
      <c r="CZ10" s="17">
        <f t="shared" si="3"/>
        <v>47174</v>
      </c>
      <c r="DA10" s="18">
        <f t="shared" si="3"/>
        <v>37890.11</v>
      </c>
    </row>
    <row r="11" spans="1:105" s="11" customFormat="1" x14ac:dyDescent="0.25">
      <c r="A11" s="9" t="s">
        <v>8</v>
      </c>
      <c r="B11" s="15">
        <v>27907</v>
      </c>
      <c r="C11" s="10">
        <v>19415.509999999998</v>
      </c>
      <c r="D11" s="15">
        <v>23534</v>
      </c>
      <c r="E11" s="11">
        <v>14388.45</v>
      </c>
      <c r="F11" s="15">
        <v>38089</v>
      </c>
      <c r="G11" s="10">
        <v>25997.71</v>
      </c>
      <c r="H11" s="15">
        <v>37127</v>
      </c>
      <c r="I11" s="11">
        <v>25125.13</v>
      </c>
      <c r="J11" s="15">
        <v>33091</v>
      </c>
      <c r="K11" s="10">
        <v>22286.25</v>
      </c>
      <c r="L11" s="15">
        <v>34275</v>
      </c>
      <c r="M11" s="11">
        <v>23872.99</v>
      </c>
      <c r="N11" s="15">
        <v>34600</v>
      </c>
      <c r="O11" s="10">
        <v>26197.759999999998</v>
      </c>
      <c r="P11" s="15">
        <v>25640</v>
      </c>
      <c r="Q11" s="11">
        <v>20811.38</v>
      </c>
      <c r="R11" s="15">
        <v>32754</v>
      </c>
      <c r="S11" s="10">
        <v>30085.51</v>
      </c>
      <c r="T11" s="15">
        <v>25550</v>
      </c>
      <c r="U11" s="11">
        <v>24548.33</v>
      </c>
      <c r="V11" s="15">
        <v>31643</v>
      </c>
      <c r="W11" s="10">
        <v>30490.21</v>
      </c>
      <c r="X11" s="15">
        <v>38349</v>
      </c>
      <c r="Y11" s="11">
        <v>36275.629999999997</v>
      </c>
      <c r="Z11" s="17">
        <f>X11+V11+T11+R11+P11+N11+L11+J11+H11+F11+D11+B11</f>
        <v>382559</v>
      </c>
      <c r="AA11" s="18">
        <f>Y11+W11+U11+S11+Q11+O11+M11+K11+I11+G11+E11+C11</f>
        <v>299494.86000000004</v>
      </c>
      <c r="AB11" s="15">
        <v>26971</v>
      </c>
      <c r="AC11" s="10">
        <v>25053.51</v>
      </c>
      <c r="AD11" s="15">
        <v>23681</v>
      </c>
      <c r="AE11" s="11">
        <v>22184.92</v>
      </c>
      <c r="AF11" s="15">
        <v>37694</v>
      </c>
      <c r="AG11" s="10">
        <v>25204.7</v>
      </c>
      <c r="AH11" s="15">
        <v>36836</v>
      </c>
      <c r="AI11" s="11">
        <v>27653.42</v>
      </c>
      <c r="AJ11" s="15">
        <v>38949</v>
      </c>
      <c r="AK11" s="10">
        <v>30129.75</v>
      </c>
      <c r="AL11" s="15">
        <v>34607</v>
      </c>
      <c r="AM11" s="11">
        <v>27246.6</v>
      </c>
      <c r="AN11" s="15">
        <v>40290</v>
      </c>
      <c r="AO11" s="10">
        <v>35944.39</v>
      </c>
      <c r="AP11" s="15">
        <v>35269</v>
      </c>
      <c r="AQ11" s="11">
        <v>32589.85</v>
      </c>
      <c r="AR11" s="15">
        <v>37395</v>
      </c>
      <c r="AS11" s="10">
        <v>34524.51</v>
      </c>
      <c r="AT11" s="15">
        <v>25764</v>
      </c>
      <c r="AU11" s="11">
        <v>28433.81</v>
      </c>
      <c r="AV11" s="15">
        <v>36691</v>
      </c>
      <c r="AW11" s="10">
        <v>31559.25</v>
      </c>
      <c r="AX11" s="15">
        <v>42802</v>
      </c>
      <c r="AY11" s="11">
        <v>36100.04</v>
      </c>
      <c r="AZ11" s="17">
        <f>AX11+AV11+AT11+AR11+AP11+AN11+AL11+AJ11+AH11+AF11+AD11+AB11</f>
        <v>416949</v>
      </c>
      <c r="BA11" s="31">
        <f>AY11+AW11+AU11+AS11+AQ11+AO11+AM11+AK11+AI11+AG11+AE11+AC11</f>
        <v>356624.75000000006</v>
      </c>
      <c r="BB11" s="15">
        <v>27660</v>
      </c>
      <c r="BC11" s="10">
        <v>21663.06</v>
      </c>
      <c r="BD11" s="15">
        <v>25403</v>
      </c>
      <c r="BE11" s="11">
        <v>20430.740000000002</v>
      </c>
      <c r="BF11" s="15">
        <v>38310</v>
      </c>
      <c r="BG11" s="10">
        <v>31601.43</v>
      </c>
      <c r="BH11" s="15">
        <v>26299</v>
      </c>
      <c r="BI11" s="11">
        <v>31506.36</v>
      </c>
      <c r="BJ11" s="15">
        <v>37700</v>
      </c>
      <c r="BK11" s="10">
        <v>32538.22</v>
      </c>
      <c r="BL11" s="15">
        <v>29679</v>
      </c>
      <c r="BM11" s="11">
        <v>26618.78</v>
      </c>
      <c r="BN11" s="15">
        <v>28084</v>
      </c>
      <c r="BO11" s="10">
        <v>27532.35</v>
      </c>
      <c r="BP11" s="15">
        <v>24874</v>
      </c>
      <c r="BQ11" s="11">
        <v>26344.880000000001</v>
      </c>
      <c r="BR11" s="15">
        <v>26790</v>
      </c>
      <c r="BS11" s="10">
        <v>29505.73</v>
      </c>
      <c r="BT11" s="15">
        <v>27961</v>
      </c>
      <c r="BU11" s="11">
        <v>30055.31</v>
      </c>
      <c r="BV11" s="15">
        <v>42357</v>
      </c>
      <c r="BW11" s="10">
        <v>41192.46</v>
      </c>
      <c r="BX11" s="15">
        <v>33497</v>
      </c>
      <c r="BY11" s="11">
        <v>32261.45</v>
      </c>
      <c r="BZ11" s="17">
        <f>BX11+BV11+BT11+BR11+BP11+BN11+BL11+BJ11+BH11+BF11+BD11+BB11</f>
        <v>368614</v>
      </c>
      <c r="CA11" s="18">
        <f>BY11+BW11+BU11+BS11+BQ11+BO11+BM11+BK11+BI11+BG11+BE11+BC11</f>
        <v>351250.77</v>
      </c>
      <c r="CB11" s="34">
        <v>25651</v>
      </c>
      <c r="CC11" s="8">
        <v>25173</v>
      </c>
      <c r="CD11"/>
      <c r="CE11"/>
      <c r="CF11" s="5"/>
      <c r="CG11" s="6"/>
      <c r="CH11"/>
      <c r="CI11"/>
      <c r="CJ11" s="5"/>
      <c r="CK11" s="6"/>
      <c r="CL11"/>
      <c r="CM11"/>
      <c r="CN11" s="5"/>
      <c r="CO11" s="6"/>
      <c r="CP11" s="15"/>
      <c r="CQ11"/>
      <c r="CR11" s="5"/>
      <c r="CS11" s="6"/>
      <c r="CT11"/>
      <c r="CU11"/>
      <c r="CV11" s="5"/>
      <c r="CW11" s="6"/>
      <c r="CX11"/>
      <c r="CY11"/>
      <c r="CZ11" s="17">
        <f t="shared" si="3"/>
        <v>25651</v>
      </c>
      <c r="DA11" s="18">
        <f t="shared" si="3"/>
        <v>25173</v>
      </c>
    </row>
    <row r="12" spans="1:105" s="11" customFormat="1" x14ac:dyDescent="0.25">
      <c r="A12" s="9" t="s">
        <v>9</v>
      </c>
      <c r="B12" s="15">
        <v>19348</v>
      </c>
      <c r="C12" s="10">
        <v>14583.95</v>
      </c>
      <c r="D12" s="15">
        <v>23900</v>
      </c>
      <c r="E12" s="11">
        <v>19458.29</v>
      </c>
      <c r="F12" s="15">
        <v>38372</v>
      </c>
      <c r="G12" s="10">
        <v>30645.200000000001</v>
      </c>
      <c r="H12" s="15">
        <v>30295</v>
      </c>
      <c r="I12" s="11">
        <v>22583.26</v>
      </c>
      <c r="J12" s="15">
        <v>21820</v>
      </c>
      <c r="K12" s="10">
        <v>18281.580000000002</v>
      </c>
      <c r="L12" s="15">
        <v>22824</v>
      </c>
      <c r="M12" s="11">
        <v>18199.7</v>
      </c>
      <c r="N12" s="15">
        <v>19974</v>
      </c>
      <c r="O12" s="10">
        <v>15826.82</v>
      </c>
      <c r="P12" s="15">
        <v>24454</v>
      </c>
      <c r="Q12" s="11">
        <v>19759.259999999998</v>
      </c>
      <c r="R12" s="15">
        <v>25408</v>
      </c>
      <c r="S12" s="10">
        <v>20184.830000000002</v>
      </c>
      <c r="T12" s="15">
        <v>23651</v>
      </c>
      <c r="U12" s="11">
        <v>18857.07</v>
      </c>
      <c r="V12" s="15">
        <v>27163</v>
      </c>
      <c r="W12" s="10">
        <v>21928.97</v>
      </c>
      <c r="X12" s="15">
        <v>32264</v>
      </c>
      <c r="Y12" s="11">
        <v>22642.14</v>
      </c>
      <c r="Z12" s="17">
        <f t="shared" ref="Z12:AA15" si="4">X12+V12+T12+R12+P12+N12+L12+J12+H12+F12+D12+B12</f>
        <v>309473</v>
      </c>
      <c r="AA12" s="18">
        <f t="shared" si="4"/>
        <v>242951.07000000004</v>
      </c>
      <c r="AB12" s="15">
        <v>20914</v>
      </c>
      <c r="AC12" s="10">
        <v>15979.72</v>
      </c>
      <c r="AD12" s="15">
        <v>20919</v>
      </c>
      <c r="AE12" s="11">
        <v>15901.71</v>
      </c>
      <c r="AF12" s="15">
        <v>39321</v>
      </c>
      <c r="AG12" s="10">
        <v>30261.23</v>
      </c>
      <c r="AH12" s="15">
        <v>39718</v>
      </c>
      <c r="AI12" s="11">
        <v>34549.980000000003</v>
      </c>
      <c r="AJ12" s="15">
        <v>30542</v>
      </c>
      <c r="AK12" s="10">
        <v>30499.03</v>
      </c>
      <c r="AL12" s="15">
        <v>29241</v>
      </c>
      <c r="AM12" s="11">
        <v>29156.78</v>
      </c>
      <c r="AN12" s="15">
        <v>26134</v>
      </c>
      <c r="AO12" s="10">
        <v>26544.9</v>
      </c>
      <c r="AP12" s="15">
        <v>27243</v>
      </c>
      <c r="AQ12" s="10">
        <v>27546.39</v>
      </c>
      <c r="AR12" s="15">
        <v>30753</v>
      </c>
      <c r="AS12" s="10">
        <v>29944.23</v>
      </c>
      <c r="AT12" s="15">
        <v>28989</v>
      </c>
      <c r="AU12" s="11">
        <v>28205.17</v>
      </c>
      <c r="AV12" s="15">
        <v>33565</v>
      </c>
      <c r="AW12" s="10">
        <v>33233.22</v>
      </c>
      <c r="AX12" s="15">
        <v>31888</v>
      </c>
      <c r="AY12" s="11">
        <v>27521.41</v>
      </c>
      <c r="AZ12" s="17">
        <f t="shared" ref="AZ12:BA15" si="5">AX12+AV12+AT12+AR12+AP12+AN12+AL12+AJ12+AH12+AF12+AD12+AB12</f>
        <v>359227</v>
      </c>
      <c r="BA12" s="31">
        <f t="shared" si="5"/>
        <v>329343.76999999996</v>
      </c>
      <c r="BB12" s="15"/>
      <c r="BC12" s="10"/>
      <c r="BD12" s="15"/>
      <c r="BF12" s="15"/>
      <c r="BG12" s="10"/>
      <c r="BH12" s="15"/>
      <c r="BJ12" s="15"/>
      <c r="BK12" s="10"/>
      <c r="BL12" s="15"/>
      <c r="BN12" s="15"/>
      <c r="BO12" s="10"/>
      <c r="BP12" s="15"/>
      <c r="BR12" s="15"/>
      <c r="BS12" s="10"/>
      <c r="BT12" s="15"/>
      <c r="BV12" s="15"/>
      <c r="BW12" s="10"/>
      <c r="BX12" s="15"/>
      <c r="BZ12" s="17">
        <f t="shared" ref="BZ12:CA15" si="6">BX12+BV12+BT12+BR12+BP12+BN12+BL12+BJ12+BH12+BF12+BD12+BB12</f>
        <v>0</v>
      </c>
      <c r="CA12" s="18">
        <f t="shared" si="6"/>
        <v>0</v>
      </c>
      <c r="CB12" s="34"/>
      <c r="CC12" s="8"/>
      <c r="CD12"/>
      <c r="CE12"/>
      <c r="CF12" s="5"/>
      <c r="CG12" s="6"/>
      <c r="CH12"/>
      <c r="CI12"/>
      <c r="CJ12" s="5"/>
      <c r="CK12" s="6"/>
      <c r="CL12"/>
      <c r="CM12"/>
      <c r="CN12" s="5"/>
      <c r="CO12" s="6"/>
      <c r="CP12" s="15"/>
      <c r="CQ12"/>
      <c r="CR12" s="5"/>
      <c r="CS12" s="6"/>
      <c r="CT12"/>
      <c r="CU12"/>
      <c r="CV12" s="5"/>
      <c r="CW12" s="6"/>
      <c r="CX12"/>
      <c r="CY12"/>
      <c r="CZ12" s="17">
        <f t="shared" si="3"/>
        <v>0</v>
      </c>
      <c r="DA12" s="18">
        <f t="shared" si="3"/>
        <v>0</v>
      </c>
    </row>
    <row r="13" spans="1:105" s="11" customFormat="1" x14ac:dyDescent="0.25">
      <c r="A13" s="9" t="s">
        <v>10</v>
      </c>
      <c r="B13" s="15">
        <v>16437</v>
      </c>
      <c r="C13" s="10">
        <v>10140.280000000001</v>
      </c>
      <c r="D13" s="15">
        <v>24149</v>
      </c>
      <c r="E13" s="11">
        <v>16224.11</v>
      </c>
      <c r="F13" s="15">
        <v>36575</v>
      </c>
      <c r="G13" s="10">
        <v>29736.74</v>
      </c>
      <c r="H13" s="15">
        <v>22266</v>
      </c>
      <c r="I13" s="11">
        <v>16071.83</v>
      </c>
      <c r="J13" s="15">
        <v>23134</v>
      </c>
      <c r="K13" s="10">
        <v>16702</v>
      </c>
      <c r="L13" s="15">
        <v>22993</v>
      </c>
      <c r="M13" s="11">
        <v>16122.45</v>
      </c>
      <c r="N13" s="15">
        <v>18655</v>
      </c>
      <c r="O13" s="10">
        <v>13346.39</v>
      </c>
      <c r="P13" s="15">
        <v>23849</v>
      </c>
      <c r="Q13" s="11">
        <v>22078.639999999999</v>
      </c>
      <c r="R13" s="15">
        <v>24491</v>
      </c>
      <c r="S13" s="10">
        <v>22437.53</v>
      </c>
      <c r="T13" s="15">
        <v>24946</v>
      </c>
      <c r="U13" s="11">
        <v>29770.54</v>
      </c>
      <c r="V13" s="15">
        <v>26992</v>
      </c>
      <c r="W13" s="10">
        <v>30751.66</v>
      </c>
      <c r="X13" s="15">
        <v>31552</v>
      </c>
      <c r="Y13" s="11">
        <v>34216.81</v>
      </c>
      <c r="Z13" s="17">
        <f t="shared" si="4"/>
        <v>296039</v>
      </c>
      <c r="AA13" s="18">
        <f t="shared" si="4"/>
        <v>257598.98</v>
      </c>
      <c r="AB13" s="15">
        <v>17622</v>
      </c>
      <c r="AC13" s="10">
        <v>12106.96</v>
      </c>
      <c r="AD13" s="15">
        <v>22938</v>
      </c>
      <c r="AE13" s="11">
        <v>19816.66</v>
      </c>
      <c r="AF13" s="15">
        <v>33325</v>
      </c>
      <c r="AG13" s="10">
        <v>32826.71</v>
      </c>
      <c r="AH13" s="15">
        <v>34097</v>
      </c>
      <c r="AI13" s="11">
        <v>33420.71</v>
      </c>
      <c r="AJ13" s="15">
        <v>27144</v>
      </c>
      <c r="AK13" s="10">
        <v>24167.07</v>
      </c>
      <c r="AL13" s="15">
        <v>24052</v>
      </c>
      <c r="AM13" s="11">
        <v>21999.3</v>
      </c>
      <c r="AN13" s="15">
        <v>19844</v>
      </c>
      <c r="AO13" s="10">
        <v>18297.21</v>
      </c>
      <c r="AP13" s="15">
        <v>25753</v>
      </c>
      <c r="AQ13" s="10">
        <v>21715.27</v>
      </c>
      <c r="AR13" s="15">
        <v>22231</v>
      </c>
      <c r="AS13" s="10">
        <v>19721.36</v>
      </c>
      <c r="AT13" s="15">
        <v>26274</v>
      </c>
      <c r="AU13" s="11">
        <v>22668.94</v>
      </c>
      <c r="AV13" s="15">
        <v>32521</v>
      </c>
      <c r="AW13" s="10">
        <v>29538.86</v>
      </c>
      <c r="AX13" s="15">
        <v>29363</v>
      </c>
      <c r="AY13" s="11">
        <v>25419.200000000001</v>
      </c>
      <c r="AZ13" s="17">
        <f t="shared" si="5"/>
        <v>315164</v>
      </c>
      <c r="BA13" s="31">
        <f t="shared" si="5"/>
        <v>281698.25</v>
      </c>
      <c r="BB13" s="15">
        <v>23235</v>
      </c>
      <c r="BC13" s="10">
        <v>16969.86</v>
      </c>
      <c r="BD13" s="15">
        <v>25121</v>
      </c>
      <c r="BE13" s="11">
        <v>19531.62</v>
      </c>
      <c r="BF13" s="15">
        <v>27326</v>
      </c>
      <c r="BG13" s="10">
        <v>21763.87</v>
      </c>
      <c r="BH13" s="15">
        <v>32052</v>
      </c>
      <c r="BI13" s="11">
        <v>25903.7</v>
      </c>
      <c r="BJ13" s="15">
        <v>23528</v>
      </c>
      <c r="BK13" s="10">
        <v>19208.93</v>
      </c>
      <c r="BL13" s="15">
        <v>20494</v>
      </c>
      <c r="BM13" s="11">
        <v>17342.91</v>
      </c>
      <c r="BN13" s="15">
        <v>18175</v>
      </c>
      <c r="BO13" s="10">
        <v>16472.53</v>
      </c>
      <c r="BP13" s="15">
        <v>22492</v>
      </c>
      <c r="BQ13" s="11">
        <v>21339.09</v>
      </c>
      <c r="BR13" s="15">
        <v>20791</v>
      </c>
      <c r="BS13" s="10">
        <v>20555.55</v>
      </c>
      <c r="BT13" s="15">
        <v>25602</v>
      </c>
      <c r="BU13" s="11">
        <v>23734.49</v>
      </c>
      <c r="BV13" s="15">
        <v>30319</v>
      </c>
      <c r="BW13" s="10">
        <v>29008.41</v>
      </c>
      <c r="BX13" s="15">
        <v>26393</v>
      </c>
      <c r="BY13" s="11">
        <v>24047.86</v>
      </c>
      <c r="BZ13" s="17">
        <f>BX13+BV13+BT13+BR13+BP13+BN13+BL13+BJ13+BH13+BF13+BD13+BB13</f>
        <v>295528</v>
      </c>
      <c r="CA13" s="18">
        <f t="shared" si="6"/>
        <v>255878.82</v>
      </c>
      <c r="CB13" s="34">
        <v>19013</v>
      </c>
      <c r="CC13" s="8">
        <v>16813.689999999999</v>
      </c>
      <c r="CD13"/>
      <c r="CE13"/>
      <c r="CF13" s="5"/>
      <c r="CG13" s="6"/>
      <c r="CH13"/>
      <c r="CI13"/>
      <c r="CJ13" s="5"/>
      <c r="CK13" s="6"/>
      <c r="CL13"/>
      <c r="CM13"/>
      <c r="CN13" s="5"/>
      <c r="CO13" s="6"/>
      <c r="CP13" s="15"/>
      <c r="CQ13"/>
      <c r="CR13" s="5"/>
      <c r="CS13" s="6"/>
      <c r="CT13"/>
      <c r="CU13"/>
      <c r="CV13" s="5"/>
      <c r="CW13" s="6"/>
      <c r="CX13"/>
      <c r="CY13"/>
      <c r="CZ13" s="17">
        <f t="shared" si="3"/>
        <v>19013</v>
      </c>
      <c r="DA13" s="18">
        <f t="shared" si="3"/>
        <v>16813.689999999999</v>
      </c>
    </row>
    <row r="14" spans="1:105" s="11" customFormat="1" x14ac:dyDescent="0.25">
      <c r="A14" s="9" t="s">
        <v>11</v>
      </c>
      <c r="B14" s="15">
        <v>17520</v>
      </c>
      <c r="C14" s="10">
        <v>10050.91</v>
      </c>
      <c r="D14" s="15">
        <v>24332</v>
      </c>
      <c r="E14" s="11">
        <v>14212.35</v>
      </c>
      <c r="F14" s="15">
        <v>35597</v>
      </c>
      <c r="G14" s="10">
        <v>22222.959999999999</v>
      </c>
      <c r="H14" s="15">
        <v>26420</v>
      </c>
      <c r="I14" s="11">
        <f>15038.7+100.83+465.41+155.13+171.48+58.73</f>
        <v>15990.279999999999</v>
      </c>
      <c r="J14" s="15">
        <v>24309</v>
      </c>
      <c r="K14" s="10">
        <f>3784.33+1176.31+1163.47+1822.2+770.9+3.11+209.96+729.27+4599.77+160.99+912.28+470.72</f>
        <v>15803.31</v>
      </c>
      <c r="L14" s="15">
        <v>23989</v>
      </c>
      <c r="M14" s="11">
        <v>14760.03</v>
      </c>
      <c r="N14" s="15">
        <v>18656</v>
      </c>
      <c r="O14" s="10">
        <f>3075.51+928.87+803.34+1235.35+770.9+6.04+217.07+319.82+3462.29+121.18+600.13+367.98</f>
        <v>11908.479999999998</v>
      </c>
      <c r="P14" s="15">
        <v>21236</v>
      </c>
      <c r="Q14" s="11">
        <f>4361.81+487.02+1286.84+1753.27+2050.1+9.95+261.92+92.9+497.73+5033.26+176.16+746.6+536.7</f>
        <v>17294.260000000002</v>
      </c>
      <c r="R14" s="15">
        <v>22974</v>
      </c>
      <c r="S14" s="10">
        <f>4729.31+528.05+1375.17+1873.61+2223.57+1.78+254.85+346.94+367.58+137.85+5532.09+221.28+848.25+186.77+186.77+598.13</f>
        <v>19412.000000000004</v>
      </c>
      <c r="T14" s="15">
        <v>21763</v>
      </c>
      <c r="U14" s="11">
        <f>4458.25+497.78+1333.95+1817.45+2050.1+3.31+229.32+94.22+613.97+5213.94+173.79+903.75+548.5</f>
        <v>17938.329999999998</v>
      </c>
      <c r="V14" s="15">
        <v>21413</v>
      </c>
      <c r="W14" s="10">
        <f>4345.06+485.14+1383.42+1884.84+2050.1+1.78+223.19+1006.4+5351.05+196.2+909.68+548.02</f>
        <v>18384.880000000005</v>
      </c>
      <c r="X14" s="15">
        <v>26225</v>
      </c>
      <c r="Y14" s="11">
        <f>5303.74+592.19+1722.99+2347.5+2128.95+1.02+171.6+899.13+6220.67+238.45+1109.36+653.14</f>
        <v>21388.74</v>
      </c>
      <c r="Z14" s="17">
        <f t="shared" si="4"/>
        <v>284434</v>
      </c>
      <c r="AA14" s="18">
        <f t="shared" si="4"/>
        <v>199366.53000000003</v>
      </c>
      <c r="AB14" s="15">
        <v>17977</v>
      </c>
      <c r="AC14" s="10">
        <f>4059.66+453.28+495.82+675.52+2050.1+67.41+530.4+147.06+4005.83+153.56+714.39+417.65</f>
        <v>13770.679999999997</v>
      </c>
      <c r="AD14" s="15">
        <v>17486</v>
      </c>
      <c r="AE14" s="11">
        <f>3896.45+435.05+566.67+772.33+2050.1+50.05+471.15+3893.84+149.26+694.4+186.77+186.77+416.92</f>
        <v>13769.760000000002</v>
      </c>
      <c r="AF14" s="15">
        <v>29017</v>
      </c>
      <c r="AG14" s="10">
        <v>23033.71</v>
      </c>
      <c r="AH14" s="15">
        <v>30864</v>
      </c>
      <c r="AI14" s="11">
        <v>23422.67</v>
      </c>
      <c r="AJ14" s="15">
        <v>28248</v>
      </c>
      <c r="AK14" s="10">
        <v>20827.66</v>
      </c>
      <c r="AL14" s="15">
        <v>26109</v>
      </c>
      <c r="AM14" s="11">
        <f>5431.26+606.43+1471.35+2004.65+2050.1+15.83+412.16+57.11+1019.9+6059.7+191.89+878.65+624.44</f>
        <v>20823.47</v>
      </c>
      <c r="AN14" s="15">
        <v>20992</v>
      </c>
      <c r="AO14" s="10">
        <v>18410.3</v>
      </c>
      <c r="AP14" s="15">
        <v>24801</v>
      </c>
      <c r="AQ14" s="10">
        <f>5814.55+987.46+1714.79+1920.25+1852.5+20.98+423.98+1240.05+6479.69+205.19+939.55+663.63</f>
        <v>22262.619999999995</v>
      </c>
      <c r="AR14" s="15">
        <v>22727</v>
      </c>
      <c r="AS14" s="10">
        <v>20601.52</v>
      </c>
      <c r="AT14" s="15">
        <v>26687</v>
      </c>
      <c r="AU14" s="11">
        <f>6313.47+1072.19+1752.69+1962.7+1852.5+4.95+375.03+1334.35+6951.59+273.42+1279.1+699.49</f>
        <v>23871.48</v>
      </c>
      <c r="AV14" s="15">
        <v>28288</v>
      </c>
      <c r="AW14" s="10">
        <v>26491.86</v>
      </c>
      <c r="AX14" s="15">
        <v>29340</v>
      </c>
      <c r="AY14" s="11">
        <f>6947.5+1179.87+1916.5+2146.13+1852.5+10.49+362.79+73.35+6749.58+247.48+1012.44+758.29</f>
        <v>23256.92</v>
      </c>
      <c r="AZ14" s="17">
        <f t="shared" si="5"/>
        <v>302536</v>
      </c>
      <c r="BA14" s="31">
        <f t="shared" si="5"/>
        <v>250542.65</v>
      </c>
      <c r="BB14" s="15">
        <v>20572</v>
      </c>
      <c r="BC14" s="10">
        <v>16578.8</v>
      </c>
      <c r="BD14" s="15">
        <v>25304</v>
      </c>
      <c r="BE14" s="11">
        <f>9646.5+1638.24+2008.26+2248.86+2876.56+115.83+800.44+640.51</f>
        <v>19975.2</v>
      </c>
      <c r="BF14" s="15">
        <v>26724</v>
      </c>
      <c r="BG14" s="10">
        <v>20877.2</v>
      </c>
      <c r="BH14" s="15">
        <v>31606</v>
      </c>
      <c r="BI14" s="11">
        <v>25639.54</v>
      </c>
      <c r="BJ14" s="15">
        <v>26721</v>
      </c>
      <c r="BK14" s="10">
        <f>9838.77+1670.88+2687.93+3010+2876.55+3.62+665.14+331.93+698.44</f>
        <v>21783.26</v>
      </c>
      <c r="BL14" s="15">
        <v>24358</v>
      </c>
      <c r="BM14" s="11">
        <v>19950.47</v>
      </c>
      <c r="BN14" s="15">
        <v>21655</v>
      </c>
      <c r="BO14" s="10">
        <v>18617.79</v>
      </c>
      <c r="BP14" s="15">
        <v>23792</v>
      </c>
      <c r="BQ14" s="11">
        <v>22221.85</v>
      </c>
      <c r="BR14" s="15">
        <v>21392</v>
      </c>
      <c r="BS14" s="10">
        <v>20244.759999999998</v>
      </c>
      <c r="BT14" s="15">
        <v>25495</v>
      </c>
      <c r="BU14" s="11">
        <v>22780.28</v>
      </c>
      <c r="BV14" s="15">
        <v>29004</v>
      </c>
      <c r="BW14" s="10">
        <v>28394.3</v>
      </c>
      <c r="BX14" s="15">
        <v>27553</v>
      </c>
      <c r="BY14" s="11">
        <v>24507.85</v>
      </c>
      <c r="BZ14" s="17">
        <f t="shared" si="6"/>
        <v>304176</v>
      </c>
      <c r="CA14" s="18">
        <f t="shared" si="6"/>
        <v>261571.30000000002</v>
      </c>
      <c r="CB14" s="34">
        <v>21229</v>
      </c>
      <c r="CC14" s="8">
        <v>17247.73</v>
      </c>
      <c r="CD14"/>
      <c r="CE14"/>
      <c r="CF14" s="5"/>
      <c r="CG14" s="6"/>
      <c r="CH14"/>
      <c r="CI14"/>
      <c r="CJ14" s="5"/>
      <c r="CK14" s="6"/>
      <c r="CL14"/>
      <c r="CM14"/>
      <c r="CN14" s="5"/>
      <c r="CO14" s="6"/>
      <c r="CP14" s="15"/>
      <c r="CQ14"/>
      <c r="CR14" s="5"/>
      <c r="CS14" s="6"/>
      <c r="CT14"/>
      <c r="CU14"/>
      <c r="CV14" s="5"/>
      <c r="CW14" s="6"/>
      <c r="CX14"/>
      <c r="CY14"/>
      <c r="CZ14" s="17">
        <f t="shared" si="3"/>
        <v>21229</v>
      </c>
      <c r="DA14" s="18">
        <f t="shared" si="3"/>
        <v>17247.73</v>
      </c>
    </row>
    <row r="15" spans="1:105" s="11" customFormat="1" x14ac:dyDescent="0.25">
      <c r="A15" s="9" t="s">
        <v>12</v>
      </c>
      <c r="B15" s="15">
        <v>13628</v>
      </c>
      <c r="C15" s="10">
        <v>11737.28</v>
      </c>
      <c r="D15" s="15">
        <v>14266</v>
      </c>
      <c r="E15" s="11">
        <v>12287.26</v>
      </c>
      <c r="F15" s="15">
        <v>16676</v>
      </c>
      <c r="G15" s="10">
        <v>14362.02</v>
      </c>
      <c r="H15" s="15">
        <v>11894</v>
      </c>
      <c r="I15" s="11">
        <v>10244.219999999999</v>
      </c>
      <c r="J15" s="15">
        <v>10053</v>
      </c>
      <c r="K15" s="10">
        <v>8658.99</v>
      </c>
      <c r="L15" s="15">
        <v>10985</v>
      </c>
      <c r="M15" s="11">
        <v>9461.6</v>
      </c>
      <c r="N15" s="15">
        <v>10604</v>
      </c>
      <c r="O15" s="10">
        <v>9368.4699999999993</v>
      </c>
      <c r="P15" s="15">
        <v>11900</v>
      </c>
      <c r="Q15" s="11">
        <v>10572.63</v>
      </c>
      <c r="R15" s="15">
        <v>10196</v>
      </c>
      <c r="S15" s="10">
        <v>9008.25</v>
      </c>
      <c r="T15" s="15">
        <v>14128</v>
      </c>
      <c r="U15" s="11">
        <v>12144.61</v>
      </c>
      <c r="V15" s="15">
        <v>15129</v>
      </c>
      <c r="W15" s="10">
        <v>12496.48</v>
      </c>
      <c r="X15" s="15">
        <v>16351</v>
      </c>
      <c r="Y15" s="11">
        <v>13505.88</v>
      </c>
      <c r="Z15" s="17">
        <f t="shared" si="4"/>
        <v>155810</v>
      </c>
      <c r="AA15" s="18">
        <f t="shared" si="4"/>
        <v>133847.69</v>
      </c>
      <c r="AB15" s="15">
        <v>16720</v>
      </c>
      <c r="AC15" s="10">
        <v>13810.83</v>
      </c>
      <c r="AD15" s="15">
        <v>14325</v>
      </c>
      <c r="AE15" s="11">
        <v>11832.54</v>
      </c>
      <c r="AF15" s="15">
        <v>19313</v>
      </c>
      <c r="AG15" s="10">
        <v>14784.54</v>
      </c>
      <c r="AH15" s="15">
        <v>18454</v>
      </c>
      <c r="AI15" s="11">
        <v>14942.06</v>
      </c>
      <c r="AJ15" s="15">
        <v>15391</v>
      </c>
      <c r="AK15" s="10">
        <v>12462.38</v>
      </c>
      <c r="AL15" s="15">
        <v>18204</v>
      </c>
      <c r="AM15" s="11">
        <v>14740.59</v>
      </c>
      <c r="AN15" s="15">
        <v>17327</v>
      </c>
      <c r="AO15" s="10">
        <v>14030.02</v>
      </c>
      <c r="AP15" s="15">
        <v>18392</v>
      </c>
      <c r="AQ15" s="10">
        <v>14892.35</v>
      </c>
      <c r="AR15" s="15">
        <v>17770</v>
      </c>
      <c r="AS15" s="10">
        <v>14389.14</v>
      </c>
      <c r="AT15" s="15">
        <v>16136</v>
      </c>
      <c r="AU15" s="11">
        <v>13065.95</v>
      </c>
      <c r="AV15" s="15">
        <v>15579</v>
      </c>
      <c r="AW15" s="10">
        <v>12614.47</v>
      </c>
      <c r="AX15" s="15">
        <v>15967.24</v>
      </c>
      <c r="AY15" s="11">
        <v>12928.83</v>
      </c>
      <c r="AZ15" s="17">
        <f t="shared" si="5"/>
        <v>203578.23999999999</v>
      </c>
      <c r="BA15" s="31">
        <f t="shared" si="5"/>
        <v>164493.70000000001</v>
      </c>
      <c r="BB15" s="15">
        <v>22067</v>
      </c>
      <c r="BC15" s="10">
        <v>19529.580000000002</v>
      </c>
      <c r="BD15" s="15">
        <v>16142</v>
      </c>
      <c r="BE15" s="11">
        <v>13768.17</v>
      </c>
      <c r="BF15" s="15">
        <v>18727</v>
      </c>
      <c r="BG15" s="10">
        <v>15325.28</v>
      </c>
      <c r="BH15" s="15">
        <v>15585</v>
      </c>
      <c r="BI15" s="11">
        <v>12708.4</v>
      </c>
      <c r="BJ15" s="15">
        <v>14038</v>
      </c>
      <c r="BK15" s="10">
        <v>11447.21</v>
      </c>
      <c r="BL15" s="15">
        <v>16158</v>
      </c>
      <c r="BM15" s="11">
        <v>13800.87</v>
      </c>
      <c r="BN15" s="15">
        <v>12038</v>
      </c>
      <c r="BO15" s="10">
        <v>13549.01</v>
      </c>
      <c r="BP15" s="15">
        <v>14550</v>
      </c>
      <c r="BQ15" s="11">
        <v>15121.66</v>
      </c>
      <c r="BR15" s="15">
        <v>10929</v>
      </c>
      <c r="BS15" s="10">
        <v>11961.05</v>
      </c>
      <c r="BT15" s="15">
        <v>14721</v>
      </c>
      <c r="BU15" s="11">
        <v>15299.6</v>
      </c>
      <c r="BV15" s="15">
        <v>15318</v>
      </c>
      <c r="BW15" s="10">
        <v>15919.73</v>
      </c>
      <c r="BX15" s="15">
        <v>13555</v>
      </c>
      <c r="BY15" s="11">
        <v>14087</v>
      </c>
      <c r="BZ15" s="17">
        <f t="shared" si="6"/>
        <v>183828</v>
      </c>
      <c r="CA15" s="18">
        <f t="shared" si="6"/>
        <v>172517.56</v>
      </c>
      <c r="CB15" s="34">
        <v>14869</v>
      </c>
      <c r="CC15" s="8">
        <v>15452.63</v>
      </c>
      <c r="CD15"/>
      <c r="CE15"/>
      <c r="CF15" s="5"/>
      <c r="CG15" s="6"/>
      <c r="CH15"/>
      <c r="CI15"/>
      <c r="CJ15" s="5"/>
      <c r="CK15" s="6"/>
      <c r="CL15"/>
      <c r="CM15"/>
      <c r="CN15" s="5"/>
      <c r="CO15" s="6"/>
      <c r="CP15" s="15"/>
      <c r="CQ15"/>
      <c r="CR15" s="5"/>
      <c r="CS15" s="6"/>
      <c r="CT15"/>
      <c r="CU15"/>
      <c r="CV15" s="5"/>
      <c r="CW15" s="6"/>
      <c r="CX15"/>
      <c r="CY15"/>
      <c r="CZ15" s="17">
        <f t="shared" si="3"/>
        <v>14869</v>
      </c>
      <c r="DA15" s="18">
        <f t="shared" si="3"/>
        <v>15452.63</v>
      </c>
    </row>
    <row r="16" spans="1:105" ht="15.75" thickBot="1" x14ac:dyDescent="0.3">
      <c r="A16" s="3" t="s">
        <v>2</v>
      </c>
      <c r="B16" s="16">
        <f>SUM(B6:B15)</f>
        <v>278369</v>
      </c>
      <c r="C16" s="26">
        <f>SUM(C6:C15)</f>
        <v>174782.16999999998</v>
      </c>
      <c r="D16" s="16">
        <f>SUM(D6:D15)</f>
        <v>251911.6</v>
      </c>
      <c r="E16" s="26">
        <f>SUM(E6:E15)</f>
        <v>163828.01999999999</v>
      </c>
      <c r="F16" s="16">
        <f>SUM(F6:F15)</f>
        <v>402544.81</v>
      </c>
      <c r="G16" s="26">
        <f>SUM(G6:G15)</f>
        <v>274350.39</v>
      </c>
      <c r="H16" s="16">
        <f>SUM(H6:H15)</f>
        <v>355785.54000000004</v>
      </c>
      <c r="I16" s="26">
        <f>SUM(I6:I15)</f>
        <v>216784.4</v>
      </c>
      <c r="J16" s="16">
        <f>SUM(J6:J15)</f>
        <v>297199.42</v>
      </c>
      <c r="K16" s="26">
        <f>SUM(K6:K15)</f>
        <v>176018.93</v>
      </c>
      <c r="L16" s="16">
        <f>SUM(L6:L15)</f>
        <v>320220.96999999997</v>
      </c>
      <c r="M16" s="26">
        <f>SUM(M6:M15)</f>
        <v>201169.73</v>
      </c>
      <c r="N16" s="16">
        <f>SUM(N6:N15)</f>
        <v>305063.95</v>
      </c>
      <c r="O16" s="26">
        <f>SUM(O6:O15)</f>
        <v>179653.95</v>
      </c>
      <c r="P16" s="16">
        <f>SUM(P6:P15)</f>
        <v>277769.61</v>
      </c>
      <c r="Q16" s="26">
        <f>SUM(Q6:Q15)</f>
        <v>182580.68</v>
      </c>
      <c r="R16" s="16">
        <f>SUM(R6:R15)</f>
        <v>329108.11</v>
      </c>
      <c r="S16" s="26">
        <f>SUM(S6:S15)</f>
        <v>217504.56999999998</v>
      </c>
      <c r="T16" s="16">
        <f>SUM(T6:T15)</f>
        <v>307650.51</v>
      </c>
      <c r="U16" s="26">
        <f>SUM(U6:U15)</f>
        <v>213233.82</v>
      </c>
      <c r="V16" s="16">
        <f>SUM(V6:V15)</f>
        <v>306563.98</v>
      </c>
      <c r="W16" s="26">
        <f>SUM(W6:W15)</f>
        <v>223504.40000000002</v>
      </c>
      <c r="X16" s="16">
        <f>SUM(X6:X15)</f>
        <v>383292.49</v>
      </c>
      <c r="Y16" s="26">
        <f>SUM(Y6:Y15)</f>
        <v>259186.78000000003</v>
      </c>
      <c r="Z16" s="13">
        <f>SUM(Z6:Z15)</f>
        <v>3815479.99</v>
      </c>
      <c r="AA16" s="20">
        <f>SUM(AA6:AA15)</f>
        <v>2482597.8400000003</v>
      </c>
      <c r="AB16" s="16">
        <f>SUM(AB6:AB15)</f>
        <v>282382.81</v>
      </c>
      <c r="AC16" s="26">
        <f>SUM(AC6:AC15)</f>
        <v>184357.89999999997</v>
      </c>
      <c r="AD16" s="16">
        <f>SUM(AD6:AD15)</f>
        <v>256367.49</v>
      </c>
      <c r="AE16" s="26">
        <f>SUM(AE6:AE15)</f>
        <v>132127.29</v>
      </c>
      <c r="AF16" s="16">
        <f>SUM(AF6:AF15)</f>
        <v>401855.14</v>
      </c>
      <c r="AG16" s="26">
        <f>SUM(AG6:AG15)</f>
        <v>258927.06</v>
      </c>
      <c r="AH16" s="16">
        <f>SUM(AH6:AH15)</f>
        <v>410434.42</v>
      </c>
      <c r="AI16" s="26">
        <f>SUM(AI6:AI15)</f>
        <v>221941.51999999996</v>
      </c>
      <c r="AJ16" s="16">
        <f>SUM(AJ6:AJ15)</f>
        <v>402488.6</v>
      </c>
      <c r="AK16" s="26">
        <f>SUM(AK6:AK15)</f>
        <v>282206.21000000002</v>
      </c>
      <c r="AL16" s="16">
        <f>SUM(AL6:AL15)</f>
        <v>398628.64</v>
      </c>
      <c r="AM16" s="26">
        <f>SUM(AM6:AM15)</f>
        <v>248369.62</v>
      </c>
      <c r="AN16" s="16">
        <f>SUM(AN6:AN15)</f>
        <v>351144.05599999998</v>
      </c>
      <c r="AO16" s="26">
        <f>SUM(AO6:AO15)</f>
        <v>305076.69</v>
      </c>
      <c r="AP16" s="16">
        <f>SUM(AP6:AP15)</f>
        <v>329080.3</v>
      </c>
      <c r="AQ16" s="26">
        <f>SUM(AQ6:AQ15)</f>
        <v>293854</v>
      </c>
      <c r="AR16" s="16">
        <f>SUM(AR6:AR15)</f>
        <v>358163.94400000002</v>
      </c>
      <c r="AS16" s="26">
        <f>SUM(AS6:AS15)</f>
        <v>310496.41000000003</v>
      </c>
      <c r="AT16" s="16">
        <f>SUM(AT6:AT15)</f>
        <v>318630.14799999999</v>
      </c>
      <c r="AU16" s="26">
        <f>SUM(AU6:AU15)</f>
        <v>285137.87</v>
      </c>
      <c r="AV16" s="16">
        <f>SUM(AV6:AV15)</f>
        <v>371169.64399999997</v>
      </c>
      <c r="AW16" s="26">
        <f>SUM(AW6:AW15)</f>
        <v>321228.90999999997</v>
      </c>
      <c r="AX16" s="16">
        <f>SUM(AX6:AX15)</f>
        <v>396097.17599999998</v>
      </c>
      <c r="AY16" s="26">
        <f>SUM(AY6:AY15)</f>
        <v>342745.69000000006</v>
      </c>
      <c r="AZ16" s="13">
        <f>SUM(AZ6:AZ15)</f>
        <v>4276442.3679999998</v>
      </c>
      <c r="BA16" s="26">
        <f>SUM(BA6:BA15)</f>
        <v>3186469.17</v>
      </c>
      <c r="BB16" s="30">
        <f>SUM(BB6:BB15)</f>
        <v>280590.32</v>
      </c>
      <c r="BC16" s="26">
        <f>SUM(BC6:BC15)</f>
        <v>245293.69</v>
      </c>
      <c r="BD16" s="16">
        <f>SUM(BD6:BD15)</f>
        <v>246186.89600000001</v>
      </c>
      <c r="BE16" s="26">
        <f>SUM(BE6:BE15)</f>
        <v>194079.61000000002</v>
      </c>
      <c r="BF16" s="16">
        <f>SUM(BF6:BF15)</f>
        <v>339604.63199999998</v>
      </c>
      <c r="BG16" s="26">
        <f>SUM(BG6:BG15)</f>
        <v>282728.74000000005</v>
      </c>
      <c r="BH16" s="16">
        <f>SUM(BH6:BH15)</f>
        <v>323035</v>
      </c>
      <c r="BI16" s="26">
        <f>SUM(BI6:BI15)</f>
        <v>295209.90000000002</v>
      </c>
      <c r="BJ16" s="16">
        <f>SUM(BJ6:BJ15)</f>
        <v>316085.95999999996</v>
      </c>
      <c r="BK16" s="26">
        <f>SUM(BK6:BK15)</f>
        <v>276319.3</v>
      </c>
      <c r="BL16" s="16">
        <f>SUM(BL6:BL15)</f>
        <v>278866.29599999997</v>
      </c>
      <c r="BM16" s="26">
        <f>SUM(BM6:BM15)</f>
        <v>237054.75</v>
      </c>
      <c r="BN16" s="16">
        <f>SUM(BN6:BN15)</f>
        <v>270912.24</v>
      </c>
      <c r="BO16" s="26">
        <f>SUM(BO6:BO15)</f>
        <v>239286.49000000005</v>
      </c>
      <c r="BP16" s="16">
        <f>SUM(BP6:BP15)</f>
        <v>250835.416</v>
      </c>
      <c r="BQ16" s="26">
        <f>SUM(BQ6:BQ15)</f>
        <v>243491.4</v>
      </c>
      <c r="BR16" s="16">
        <f>SUM(BR6:BR15)</f>
        <v>261744.72</v>
      </c>
      <c r="BS16" s="26">
        <f>SUM(BS6:BS15)</f>
        <v>251691.34999999998</v>
      </c>
      <c r="BT16" s="16">
        <f>SUM(BT6:BT15)</f>
        <v>289361.288</v>
      </c>
      <c r="BU16" s="26">
        <f>SUM(BU6:BU15)</f>
        <v>289428.23</v>
      </c>
      <c r="BV16" s="16">
        <f>SUM(BV6:BV15)</f>
        <v>321491.82400000002</v>
      </c>
      <c r="BW16" s="26">
        <f>SUM(BW6:BW15)</f>
        <v>305292.56</v>
      </c>
      <c r="BX16" s="16">
        <f>SUM(BX6:BX15)</f>
        <v>348671.54399999999</v>
      </c>
      <c r="BY16" s="26">
        <f>SUM(BY6:BY15)</f>
        <v>316343.44999999995</v>
      </c>
      <c r="BZ16" s="13">
        <f>SUM(BZ6:BZ15)</f>
        <v>3527386.1359999999</v>
      </c>
      <c r="CA16" s="20">
        <f>SUM(CA6:CA15)</f>
        <v>3176219.4699999997</v>
      </c>
      <c r="CB16" s="16">
        <f>SUM(CB6:CB15)</f>
        <v>240134.08</v>
      </c>
      <c r="CC16" s="26">
        <f>SUM(CC6:CC15)</f>
        <v>225269.47</v>
      </c>
      <c r="CD16" s="16">
        <f>SUM(CD6:CD15)</f>
        <v>58797.831999999995</v>
      </c>
      <c r="CE16" s="26">
        <f>SUM(CE6:CE15)</f>
        <v>42320.69</v>
      </c>
      <c r="CF16" s="16">
        <f>SUM(CF6:CF15)</f>
        <v>0</v>
      </c>
      <c r="CG16" s="26">
        <f>SUM(CG6:CG15)</f>
        <v>0</v>
      </c>
      <c r="CH16" s="16">
        <f>SUM(CH6:CH15)</f>
        <v>0</v>
      </c>
      <c r="CI16" s="26">
        <f>SUM(CI6:CI15)</f>
        <v>0</v>
      </c>
      <c r="CJ16" s="16">
        <f>SUM(CJ6:CJ15)</f>
        <v>0</v>
      </c>
      <c r="CK16" s="26">
        <f>SUM(CK6:CK15)</f>
        <v>0</v>
      </c>
      <c r="CL16" s="16">
        <f>SUM(CL6:CL15)</f>
        <v>0</v>
      </c>
      <c r="CM16" s="26">
        <f>SUM(CM6:CM15)</f>
        <v>0</v>
      </c>
      <c r="CN16" s="16">
        <f>SUM(CN6:CN15)</f>
        <v>0</v>
      </c>
      <c r="CO16" s="26">
        <f>SUM(CO6:CO15)</f>
        <v>0</v>
      </c>
      <c r="CP16" s="16">
        <f>SUM(CP6:CP15)</f>
        <v>0</v>
      </c>
      <c r="CQ16" s="26">
        <f>SUM(CQ6:CQ15)</f>
        <v>0</v>
      </c>
      <c r="CR16" s="16">
        <f>SUM(CR6:CR15)</f>
        <v>0</v>
      </c>
      <c r="CS16" s="26">
        <f>SUM(CS6:CS15)</f>
        <v>0</v>
      </c>
      <c r="CT16" s="16">
        <f>SUM(CT6:CT15)</f>
        <v>0</v>
      </c>
      <c r="CU16" s="26">
        <f>SUM(CU6:CU15)</f>
        <v>0</v>
      </c>
      <c r="CV16" s="16">
        <f>SUM(CV6:CV15)</f>
        <v>0</v>
      </c>
      <c r="CW16" s="26">
        <f>SUM(CW6:CW15)</f>
        <v>0</v>
      </c>
      <c r="CX16" s="16">
        <f>SUM(CX6:CX15)</f>
        <v>0</v>
      </c>
      <c r="CY16" s="26">
        <f>SUM(CY6:CY15)</f>
        <v>0</v>
      </c>
      <c r="CZ16" s="16">
        <f>SUM(CZ6:CZ15)</f>
        <v>298931.91200000001</v>
      </c>
      <c r="DA16" s="19">
        <f>SUM(DA6:DA15)</f>
        <v>267590.15999999997</v>
      </c>
    </row>
    <row r="17" spans="1:75" ht="15.75" thickTop="1" x14ac:dyDescent="0.25">
      <c r="P17"/>
    </row>
    <row r="18" spans="1:75" x14ac:dyDescent="0.25">
      <c r="P18"/>
      <c r="AQ18">
        <f>AQ15/AP15</f>
        <v>0.80971889952153109</v>
      </c>
      <c r="AS18">
        <f>AS15/AR15</f>
        <v>0.80974338773213272</v>
      </c>
      <c r="AU18">
        <f>AU15/AT15</f>
        <v>0.80973909271194844</v>
      </c>
      <c r="AW18">
        <f>AW15/AV15</f>
        <v>0.80970986584504778</v>
      </c>
      <c r="AY18">
        <f>AY15/AW18</f>
        <v>15967.237828462077</v>
      </c>
    </row>
    <row r="20" spans="1:75" x14ac:dyDescent="0.25">
      <c r="P20"/>
      <c r="BW20" s="11"/>
    </row>
    <row r="23" spans="1:75" x14ac:dyDescent="0.25">
      <c r="A23" s="40" t="s">
        <v>0</v>
      </c>
      <c r="B23" s="41">
        <v>42736</v>
      </c>
      <c r="C23" s="41">
        <v>42767</v>
      </c>
      <c r="D23" s="41">
        <v>42795</v>
      </c>
      <c r="E23" s="41">
        <v>42826</v>
      </c>
      <c r="F23" s="41">
        <v>42856</v>
      </c>
      <c r="G23" s="41">
        <v>42887</v>
      </c>
      <c r="H23" s="41">
        <v>42917</v>
      </c>
      <c r="I23" s="41">
        <v>42948</v>
      </c>
      <c r="J23" s="41">
        <v>42979</v>
      </c>
      <c r="K23" s="41">
        <v>43009</v>
      </c>
      <c r="L23" s="41">
        <v>43040</v>
      </c>
      <c r="M23" s="41">
        <v>43070</v>
      </c>
      <c r="N23" s="41">
        <v>43101</v>
      </c>
      <c r="O23" s="41">
        <v>43132</v>
      </c>
      <c r="P23" s="41">
        <v>43160</v>
      </c>
      <c r="Q23" s="41">
        <v>43191</v>
      </c>
      <c r="R23" s="41">
        <v>43221</v>
      </c>
      <c r="S23" s="41">
        <v>43252</v>
      </c>
      <c r="T23" s="41">
        <v>43282</v>
      </c>
      <c r="U23" s="41">
        <v>43313</v>
      </c>
      <c r="V23" s="41">
        <v>43344</v>
      </c>
      <c r="W23" s="41">
        <v>43374</v>
      </c>
      <c r="X23" s="41">
        <v>43405</v>
      </c>
      <c r="Y23" s="41">
        <v>43435</v>
      </c>
      <c r="Z23" s="41">
        <v>43466</v>
      </c>
      <c r="AA23" s="41">
        <v>43497</v>
      </c>
      <c r="AB23" s="41">
        <v>43525</v>
      </c>
      <c r="AC23" s="41">
        <v>43556</v>
      </c>
      <c r="AD23" s="41">
        <v>43586</v>
      </c>
      <c r="AE23" s="41">
        <v>43617</v>
      </c>
      <c r="AF23" s="41">
        <v>43647</v>
      </c>
      <c r="AG23" s="41">
        <v>43678</v>
      </c>
      <c r="AH23" s="41">
        <v>43709</v>
      </c>
      <c r="AI23" s="41">
        <v>43739</v>
      </c>
      <c r="AJ23" s="41">
        <v>43770</v>
      </c>
      <c r="AK23" s="41">
        <v>43800</v>
      </c>
      <c r="AL23" s="41">
        <v>43831</v>
      </c>
    </row>
    <row r="24" spans="1:75" x14ac:dyDescent="0.25">
      <c r="A24" s="42" t="s">
        <v>2</v>
      </c>
      <c r="B24" s="43">
        <v>278369</v>
      </c>
      <c r="C24" s="43">
        <v>251911.6</v>
      </c>
      <c r="D24" s="43">
        <v>402544.81</v>
      </c>
      <c r="E24" s="43">
        <v>355785.54000000004</v>
      </c>
      <c r="F24" s="43">
        <v>297199.42</v>
      </c>
      <c r="G24" s="43">
        <v>320220.96999999997</v>
      </c>
      <c r="H24" s="43">
        <v>305063.95</v>
      </c>
      <c r="I24" s="43">
        <v>277769.61</v>
      </c>
      <c r="J24" s="43">
        <v>329108.11</v>
      </c>
      <c r="K24" s="43">
        <v>307650.51</v>
      </c>
      <c r="L24" s="43">
        <v>306563.98</v>
      </c>
      <c r="M24" s="43">
        <v>383292.49</v>
      </c>
      <c r="N24" s="43">
        <v>282382.81</v>
      </c>
      <c r="O24" s="43">
        <v>256367.49</v>
      </c>
      <c r="P24" s="43">
        <v>401855.14</v>
      </c>
      <c r="Q24" s="43">
        <v>410434.42</v>
      </c>
      <c r="R24" s="43">
        <v>402488.6</v>
      </c>
      <c r="S24" s="43">
        <v>398628.64</v>
      </c>
      <c r="T24" s="43">
        <v>351144.05599999998</v>
      </c>
      <c r="U24" s="43">
        <v>329080.3</v>
      </c>
      <c r="V24" s="43">
        <v>358163.94400000002</v>
      </c>
      <c r="W24" s="43">
        <v>318630.14799999999</v>
      </c>
      <c r="X24" s="43">
        <v>371169.64399999997</v>
      </c>
      <c r="Y24" s="43">
        <v>396097.17599999998</v>
      </c>
      <c r="Z24" s="43">
        <v>300892.32</v>
      </c>
      <c r="AA24" s="43">
        <v>274130.89600000001</v>
      </c>
      <c r="AB24" s="43">
        <v>371450.63199999998</v>
      </c>
      <c r="AC24" s="43">
        <v>359069</v>
      </c>
      <c r="AD24" s="43">
        <v>348186.95999999996</v>
      </c>
      <c r="AE24" s="43">
        <v>306877.29599999997</v>
      </c>
      <c r="AF24" s="43">
        <v>293782.24</v>
      </c>
      <c r="AG24" s="43">
        <v>277680.41599999997</v>
      </c>
      <c r="AH24" s="43">
        <v>289201.71999999997</v>
      </c>
      <c r="AI24" s="43">
        <v>321288.288</v>
      </c>
      <c r="AJ24" s="43">
        <v>363428.82400000002</v>
      </c>
      <c r="AK24" s="43">
        <v>380942.54399999999</v>
      </c>
      <c r="AL24" s="43">
        <v>261312.08</v>
      </c>
    </row>
    <row r="25" spans="1:75" x14ac:dyDescent="0.25">
      <c r="A25" s="44" t="s">
        <v>21</v>
      </c>
      <c r="B25" s="44">
        <v>174782.16999999998</v>
      </c>
      <c r="C25" s="44">
        <v>163828.01999999999</v>
      </c>
      <c r="D25" s="44">
        <v>274350.39</v>
      </c>
      <c r="E25" s="44">
        <v>216784.4</v>
      </c>
      <c r="F25" s="44">
        <v>176018.93</v>
      </c>
      <c r="G25" s="44">
        <v>201169.73</v>
      </c>
      <c r="H25" s="44">
        <v>179653.95</v>
      </c>
      <c r="I25" s="18">
        <v>182580.68</v>
      </c>
      <c r="J25" s="44">
        <v>217504.56999999998</v>
      </c>
      <c r="K25" s="44">
        <v>213233.82</v>
      </c>
      <c r="L25" s="44">
        <v>223504.40000000002</v>
      </c>
      <c r="M25" s="44">
        <v>259186.78000000003</v>
      </c>
      <c r="N25" s="44">
        <v>184357.89999999997</v>
      </c>
      <c r="O25" s="44">
        <v>132127.29</v>
      </c>
      <c r="P25" s="44">
        <v>258927.06</v>
      </c>
      <c r="Q25" s="44">
        <v>221941.51999999996</v>
      </c>
      <c r="R25" s="44">
        <v>282206.21000000002</v>
      </c>
      <c r="S25" s="44">
        <v>248369.62</v>
      </c>
      <c r="T25" s="44">
        <v>305076.69</v>
      </c>
      <c r="U25" s="44">
        <v>293854</v>
      </c>
      <c r="V25" s="44">
        <v>310496.41000000003</v>
      </c>
      <c r="W25" s="44">
        <v>285137.87</v>
      </c>
      <c r="X25" s="44">
        <v>321228.90999999997</v>
      </c>
      <c r="Y25" s="44">
        <v>342745.69000000006</v>
      </c>
      <c r="Z25" s="44">
        <v>263033.76999999996</v>
      </c>
      <c r="AA25" s="44">
        <v>218741.84000000003</v>
      </c>
      <c r="AB25" s="44">
        <v>311470.71000000008</v>
      </c>
      <c r="AC25" s="44">
        <v>328073.23000000004</v>
      </c>
      <c r="AD25" s="44">
        <v>307379.42000000004</v>
      </c>
      <c r="AE25" s="44">
        <v>263158.8</v>
      </c>
      <c r="AF25" s="44">
        <v>261185.45000000004</v>
      </c>
      <c r="AG25" s="44">
        <v>269595.23</v>
      </c>
      <c r="AH25" s="44">
        <v>278822.93</v>
      </c>
      <c r="AI25" s="44">
        <v>321698.09999999998</v>
      </c>
      <c r="AJ25" s="44">
        <v>347403.82999999996</v>
      </c>
      <c r="AK25" s="44">
        <v>345110.12999999995</v>
      </c>
      <c r="AL25" s="44">
        <v>242562.92</v>
      </c>
    </row>
    <row r="26" spans="1:75" x14ac:dyDescent="0.25">
      <c r="P26"/>
      <c r="BV26" s="11"/>
    </row>
    <row r="27" spans="1:75" x14ac:dyDescent="0.25">
      <c r="B27" t="s">
        <v>22</v>
      </c>
      <c r="D27" s="33">
        <f>SUM(D24:M24)</f>
        <v>3285199.3899999997</v>
      </c>
      <c r="E27" s="32">
        <f>D27/10</f>
        <v>328519.93899999995</v>
      </c>
    </row>
    <row r="28" spans="1:75" x14ac:dyDescent="0.25">
      <c r="E28" s="46">
        <f>C24-E27</f>
        <v>-76608.338999999949</v>
      </c>
    </row>
    <row r="29" spans="1:75" x14ac:dyDescent="0.25">
      <c r="E29" s="48">
        <f>E28/E27</f>
        <v>-0.23319235731381271</v>
      </c>
    </row>
    <row r="31" spans="1:75" x14ac:dyDescent="0.25">
      <c r="P31"/>
      <c r="BW31" s="11"/>
    </row>
    <row r="32" spans="1:75" x14ac:dyDescent="0.25">
      <c r="P32"/>
      <c r="BV32" s="11"/>
    </row>
    <row r="35" spans="74:75" customFormat="1" x14ac:dyDescent="0.25">
      <c r="BV35" s="11"/>
    </row>
    <row r="36" spans="74:75" customFormat="1" x14ac:dyDescent="0.25">
      <c r="BW36" s="11"/>
    </row>
    <row r="37" spans="74:75" customFormat="1" x14ac:dyDescent="0.25">
      <c r="BV37" s="11"/>
      <c r="BW37" s="11"/>
    </row>
  </sheetData>
  <mergeCells count="53">
    <mergeCell ref="CR4:CS4"/>
    <mergeCell ref="CT4:CU4"/>
    <mergeCell ref="CV4:CW4"/>
    <mergeCell ref="CX4:CY4"/>
    <mergeCell ref="CZ4:DA4"/>
    <mergeCell ref="CF4:CG4"/>
    <mergeCell ref="CH4:CI4"/>
    <mergeCell ref="CJ4:CK4"/>
    <mergeCell ref="CL4:CM4"/>
    <mergeCell ref="CN4:CO4"/>
    <mergeCell ref="CP4:CQ4"/>
    <mergeCell ref="BT4:BU4"/>
    <mergeCell ref="BV4:BW4"/>
    <mergeCell ref="BX4:BY4"/>
    <mergeCell ref="BZ4:CA4"/>
    <mergeCell ref="CB4:CC4"/>
    <mergeCell ref="CD4:CE4"/>
    <mergeCell ref="BH4:BI4"/>
    <mergeCell ref="BJ4:BK4"/>
    <mergeCell ref="BL4:BM4"/>
    <mergeCell ref="BN4:BO4"/>
    <mergeCell ref="BP4:BQ4"/>
    <mergeCell ref="BR4:BS4"/>
    <mergeCell ref="AV4:AW4"/>
    <mergeCell ref="AX4:AY4"/>
    <mergeCell ref="AZ4:BA4"/>
    <mergeCell ref="BB4:BC4"/>
    <mergeCell ref="BD4:BE4"/>
    <mergeCell ref="BF4:BG4"/>
    <mergeCell ref="AJ4:AK4"/>
    <mergeCell ref="AL4:AM4"/>
    <mergeCell ref="AN4:AO4"/>
    <mergeCell ref="AP4:AQ4"/>
    <mergeCell ref="AR4:AS4"/>
    <mergeCell ref="AT4:AU4"/>
    <mergeCell ref="X4:Y4"/>
    <mergeCell ref="Z4:AA4"/>
    <mergeCell ref="AB4:AC4"/>
    <mergeCell ref="AD4:AE4"/>
    <mergeCell ref="AF4:AG4"/>
    <mergeCell ref="AH4:AI4"/>
    <mergeCell ref="L4:M4"/>
    <mergeCell ref="N4:O4"/>
    <mergeCell ref="P4:Q4"/>
    <mergeCell ref="R4:S4"/>
    <mergeCell ref="T4:U4"/>
    <mergeCell ref="V4:W4"/>
    <mergeCell ref="A4:A5"/>
    <mergeCell ref="B4:C4"/>
    <mergeCell ref="D4:E4"/>
    <mergeCell ref="F4:G4"/>
    <mergeCell ref="H4:I4"/>
    <mergeCell ref="J4:K4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C512D-B6BF-48E1-BB9E-69383B71AD23}">
  <dimension ref="A3:BF36"/>
  <sheetViews>
    <sheetView tabSelected="1" topLeftCell="J1" workbookViewId="0">
      <selection activeCell="AL17" sqref="AL17"/>
    </sheetView>
  </sheetViews>
  <sheetFormatPr defaultRowHeight="15" x14ac:dyDescent="0.25"/>
  <cols>
    <col min="1" max="1" width="26.7109375" customWidth="1"/>
    <col min="2" max="2" width="12.42578125" customWidth="1"/>
    <col min="3" max="3" width="12.5703125" customWidth="1"/>
    <col min="4" max="4" width="12.42578125" customWidth="1"/>
    <col min="5" max="8" width="11.7109375" customWidth="1"/>
    <col min="9" max="9" width="11.7109375" style="15" customWidth="1"/>
    <col min="10" max="38" width="11.7109375" customWidth="1"/>
  </cols>
  <sheetData>
    <row r="3" spans="1:39" ht="15.75" thickBot="1" x14ac:dyDescent="0.3">
      <c r="A3" s="1" t="s">
        <v>19</v>
      </c>
      <c r="B3" s="1"/>
      <c r="C3" s="1"/>
      <c r="D3" s="1"/>
      <c r="E3" s="1"/>
      <c r="F3" s="1"/>
      <c r="G3" s="1"/>
      <c r="H3" s="1"/>
      <c r="I3" s="14"/>
      <c r="J3" s="1"/>
      <c r="K3" s="1"/>
      <c r="L3" s="1"/>
      <c r="M3" s="1"/>
    </row>
    <row r="4" spans="1:39" ht="15.75" thickTop="1" x14ac:dyDescent="0.25">
      <c r="A4" s="37" t="s">
        <v>0</v>
      </c>
      <c r="B4" s="27">
        <v>42736</v>
      </c>
      <c r="C4" s="27">
        <v>42767</v>
      </c>
      <c r="D4" s="27">
        <v>42795</v>
      </c>
      <c r="E4" s="27">
        <v>42826</v>
      </c>
      <c r="F4" s="27">
        <v>42856</v>
      </c>
      <c r="G4" s="27">
        <v>42887</v>
      </c>
      <c r="H4" s="27">
        <v>42917</v>
      </c>
      <c r="I4" s="27">
        <v>42948</v>
      </c>
      <c r="J4" s="27">
        <v>42979</v>
      </c>
      <c r="K4" s="27">
        <v>43009</v>
      </c>
      <c r="L4" s="27">
        <v>43040</v>
      </c>
      <c r="M4" s="27">
        <v>43070</v>
      </c>
      <c r="N4" s="27">
        <v>43101</v>
      </c>
      <c r="O4" s="27">
        <v>43132</v>
      </c>
      <c r="P4" s="27">
        <v>43160</v>
      </c>
      <c r="Q4" s="27">
        <v>43191</v>
      </c>
      <c r="R4" s="27">
        <v>43221</v>
      </c>
      <c r="S4" s="27">
        <v>43252</v>
      </c>
      <c r="T4" s="27">
        <v>43282</v>
      </c>
      <c r="U4" s="27">
        <v>43313</v>
      </c>
      <c r="V4" s="27">
        <v>43344</v>
      </c>
      <c r="W4" s="27">
        <v>43374</v>
      </c>
      <c r="X4" s="27">
        <v>43405</v>
      </c>
      <c r="Y4" s="27">
        <v>43435</v>
      </c>
      <c r="Z4" s="35">
        <v>43466</v>
      </c>
      <c r="AA4" s="35">
        <v>43497</v>
      </c>
      <c r="AB4" s="35">
        <v>43525</v>
      </c>
      <c r="AC4" s="35">
        <v>43556</v>
      </c>
      <c r="AD4" s="35">
        <v>43586</v>
      </c>
      <c r="AE4" s="35">
        <v>43617</v>
      </c>
      <c r="AF4" s="35">
        <v>43647</v>
      </c>
      <c r="AG4" s="35">
        <v>43678</v>
      </c>
      <c r="AH4" s="35">
        <v>43709</v>
      </c>
      <c r="AI4" s="35">
        <v>43739</v>
      </c>
      <c r="AJ4" s="35">
        <v>43770</v>
      </c>
      <c r="AK4" s="35">
        <v>43800</v>
      </c>
      <c r="AL4" s="35">
        <v>43831</v>
      </c>
    </row>
    <row r="5" spans="1:39" s="11" customFormat="1" x14ac:dyDescent="0.25">
      <c r="A5" s="9" t="s">
        <v>4</v>
      </c>
      <c r="B5" s="15">
        <v>10650</v>
      </c>
      <c r="C5" s="15">
        <v>10650</v>
      </c>
      <c r="D5" s="15">
        <v>14369</v>
      </c>
      <c r="E5" s="15">
        <v>13258</v>
      </c>
      <c r="F5" s="15">
        <v>11376</v>
      </c>
      <c r="G5" s="15">
        <v>14897</v>
      </c>
      <c r="H5" s="15">
        <v>13653</v>
      </c>
      <c r="I5" s="15">
        <v>13612</v>
      </c>
      <c r="J5" s="15">
        <v>12628</v>
      </c>
      <c r="K5" s="15">
        <v>12628</v>
      </c>
      <c r="L5" s="15">
        <v>6970</v>
      </c>
      <c r="M5" s="15">
        <v>12718</v>
      </c>
      <c r="N5" s="15">
        <v>8815</v>
      </c>
      <c r="O5" s="15">
        <v>7579</v>
      </c>
      <c r="P5" s="15">
        <v>14113</v>
      </c>
      <c r="Q5" s="15">
        <v>13273</v>
      </c>
      <c r="R5" s="15">
        <v>13856</v>
      </c>
      <c r="S5" s="15">
        <v>13971</v>
      </c>
      <c r="T5" s="15">
        <v>14915</v>
      </c>
      <c r="U5" s="15">
        <v>13529</v>
      </c>
      <c r="V5" s="15">
        <v>14105</v>
      </c>
      <c r="W5" s="15">
        <v>11040</v>
      </c>
      <c r="X5" s="15">
        <v>11150</v>
      </c>
      <c r="Y5" s="15">
        <v>12236</v>
      </c>
      <c r="Z5" s="15">
        <v>8445</v>
      </c>
      <c r="AA5" s="15">
        <v>8964</v>
      </c>
      <c r="AB5" s="15">
        <v>12500</v>
      </c>
      <c r="AC5" s="15">
        <v>12031</v>
      </c>
      <c r="AD5" s="15">
        <v>13337</v>
      </c>
      <c r="AE5" s="15">
        <v>12209</v>
      </c>
      <c r="AF5" s="15">
        <v>12859</v>
      </c>
      <c r="AG5" s="15">
        <v>11929</v>
      </c>
      <c r="AH5" s="15">
        <v>13455</v>
      </c>
      <c r="AI5" s="15">
        <v>12389</v>
      </c>
      <c r="AJ5" s="15">
        <v>12732</v>
      </c>
      <c r="AK5" s="15">
        <v>15148</v>
      </c>
      <c r="AL5" s="34">
        <v>8147</v>
      </c>
    </row>
    <row r="6" spans="1:39" s="11" customFormat="1" x14ac:dyDescent="0.25">
      <c r="A6" s="9" t="s">
        <v>5</v>
      </c>
      <c r="B6" s="15">
        <v>11808</v>
      </c>
      <c r="C6" s="15">
        <v>10865.6</v>
      </c>
      <c r="D6" s="15">
        <v>17924.810000000001</v>
      </c>
      <c r="E6" s="15">
        <v>16732.54</v>
      </c>
      <c r="F6" s="15">
        <v>14741.42</v>
      </c>
      <c r="G6" s="15">
        <v>15895.97</v>
      </c>
      <c r="H6" s="15">
        <v>16686.95</v>
      </c>
      <c r="I6" s="15">
        <v>13705.61</v>
      </c>
      <c r="J6" s="15">
        <v>17186.11</v>
      </c>
      <c r="K6" s="15">
        <v>15804.51</v>
      </c>
      <c r="L6" s="15">
        <v>16605.98</v>
      </c>
      <c r="M6" s="15">
        <v>19417.490000000002</v>
      </c>
      <c r="N6" s="15">
        <v>14981.81</v>
      </c>
      <c r="O6" s="15">
        <v>19345.09</v>
      </c>
      <c r="P6" s="15">
        <v>25545.040000000001</v>
      </c>
      <c r="Q6" s="15">
        <v>22566.32</v>
      </c>
      <c r="R6" s="15">
        <v>25711.200000000001</v>
      </c>
      <c r="S6" s="15">
        <v>19599.04</v>
      </c>
      <c r="T6" s="15">
        <v>16876.16</v>
      </c>
      <c r="U6" s="15">
        <v>17886.96</v>
      </c>
      <c r="V6" s="15">
        <v>20187.68</v>
      </c>
      <c r="W6" s="15">
        <v>20339.599999999999</v>
      </c>
      <c r="X6" s="15">
        <v>24483.84</v>
      </c>
      <c r="Y6" s="15">
        <v>24359.84</v>
      </c>
      <c r="Z6" s="15">
        <v>16600</v>
      </c>
      <c r="AA6" s="15">
        <v>16745</v>
      </c>
      <c r="AB6" s="15">
        <v>21332</v>
      </c>
      <c r="AC6" s="15">
        <v>20634</v>
      </c>
      <c r="AD6" s="15">
        <v>20632</v>
      </c>
      <c r="AE6" s="15">
        <v>14932</v>
      </c>
      <c r="AF6" s="15">
        <v>16338</v>
      </c>
      <c r="AG6" s="15">
        <v>16606</v>
      </c>
      <c r="AH6" s="15">
        <v>16666</v>
      </c>
      <c r="AI6" s="15">
        <v>17275</v>
      </c>
      <c r="AJ6" s="15">
        <v>21245</v>
      </c>
      <c r="AK6" s="15">
        <v>21078</v>
      </c>
      <c r="AL6" s="34">
        <v>16562</v>
      </c>
    </row>
    <row r="7" spans="1:39" s="11" customFormat="1" x14ac:dyDescent="0.25">
      <c r="A7" s="9" t="s">
        <v>6</v>
      </c>
      <c r="B7" s="15">
        <v>21980</v>
      </c>
      <c r="C7" s="15">
        <v>17430</v>
      </c>
      <c r="D7" s="15">
        <v>30390</v>
      </c>
      <c r="E7" s="15">
        <v>30880</v>
      </c>
      <c r="F7" s="15">
        <v>27610</v>
      </c>
      <c r="G7" s="15">
        <v>25030</v>
      </c>
      <c r="H7" s="15">
        <v>28558</v>
      </c>
      <c r="I7" s="15">
        <v>20120</v>
      </c>
      <c r="J7" s="15">
        <v>28897</v>
      </c>
      <c r="K7" s="15">
        <v>27160</v>
      </c>
      <c r="L7" s="15">
        <v>28805</v>
      </c>
      <c r="M7" s="15">
        <v>35867</v>
      </c>
      <c r="N7" s="15">
        <v>21595</v>
      </c>
      <c r="O7" s="15">
        <v>16673.400000000001</v>
      </c>
      <c r="P7" s="15">
        <v>30337.100000000002</v>
      </c>
      <c r="Q7" s="15">
        <v>31917.1</v>
      </c>
      <c r="R7" s="15">
        <v>34195.4</v>
      </c>
      <c r="S7" s="15">
        <v>29010.6</v>
      </c>
      <c r="T7" s="15">
        <v>30286.400000000001</v>
      </c>
      <c r="U7" s="15">
        <v>25878.3</v>
      </c>
      <c r="V7" s="15">
        <v>32095.200000000001</v>
      </c>
      <c r="W7" s="15">
        <v>26662.9</v>
      </c>
      <c r="X7" s="15">
        <v>31211.899999999998</v>
      </c>
      <c r="Y7" s="15">
        <v>36436.400000000001</v>
      </c>
      <c r="Z7" s="15">
        <v>20782</v>
      </c>
      <c r="AA7" s="15">
        <v>19049</v>
      </c>
      <c r="AB7" s="15">
        <v>28450</v>
      </c>
      <c r="AC7" s="15">
        <v>31015</v>
      </c>
      <c r="AD7" s="15">
        <v>29753</v>
      </c>
      <c r="AE7" s="15">
        <v>27349</v>
      </c>
      <c r="AF7" s="15">
        <v>27553</v>
      </c>
      <c r="AG7" s="15">
        <v>22914</v>
      </c>
      <c r="AH7" s="15">
        <v>28780</v>
      </c>
      <c r="AI7" s="15">
        <v>28729</v>
      </c>
      <c r="AJ7" s="15">
        <v>32464</v>
      </c>
      <c r="AK7" s="15">
        <v>37318</v>
      </c>
      <c r="AL7" s="34">
        <v>22646</v>
      </c>
    </row>
    <row r="8" spans="1:39" s="11" customFormat="1" x14ac:dyDescent="0.25">
      <c r="A8" s="9" t="s">
        <v>3</v>
      </c>
      <c r="B8" s="15">
        <v>85223</v>
      </c>
      <c r="C8" s="15">
        <v>65141</v>
      </c>
      <c r="D8" s="15">
        <v>94939</v>
      </c>
      <c r="E8" s="15">
        <v>94389</v>
      </c>
      <c r="F8" s="15">
        <v>73464</v>
      </c>
      <c r="G8" s="15">
        <v>84559</v>
      </c>
      <c r="H8" s="15">
        <v>78758</v>
      </c>
      <c r="I8" s="15">
        <v>68727</v>
      </c>
      <c r="J8" s="15">
        <v>84850</v>
      </c>
      <c r="K8" s="15">
        <v>77033</v>
      </c>
      <c r="L8" s="15">
        <v>70260</v>
      </c>
      <c r="M8" s="15">
        <v>83379</v>
      </c>
      <c r="N8" s="15">
        <v>79654</v>
      </c>
      <c r="O8" s="15">
        <v>70627</v>
      </c>
      <c r="P8" s="15">
        <v>88926</v>
      </c>
      <c r="Q8" s="15">
        <v>81424</v>
      </c>
      <c r="R8" s="15">
        <v>100260</v>
      </c>
      <c r="S8" s="15">
        <v>100751</v>
      </c>
      <c r="T8" s="15">
        <v>83262.495999999999</v>
      </c>
      <c r="U8" s="15">
        <v>73348.040000000008</v>
      </c>
      <c r="V8" s="15">
        <v>76592.063999999998</v>
      </c>
      <c r="W8" s="15">
        <v>63623.648000000001</v>
      </c>
      <c r="X8" s="15">
        <v>78548.90400000001</v>
      </c>
      <c r="Y8" s="15">
        <v>85152.695999999996</v>
      </c>
      <c r="Z8" s="15">
        <v>75177.320000000007</v>
      </c>
      <c r="AA8" s="15">
        <v>55379.896000000001</v>
      </c>
      <c r="AB8" s="15">
        <v>90450.631999999998</v>
      </c>
      <c r="AC8" s="15">
        <v>77992</v>
      </c>
      <c r="AD8" s="15">
        <v>82601.959999999992</v>
      </c>
      <c r="AE8" s="15">
        <v>67406.296000000002</v>
      </c>
      <c r="AF8" s="15">
        <v>70826.239999999991</v>
      </c>
      <c r="AG8" s="15">
        <v>64300.415999999997</v>
      </c>
      <c r="AH8" s="15">
        <v>65203.72</v>
      </c>
      <c r="AI8" s="15">
        <v>73924.288</v>
      </c>
      <c r="AJ8" s="15">
        <v>70617.823999999993</v>
      </c>
      <c r="AK8" s="15">
        <v>96556.543999999994</v>
      </c>
      <c r="AL8" s="34">
        <v>64843.079999999994</v>
      </c>
    </row>
    <row r="9" spans="1:39" s="11" customFormat="1" x14ac:dyDescent="0.25">
      <c r="A9" s="9" t="s">
        <v>7</v>
      </c>
      <c r="B9" s="15">
        <v>53868</v>
      </c>
      <c r="C9" s="15">
        <v>37644</v>
      </c>
      <c r="D9" s="15">
        <v>79613</v>
      </c>
      <c r="E9" s="15">
        <v>72524</v>
      </c>
      <c r="F9" s="15">
        <v>57601</v>
      </c>
      <c r="G9" s="15">
        <v>64773</v>
      </c>
      <c r="H9" s="15">
        <v>64919</v>
      </c>
      <c r="I9" s="15">
        <v>54526</v>
      </c>
      <c r="J9" s="15">
        <v>69724</v>
      </c>
      <c r="K9" s="15">
        <v>64987</v>
      </c>
      <c r="L9" s="15">
        <v>61583</v>
      </c>
      <c r="M9" s="15">
        <v>87170</v>
      </c>
      <c r="N9" s="15">
        <v>57133</v>
      </c>
      <c r="O9" s="15">
        <v>42794</v>
      </c>
      <c r="P9" s="15">
        <v>84264</v>
      </c>
      <c r="Q9" s="15">
        <v>101285</v>
      </c>
      <c r="R9" s="15">
        <v>88192</v>
      </c>
      <c r="S9" s="15">
        <v>103084</v>
      </c>
      <c r="T9" s="15">
        <v>81217</v>
      </c>
      <c r="U9" s="15">
        <v>66980</v>
      </c>
      <c r="V9" s="15">
        <v>84308</v>
      </c>
      <c r="W9" s="15">
        <v>73114</v>
      </c>
      <c r="X9" s="15">
        <v>79131</v>
      </c>
      <c r="Y9" s="15">
        <v>88552</v>
      </c>
      <c r="Z9" s="15">
        <v>66052</v>
      </c>
      <c r="AA9" s="15">
        <v>54079</v>
      </c>
      <c r="AB9" s="15">
        <v>75785</v>
      </c>
      <c r="AC9" s="15">
        <v>75821</v>
      </c>
      <c r="AD9" s="15">
        <v>67775</v>
      </c>
      <c r="AE9" s="15">
        <v>66281</v>
      </c>
      <c r="AF9" s="15">
        <v>63384</v>
      </c>
      <c r="AG9" s="15">
        <v>49378</v>
      </c>
      <c r="AH9" s="15">
        <v>57738</v>
      </c>
      <c r="AI9" s="15">
        <v>63265</v>
      </c>
      <c r="AJ9" s="15">
        <v>67435</v>
      </c>
      <c r="AK9" s="15">
        <v>77573</v>
      </c>
      <c r="AL9" s="34">
        <v>47174</v>
      </c>
    </row>
    <row r="10" spans="1:39" s="11" customFormat="1" x14ac:dyDescent="0.25">
      <c r="A10" s="9" t="s">
        <v>8</v>
      </c>
      <c r="B10" s="15">
        <v>27907</v>
      </c>
      <c r="C10" s="15">
        <v>23534</v>
      </c>
      <c r="D10" s="15">
        <v>38089</v>
      </c>
      <c r="E10" s="15">
        <v>37127</v>
      </c>
      <c r="F10" s="15">
        <v>33091</v>
      </c>
      <c r="G10" s="15">
        <v>34275</v>
      </c>
      <c r="H10" s="15">
        <v>34600</v>
      </c>
      <c r="I10" s="15">
        <v>25640</v>
      </c>
      <c r="J10" s="15">
        <v>32754</v>
      </c>
      <c r="K10" s="15">
        <v>25550</v>
      </c>
      <c r="L10" s="15">
        <v>31643</v>
      </c>
      <c r="M10" s="15">
        <v>38349</v>
      </c>
      <c r="N10" s="15">
        <v>26971</v>
      </c>
      <c r="O10" s="15">
        <v>23681</v>
      </c>
      <c r="P10" s="15">
        <v>37694</v>
      </c>
      <c r="Q10" s="15">
        <v>36836</v>
      </c>
      <c r="R10" s="15">
        <v>38949</v>
      </c>
      <c r="S10" s="15">
        <v>34607</v>
      </c>
      <c r="T10" s="15">
        <v>40290</v>
      </c>
      <c r="U10" s="15">
        <v>35269</v>
      </c>
      <c r="V10" s="15">
        <v>37395</v>
      </c>
      <c r="W10" s="15">
        <v>25764</v>
      </c>
      <c r="X10" s="15">
        <v>36691</v>
      </c>
      <c r="Y10" s="15">
        <v>42802</v>
      </c>
      <c r="Z10" s="15">
        <v>27660</v>
      </c>
      <c r="AA10" s="15">
        <v>25403</v>
      </c>
      <c r="AB10" s="15">
        <v>38310</v>
      </c>
      <c r="AC10" s="15">
        <v>26299</v>
      </c>
      <c r="AD10" s="15">
        <v>37700</v>
      </c>
      <c r="AE10" s="15">
        <v>29679</v>
      </c>
      <c r="AF10" s="15">
        <v>28084</v>
      </c>
      <c r="AG10" s="15">
        <v>24874</v>
      </c>
      <c r="AH10" s="15">
        <v>26790</v>
      </c>
      <c r="AI10" s="15">
        <v>27961</v>
      </c>
      <c r="AJ10" s="15">
        <v>42357</v>
      </c>
      <c r="AK10" s="15">
        <v>33497</v>
      </c>
      <c r="AL10" s="34">
        <v>25651</v>
      </c>
    </row>
    <row r="11" spans="1:39" s="11" customFormat="1" x14ac:dyDescent="0.25">
      <c r="A11" s="9" t="s">
        <v>9</v>
      </c>
      <c r="B11" s="15">
        <v>19348</v>
      </c>
      <c r="C11" s="15">
        <v>23900</v>
      </c>
      <c r="D11" s="15">
        <v>38372</v>
      </c>
      <c r="E11" s="15">
        <v>30295</v>
      </c>
      <c r="F11" s="15">
        <v>21820</v>
      </c>
      <c r="G11" s="15">
        <v>22824</v>
      </c>
      <c r="H11" s="15">
        <v>19974</v>
      </c>
      <c r="I11" s="15">
        <v>24454</v>
      </c>
      <c r="J11" s="15">
        <v>25408</v>
      </c>
      <c r="K11" s="15">
        <v>23651</v>
      </c>
      <c r="L11" s="15">
        <v>27163</v>
      </c>
      <c r="M11" s="15">
        <v>32264</v>
      </c>
      <c r="N11" s="15">
        <v>20914</v>
      </c>
      <c r="O11" s="15">
        <v>20919</v>
      </c>
      <c r="P11" s="15">
        <v>39321</v>
      </c>
      <c r="Q11" s="15">
        <v>39718</v>
      </c>
      <c r="R11" s="15">
        <v>30542</v>
      </c>
      <c r="S11" s="15">
        <v>29241</v>
      </c>
      <c r="T11" s="15">
        <v>26134</v>
      </c>
      <c r="U11" s="15">
        <v>27243</v>
      </c>
      <c r="V11" s="15">
        <v>30753</v>
      </c>
      <c r="W11" s="15">
        <v>28989</v>
      </c>
      <c r="X11" s="15">
        <v>33565</v>
      </c>
      <c r="Y11" s="15">
        <v>31888</v>
      </c>
      <c r="Z11" s="15">
        <v>20302</v>
      </c>
      <c r="AA11" s="15">
        <v>27944</v>
      </c>
      <c r="AB11" s="15">
        <v>31846</v>
      </c>
      <c r="AC11" s="15">
        <v>36034</v>
      </c>
      <c r="AD11" s="15">
        <v>32101</v>
      </c>
      <c r="AE11" s="15">
        <v>28011</v>
      </c>
      <c r="AF11" s="15">
        <v>22870</v>
      </c>
      <c r="AG11" s="15">
        <v>26845</v>
      </c>
      <c r="AH11" s="15">
        <v>27457</v>
      </c>
      <c r="AI11" s="15">
        <v>31927</v>
      </c>
      <c r="AJ11" s="15">
        <v>41937</v>
      </c>
      <c r="AK11" s="15">
        <v>32271</v>
      </c>
      <c r="AL11" s="34">
        <v>21178</v>
      </c>
    </row>
    <row r="12" spans="1:39" s="11" customFormat="1" x14ac:dyDescent="0.25">
      <c r="A12" s="9" t="s">
        <v>10</v>
      </c>
      <c r="B12" s="15">
        <v>16437</v>
      </c>
      <c r="C12" s="15">
        <v>24149</v>
      </c>
      <c r="D12" s="15">
        <v>36575</v>
      </c>
      <c r="E12" s="15">
        <v>22266</v>
      </c>
      <c r="F12" s="15">
        <v>23134</v>
      </c>
      <c r="G12" s="15">
        <v>22993</v>
      </c>
      <c r="H12" s="15">
        <v>18655</v>
      </c>
      <c r="I12" s="15">
        <v>23849</v>
      </c>
      <c r="J12" s="15">
        <v>24491</v>
      </c>
      <c r="K12" s="15">
        <v>24946</v>
      </c>
      <c r="L12" s="15">
        <v>26992</v>
      </c>
      <c r="M12" s="15">
        <v>31552</v>
      </c>
      <c r="N12" s="15">
        <v>17622</v>
      </c>
      <c r="O12" s="15">
        <v>22938</v>
      </c>
      <c r="P12" s="15">
        <v>33325</v>
      </c>
      <c r="Q12" s="15">
        <v>34097</v>
      </c>
      <c r="R12" s="15">
        <v>27144</v>
      </c>
      <c r="S12" s="15">
        <v>24052</v>
      </c>
      <c r="T12" s="15">
        <v>19844</v>
      </c>
      <c r="U12" s="15">
        <v>25753</v>
      </c>
      <c r="V12" s="15">
        <v>22231</v>
      </c>
      <c r="W12" s="15">
        <v>26274</v>
      </c>
      <c r="X12" s="15">
        <v>32521</v>
      </c>
      <c r="Y12" s="15">
        <v>29363</v>
      </c>
      <c r="Z12" s="15">
        <v>23235</v>
      </c>
      <c r="AA12" s="15">
        <v>25121</v>
      </c>
      <c r="AB12" s="15">
        <v>27326</v>
      </c>
      <c r="AC12" s="15">
        <v>32052</v>
      </c>
      <c r="AD12" s="15">
        <v>23528</v>
      </c>
      <c r="AE12" s="15">
        <v>20494</v>
      </c>
      <c r="AF12" s="15">
        <v>18175</v>
      </c>
      <c r="AG12" s="15">
        <v>22492</v>
      </c>
      <c r="AH12" s="15">
        <v>20791</v>
      </c>
      <c r="AI12" s="15">
        <v>25602</v>
      </c>
      <c r="AJ12" s="15">
        <v>30319</v>
      </c>
      <c r="AK12" s="15">
        <v>26393</v>
      </c>
      <c r="AL12" s="34">
        <v>19013</v>
      </c>
    </row>
    <row r="13" spans="1:39" s="11" customFormat="1" x14ac:dyDescent="0.25">
      <c r="A13" s="9" t="s">
        <v>11</v>
      </c>
      <c r="B13" s="15">
        <v>17520</v>
      </c>
      <c r="C13" s="15">
        <v>24332</v>
      </c>
      <c r="D13" s="15">
        <v>35597</v>
      </c>
      <c r="E13" s="15">
        <v>26420</v>
      </c>
      <c r="F13" s="15">
        <v>24309</v>
      </c>
      <c r="G13" s="15">
        <v>23989</v>
      </c>
      <c r="H13" s="15">
        <v>18656</v>
      </c>
      <c r="I13" s="15">
        <v>21236</v>
      </c>
      <c r="J13" s="15">
        <v>22974</v>
      </c>
      <c r="K13" s="15">
        <v>21763</v>
      </c>
      <c r="L13" s="15">
        <v>21413</v>
      </c>
      <c r="M13" s="15">
        <v>26225</v>
      </c>
      <c r="N13" s="15">
        <v>17977</v>
      </c>
      <c r="O13" s="15">
        <v>17486</v>
      </c>
      <c r="P13" s="15">
        <v>29017</v>
      </c>
      <c r="Q13" s="15">
        <v>30864</v>
      </c>
      <c r="R13" s="15">
        <v>28248</v>
      </c>
      <c r="S13" s="15">
        <v>26109</v>
      </c>
      <c r="T13" s="15">
        <v>20992</v>
      </c>
      <c r="U13" s="15">
        <v>24801</v>
      </c>
      <c r="V13" s="15">
        <v>22727</v>
      </c>
      <c r="W13" s="15">
        <v>26687</v>
      </c>
      <c r="X13" s="15">
        <v>28288</v>
      </c>
      <c r="Y13" s="15">
        <v>29340</v>
      </c>
      <c r="Z13" s="15">
        <v>20572</v>
      </c>
      <c r="AA13" s="15">
        <v>25304</v>
      </c>
      <c r="AB13" s="15">
        <v>26724</v>
      </c>
      <c r="AC13" s="15">
        <v>31606</v>
      </c>
      <c r="AD13" s="15">
        <v>26721</v>
      </c>
      <c r="AE13" s="15">
        <v>24358</v>
      </c>
      <c r="AF13" s="15">
        <v>21655</v>
      </c>
      <c r="AG13" s="15">
        <v>23792</v>
      </c>
      <c r="AH13" s="15">
        <v>21392</v>
      </c>
      <c r="AI13" s="15">
        <v>25495</v>
      </c>
      <c r="AJ13" s="15">
        <v>29004</v>
      </c>
      <c r="AK13" s="15">
        <v>27553</v>
      </c>
      <c r="AL13" s="34">
        <v>21229</v>
      </c>
    </row>
    <row r="14" spans="1:39" s="11" customFormat="1" x14ac:dyDescent="0.25">
      <c r="A14" s="9" t="s">
        <v>12</v>
      </c>
      <c r="B14" s="15">
        <v>13628</v>
      </c>
      <c r="C14" s="15">
        <v>14266</v>
      </c>
      <c r="D14" s="15">
        <v>16676</v>
      </c>
      <c r="E14" s="15">
        <v>11894</v>
      </c>
      <c r="F14" s="15">
        <v>10053</v>
      </c>
      <c r="G14" s="15">
        <v>10985</v>
      </c>
      <c r="H14" s="15">
        <v>10604</v>
      </c>
      <c r="I14" s="15">
        <v>11900</v>
      </c>
      <c r="J14" s="15">
        <v>10196</v>
      </c>
      <c r="K14" s="15">
        <v>14128</v>
      </c>
      <c r="L14" s="15">
        <v>15129</v>
      </c>
      <c r="M14" s="15">
        <v>16351</v>
      </c>
      <c r="N14" s="15">
        <v>16720</v>
      </c>
      <c r="O14" s="15">
        <v>14325</v>
      </c>
      <c r="P14" s="15">
        <v>19313</v>
      </c>
      <c r="Q14" s="15">
        <v>18454</v>
      </c>
      <c r="R14" s="15">
        <v>15391</v>
      </c>
      <c r="S14" s="15">
        <v>18204</v>
      </c>
      <c r="T14" s="15">
        <v>17327</v>
      </c>
      <c r="U14" s="15">
        <v>18392</v>
      </c>
      <c r="V14" s="15">
        <v>17770</v>
      </c>
      <c r="W14" s="15">
        <v>16136</v>
      </c>
      <c r="X14" s="15">
        <v>15579</v>
      </c>
      <c r="Y14" s="15">
        <v>15967.24</v>
      </c>
      <c r="Z14" s="15">
        <v>22067</v>
      </c>
      <c r="AA14" s="15">
        <v>16142</v>
      </c>
      <c r="AB14" s="15">
        <v>18727</v>
      </c>
      <c r="AC14" s="15">
        <v>15585</v>
      </c>
      <c r="AD14" s="15">
        <v>14038</v>
      </c>
      <c r="AE14" s="15">
        <v>16158</v>
      </c>
      <c r="AF14" s="15">
        <v>12038</v>
      </c>
      <c r="AG14" s="15">
        <v>14550</v>
      </c>
      <c r="AH14" s="15">
        <v>10929</v>
      </c>
      <c r="AI14" s="15">
        <v>14721</v>
      </c>
      <c r="AJ14" s="15">
        <v>15318</v>
      </c>
      <c r="AK14" s="15">
        <v>13555</v>
      </c>
      <c r="AL14" s="34">
        <v>14869</v>
      </c>
    </row>
    <row r="15" spans="1:39" ht="15.75" thickBot="1" x14ac:dyDescent="0.3">
      <c r="A15" s="3" t="s">
        <v>2</v>
      </c>
      <c r="B15" s="16">
        <f>SUM(B5:B14)</f>
        <v>278369</v>
      </c>
      <c r="C15" s="16">
        <f>SUM(C5:C14)</f>
        <v>251911.6</v>
      </c>
      <c r="D15" s="16">
        <f>SUM(D5:D14)</f>
        <v>402544.81</v>
      </c>
      <c r="E15" s="16">
        <f>SUM(E5:E14)</f>
        <v>355785.54000000004</v>
      </c>
      <c r="F15" s="16">
        <f>SUM(F5:F14)</f>
        <v>297199.42</v>
      </c>
      <c r="G15" s="16">
        <f>SUM(G5:G14)</f>
        <v>320220.96999999997</v>
      </c>
      <c r="H15" s="16">
        <f>SUM(H5:H14)</f>
        <v>305063.95</v>
      </c>
      <c r="I15" s="16">
        <f>SUM(I5:I14)</f>
        <v>277769.61</v>
      </c>
      <c r="J15" s="16">
        <f>SUM(J5:J14)</f>
        <v>329108.11</v>
      </c>
      <c r="K15" s="16">
        <f>SUM(K5:K14)</f>
        <v>307650.51</v>
      </c>
      <c r="L15" s="16">
        <f>SUM(L5:L14)</f>
        <v>306563.98</v>
      </c>
      <c r="M15" s="16">
        <f>SUM(M5:M14)</f>
        <v>383292.49</v>
      </c>
      <c r="N15" s="16">
        <f>SUM(N5:N14)</f>
        <v>282382.81</v>
      </c>
      <c r="O15" s="16">
        <f>SUM(O5:O14)</f>
        <v>256367.49</v>
      </c>
      <c r="P15" s="16">
        <f>SUM(P5:P14)</f>
        <v>401855.14</v>
      </c>
      <c r="Q15" s="16">
        <f>SUM(Q5:Q14)</f>
        <v>410434.42</v>
      </c>
      <c r="R15" s="16">
        <f>SUM(R5:R14)</f>
        <v>402488.6</v>
      </c>
      <c r="S15" s="16">
        <f>SUM(S5:S14)</f>
        <v>398628.64</v>
      </c>
      <c r="T15" s="16">
        <f>SUM(T5:T14)</f>
        <v>351144.05599999998</v>
      </c>
      <c r="U15" s="16">
        <f>SUM(U5:U14)</f>
        <v>329080.3</v>
      </c>
      <c r="V15" s="16">
        <f>SUM(V5:V14)</f>
        <v>358163.94400000002</v>
      </c>
      <c r="W15" s="16">
        <f>SUM(W5:W14)</f>
        <v>318630.14799999999</v>
      </c>
      <c r="X15" s="16">
        <f>SUM(X5:X14)</f>
        <v>371169.64399999997</v>
      </c>
      <c r="Y15" s="16">
        <f>SUM(Y5:Y14)</f>
        <v>396097.17599999998</v>
      </c>
      <c r="Z15" s="30">
        <f>SUM(Z5:Z14)</f>
        <v>300892.32</v>
      </c>
      <c r="AA15" s="16">
        <f>SUM(AA5:AA14)</f>
        <v>274130.89600000001</v>
      </c>
      <c r="AB15" s="16">
        <f>SUM(AB5:AB14)</f>
        <v>371450.63199999998</v>
      </c>
      <c r="AC15" s="16">
        <f>SUM(AC5:AC14)</f>
        <v>359069</v>
      </c>
      <c r="AD15" s="16">
        <f>SUM(AD5:AD14)</f>
        <v>348186.95999999996</v>
      </c>
      <c r="AE15" s="16">
        <f>SUM(AE5:AE14)</f>
        <v>306877.29599999997</v>
      </c>
      <c r="AF15" s="16">
        <f>SUM(AF5:AF14)</f>
        <v>293782.24</v>
      </c>
      <c r="AG15" s="16">
        <f>SUM(AG5:AG14)</f>
        <v>277680.41599999997</v>
      </c>
      <c r="AH15" s="16">
        <f>SUM(AH5:AH14)</f>
        <v>289201.71999999997</v>
      </c>
      <c r="AI15" s="16">
        <f>SUM(AI5:AI14)</f>
        <v>321288.288</v>
      </c>
      <c r="AJ15" s="16">
        <f>SUM(AJ5:AJ14)</f>
        <v>363428.82400000002</v>
      </c>
      <c r="AK15" s="16">
        <f>SUM(AK5:AK14)</f>
        <v>380942.54399999999</v>
      </c>
      <c r="AL15" s="16">
        <f>SUM(AL5:AL14)</f>
        <v>261312.08</v>
      </c>
      <c r="AM15">
        <v>371450.63199999998</v>
      </c>
    </row>
    <row r="16" spans="1:39" ht="15.75" thickTop="1" x14ac:dyDescent="0.25">
      <c r="C16" s="33">
        <f>AVERAGE(B15:C15)</f>
        <v>265140.3</v>
      </c>
      <c r="D16" s="33">
        <f>AVERAGE(D15:M15)</f>
        <v>328519.93899999995</v>
      </c>
      <c r="N16" s="33">
        <f>N15-M15</f>
        <v>-100909.68</v>
      </c>
      <c r="O16" s="33">
        <f>AVERAGE(N15:O15)</f>
        <v>269375.15000000002</v>
      </c>
      <c r="P16" s="33">
        <f>AVERAGE(P15:Y15)</f>
        <v>373769.20679999999</v>
      </c>
      <c r="Z16" s="33">
        <f>Z15-Y15</f>
        <v>-95204.855999999971</v>
      </c>
      <c r="AA16" s="33">
        <f>AVERAGE(Z15:AA15)</f>
        <v>287511.60800000001</v>
      </c>
      <c r="AB16" s="33">
        <f>AVERAGE(AB15:AK15)</f>
        <v>331190.79200000002</v>
      </c>
      <c r="AL16" s="32">
        <f>AL15-AK15</f>
        <v>-119630.46400000001</v>
      </c>
      <c r="AM16" s="33"/>
    </row>
    <row r="17" spans="1:39" x14ac:dyDescent="0.25">
      <c r="C17" s="50">
        <f>(D16-C16)</f>
        <v>63379.638999999966</v>
      </c>
      <c r="D17" s="48">
        <f>C17/D16</f>
        <v>0.19292478621822701</v>
      </c>
      <c r="N17" s="45">
        <f>N16/M15</f>
        <v>-0.26327069439842143</v>
      </c>
      <c r="O17" s="50">
        <f>(P16-O16)</f>
        <v>104394.05679999996</v>
      </c>
      <c r="P17" s="48">
        <f>O17/P16</f>
        <v>0.27930084902863639</v>
      </c>
      <c r="Z17" s="47">
        <f>Z16/Y15</f>
        <v>-0.24035732080048958</v>
      </c>
      <c r="AA17" s="50">
        <f>(AB16-AA16)</f>
        <v>43679.184000000008</v>
      </c>
      <c r="AB17" s="48">
        <f>AA17/AB16</f>
        <v>0.13188526086800145</v>
      </c>
      <c r="AL17" s="47">
        <f>AL16/AK15</f>
        <v>-0.31403807709122666</v>
      </c>
      <c r="AM17" s="49"/>
    </row>
    <row r="18" spans="1:39" x14ac:dyDescent="0.25">
      <c r="Y18" s="33">
        <f>AVERAGE(B15:C15,N15:O15,Z15:AA15)</f>
        <v>274009.0193333333</v>
      </c>
      <c r="Z18" s="33">
        <f>AVERAGE(D15:M15,P15:Y15,AB15:AK15)</f>
        <v>344493.31259999995</v>
      </c>
      <c r="AB18" s="51">
        <f>AB17+P17+D17</f>
        <v>0.6041108961148649</v>
      </c>
    </row>
    <row r="19" spans="1:39" ht="15.75" thickBot="1" x14ac:dyDescent="0.3">
      <c r="Z19" s="47">
        <f>(Y18-Z18)/Z18</f>
        <v>-0.20460279108090487</v>
      </c>
      <c r="AB19" s="47">
        <f>AB18/3</f>
        <v>0.20137029870495496</v>
      </c>
    </row>
    <row r="20" spans="1:39" ht="15.75" thickTop="1" x14ac:dyDescent="0.25">
      <c r="A20" s="37" t="s">
        <v>0</v>
      </c>
      <c r="B20" s="27">
        <v>42736</v>
      </c>
      <c r="C20" s="27">
        <v>42767</v>
      </c>
      <c r="D20" s="27">
        <v>42795</v>
      </c>
      <c r="E20" s="27">
        <v>42826</v>
      </c>
      <c r="F20" s="27">
        <v>42856</v>
      </c>
      <c r="G20" s="27">
        <v>42887</v>
      </c>
      <c r="H20" s="27">
        <v>42917</v>
      </c>
      <c r="I20" s="27">
        <v>42948</v>
      </c>
      <c r="J20" s="27">
        <v>42979</v>
      </c>
      <c r="K20" s="27">
        <v>43009</v>
      </c>
      <c r="L20" s="27">
        <v>43040</v>
      </c>
      <c r="M20" s="27">
        <v>43070</v>
      </c>
      <c r="N20" s="27">
        <v>43101</v>
      </c>
      <c r="O20" s="27">
        <v>43132</v>
      </c>
      <c r="P20" s="27">
        <v>43160</v>
      </c>
      <c r="Q20" s="27">
        <v>43191</v>
      </c>
      <c r="R20" s="27">
        <v>43221</v>
      </c>
      <c r="S20" s="27">
        <v>43252</v>
      </c>
      <c r="T20" s="27">
        <v>43282</v>
      </c>
      <c r="U20" s="27">
        <v>43313</v>
      </c>
      <c r="V20" s="27">
        <v>43344</v>
      </c>
      <c r="W20" s="27">
        <v>43374</v>
      </c>
      <c r="X20" s="27">
        <v>43405</v>
      </c>
      <c r="Y20" s="27">
        <v>43435</v>
      </c>
      <c r="Z20" s="35">
        <v>43466</v>
      </c>
      <c r="AA20" s="35">
        <v>43497</v>
      </c>
      <c r="AB20" s="35">
        <v>43525</v>
      </c>
      <c r="AC20" s="35">
        <v>43556</v>
      </c>
      <c r="AD20" s="35">
        <v>43586</v>
      </c>
      <c r="AE20" s="35">
        <v>43617</v>
      </c>
      <c r="AF20" s="35">
        <v>43647</v>
      </c>
      <c r="AG20" s="35">
        <v>43678</v>
      </c>
      <c r="AH20" s="35">
        <v>43709</v>
      </c>
      <c r="AI20" s="35">
        <v>43739</v>
      </c>
      <c r="AJ20" s="35">
        <v>43770</v>
      </c>
      <c r="AK20" s="35">
        <v>43800</v>
      </c>
      <c r="AL20" s="35">
        <v>43831</v>
      </c>
    </row>
    <row r="21" spans="1:39" ht="15.75" thickBot="1" x14ac:dyDescent="0.3">
      <c r="A21" s="3" t="s">
        <v>20</v>
      </c>
      <c r="B21" s="16">
        <f>SUM(B11:B20)</f>
        <v>388038</v>
      </c>
      <c r="C21" s="16">
        <f>SUM(C11:C20)</f>
        <v>709845.53899999987</v>
      </c>
      <c r="D21" s="16">
        <f>SUM(D11:D20)</f>
        <v>901079.94192478631</v>
      </c>
      <c r="E21" s="16">
        <f>SUM(E11:E20)</f>
        <v>489486.54000000004</v>
      </c>
      <c r="F21" s="16">
        <f>SUM(F11:F20)</f>
        <v>419371.42</v>
      </c>
      <c r="G21" s="16">
        <f>SUM(G11:G20)</f>
        <v>443898.97</v>
      </c>
      <c r="H21" s="16">
        <f>SUM(H11:H20)</f>
        <v>415869.95</v>
      </c>
      <c r="I21" s="16">
        <f>SUM(I11:I20)</f>
        <v>402156.61</v>
      </c>
      <c r="J21" s="16">
        <f>SUM(J11:J20)</f>
        <v>455156.11</v>
      </c>
      <c r="K21" s="16">
        <f>SUM(K11:K20)</f>
        <v>435147.51</v>
      </c>
      <c r="L21" s="16">
        <f>SUM(L11:L20)</f>
        <v>440300.98</v>
      </c>
      <c r="M21" s="16">
        <f>SUM(M11:M20)</f>
        <v>532754.49</v>
      </c>
      <c r="N21" s="16">
        <f>SUM(N11:N20)</f>
        <v>297806.86672930559</v>
      </c>
      <c r="O21" s="16">
        <f>SUM(O11:O20)</f>
        <v>748936.69680000003</v>
      </c>
      <c r="P21" s="16">
        <f>SUM(P11:P20)</f>
        <v>939760.62610084901</v>
      </c>
      <c r="Q21" s="16">
        <f>SUM(Q11:Q20)</f>
        <v>576758.41999999993</v>
      </c>
      <c r="R21" s="16">
        <f>SUM(R11:R20)</f>
        <v>547034.6</v>
      </c>
      <c r="S21" s="16">
        <f>SUM(S11:S20)</f>
        <v>539486.64</v>
      </c>
      <c r="T21" s="16">
        <f>SUM(T11:T20)</f>
        <v>478723.05599999998</v>
      </c>
      <c r="U21" s="16">
        <f>SUM(U11:U20)</f>
        <v>468582.3</v>
      </c>
      <c r="V21" s="16">
        <f>SUM(V11:V20)</f>
        <v>494988.94400000002</v>
      </c>
      <c r="W21" s="16">
        <f>SUM(W11:W20)</f>
        <v>460090.14799999999</v>
      </c>
      <c r="X21" s="16">
        <f>SUM(X11:X20)</f>
        <v>524527.64399999997</v>
      </c>
      <c r="Y21" s="16">
        <f>SUM(Y11:Y20)</f>
        <v>820099.43533333321</v>
      </c>
      <c r="Z21" s="30">
        <f>SUM(Z11:Z20)</f>
        <v>679822.33163988811</v>
      </c>
      <c r="AA21" s="16">
        <f>SUM(AA11:AA20)</f>
        <v>743329.68799999997</v>
      </c>
      <c r="AB21" s="16">
        <f>SUM(AB11:AB20)</f>
        <v>850790.36136645579</v>
      </c>
      <c r="AC21" s="16">
        <f>SUM(AC11:AC20)</f>
        <v>517902</v>
      </c>
      <c r="AD21" s="16">
        <f>SUM(AD11:AD20)</f>
        <v>488160.95999999996</v>
      </c>
      <c r="AE21" s="16">
        <f>SUM(AE11:AE20)</f>
        <v>439515.29599999997</v>
      </c>
      <c r="AF21" s="16">
        <f>SUM(AF11:AF20)</f>
        <v>412167.24</v>
      </c>
      <c r="AG21" s="16">
        <f>SUM(AG11:AG20)</f>
        <v>409037.41599999997</v>
      </c>
      <c r="AH21" s="16">
        <f>SUM(AH11:AH20)</f>
        <v>413479.72</v>
      </c>
      <c r="AI21" s="16">
        <f>SUM(AI11:AI20)</f>
        <v>462772.288</v>
      </c>
      <c r="AJ21" s="16">
        <f>SUM(AJ11:AJ20)</f>
        <v>523776.82400000002</v>
      </c>
      <c r="AK21" s="16">
        <f>SUM(AK11:AK20)</f>
        <v>524514.54399999999</v>
      </c>
      <c r="AL21" s="16">
        <f>SUM(AL11:AL20)</f>
        <v>261801.30196192287</v>
      </c>
    </row>
    <row r="22" spans="1:39" s="38" customFormat="1" thickTop="1" x14ac:dyDescent="0.2">
      <c r="A22" s="38" t="s">
        <v>21</v>
      </c>
      <c r="B22" s="38">
        <v>174782.16999999998</v>
      </c>
      <c r="C22" s="38">
        <v>163828.01999999999</v>
      </c>
      <c r="D22" s="38">
        <v>274350.39</v>
      </c>
      <c r="E22" s="38">
        <v>216784.4</v>
      </c>
      <c r="F22" s="38">
        <v>176018.93</v>
      </c>
      <c r="G22" s="38">
        <v>201169.73</v>
      </c>
      <c r="H22" s="38">
        <v>179653.95</v>
      </c>
      <c r="I22" s="39">
        <v>182580.68</v>
      </c>
      <c r="J22" s="38">
        <v>217504.56999999998</v>
      </c>
      <c r="K22" s="38">
        <v>213233.82</v>
      </c>
      <c r="L22" s="38">
        <v>223504.40000000002</v>
      </c>
      <c r="M22" s="38">
        <v>259186.78000000003</v>
      </c>
      <c r="N22" s="38">
        <v>184357.89999999997</v>
      </c>
      <c r="O22" s="38">
        <v>132127.29</v>
      </c>
      <c r="P22" s="38">
        <v>258927.06</v>
      </c>
      <c r="Q22" s="38">
        <v>221941.51999999996</v>
      </c>
      <c r="R22" s="38">
        <v>282206.21000000002</v>
      </c>
      <c r="S22" s="38">
        <v>248369.62</v>
      </c>
      <c r="T22" s="38">
        <v>305076.69</v>
      </c>
      <c r="U22" s="38">
        <v>293854</v>
      </c>
      <c r="V22" s="38">
        <v>310496.41000000003</v>
      </c>
      <c r="W22" s="38">
        <v>285137.87</v>
      </c>
      <c r="X22" s="38">
        <v>321228.90999999997</v>
      </c>
      <c r="Y22" s="38">
        <v>342745.69000000006</v>
      </c>
      <c r="Z22" s="38">
        <v>263033.76999999996</v>
      </c>
      <c r="AA22" s="38">
        <v>218741.84000000003</v>
      </c>
      <c r="AB22" s="38">
        <v>311470.71000000008</v>
      </c>
      <c r="AC22" s="38">
        <v>328073.23000000004</v>
      </c>
      <c r="AD22" s="38">
        <v>307379.42000000004</v>
      </c>
      <c r="AE22" s="38">
        <v>263158.8</v>
      </c>
      <c r="AF22" s="38">
        <v>261185.45000000004</v>
      </c>
      <c r="AG22" s="38">
        <v>269595.23</v>
      </c>
      <c r="AH22" s="38">
        <v>278822.93</v>
      </c>
      <c r="AI22" s="38">
        <v>321698.09999999998</v>
      </c>
      <c r="AJ22" s="38">
        <v>347403.82999999996</v>
      </c>
      <c r="AK22" s="38">
        <v>345110.12999999995</v>
      </c>
      <c r="AL22" s="38">
        <v>242562.92</v>
      </c>
    </row>
    <row r="25" spans="1:39" x14ac:dyDescent="0.25">
      <c r="I25"/>
      <c r="AJ25" s="11"/>
    </row>
    <row r="31" spans="1:39" x14ac:dyDescent="0.25">
      <c r="I31"/>
      <c r="AJ31" s="11"/>
    </row>
    <row r="34" spans="36:36" customFormat="1" x14ac:dyDescent="0.25">
      <c r="AJ34" s="11"/>
    </row>
    <row r="36" spans="36:36" customFormat="1" x14ac:dyDescent="0.25">
      <c r="AJ36" s="11"/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035-E4EF-44D2-9782-0A557A0ED08E}">
  <dimension ref="A3:BF37"/>
  <sheetViews>
    <sheetView topLeftCell="A7" workbookViewId="0">
      <selection activeCell="D25" sqref="D25"/>
    </sheetView>
  </sheetViews>
  <sheetFormatPr defaultRowHeight="15" x14ac:dyDescent="0.25"/>
  <cols>
    <col min="1" max="1" width="33.85546875" customWidth="1"/>
    <col min="2" max="13" width="13.7109375" customWidth="1"/>
    <col min="14" max="14" width="13" customWidth="1"/>
    <col min="15" max="15" width="13.28515625" customWidth="1"/>
    <col min="16" max="16" width="12.85546875" customWidth="1"/>
    <col min="17" max="18" width="13.5703125" customWidth="1"/>
    <col min="19" max="19" width="13" customWidth="1"/>
    <col min="20" max="25" width="12.7109375" bestFit="1" customWidth="1"/>
    <col min="26" max="26" width="13.140625" customWidth="1"/>
    <col min="27" max="27" width="12.42578125" customWidth="1"/>
    <col min="28" max="28" width="13" customWidth="1"/>
    <col min="29" max="29" width="12.85546875" customWidth="1"/>
    <col min="30" max="30" width="13" customWidth="1"/>
    <col min="31" max="33" width="12.7109375" bestFit="1" customWidth="1"/>
    <col min="34" max="34" width="14.5703125" customWidth="1"/>
    <col min="35" max="37" width="12.7109375" bestFit="1" customWidth="1"/>
    <col min="38" max="38" width="15.140625" customWidth="1"/>
  </cols>
  <sheetData>
    <row r="3" spans="1:38" ht="15.75" thickBot="1" x14ac:dyDescent="0.3">
      <c r="A3" s="1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38" ht="15.75" thickTop="1" x14ac:dyDescent="0.25">
      <c r="A4" s="23" t="s">
        <v>0</v>
      </c>
      <c r="B4" s="36">
        <v>42736</v>
      </c>
      <c r="C4" s="36">
        <v>42767</v>
      </c>
      <c r="D4" s="36">
        <v>42795</v>
      </c>
      <c r="E4" s="36">
        <v>42826</v>
      </c>
      <c r="F4" s="36">
        <v>42856</v>
      </c>
      <c r="G4" s="36">
        <v>42887</v>
      </c>
      <c r="H4" s="36">
        <v>42917</v>
      </c>
      <c r="I4" s="36">
        <v>42948</v>
      </c>
      <c r="J4" s="36">
        <v>42979</v>
      </c>
      <c r="K4" s="36">
        <v>43009</v>
      </c>
      <c r="L4" s="36">
        <v>43040</v>
      </c>
      <c r="M4" s="36">
        <v>43070</v>
      </c>
      <c r="N4" s="36">
        <v>43101</v>
      </c>
      <c r="O4" s="36">
        <v>43132</v>
      </c>
      <c r="P4" s="36">
        <v>43160</v>
      </c>
      <c r="Q4" s="36">
        <v>43191</v>
      </c>
      <c r="R4" s="36">
        <v>43221</v>
      </c>
      <c r="S4" s="36">
        <v>43252</v>
      </c>
      <c r="T4" s="36">
        <v>43282</v>
      </c>
      <c r="U4" s="36">
        <v>43313</v>
      </c>
      <c r="V4" s="36">
        <v>43344</v>
      </c>
      <c r="W4" s="36">
        <v>43374</v>
      </c>
      <c r="X4" s="36">
        <v>43405</v>
      </c>
      <c r="Y4" s="36">
        <v>43435</v>
      </c>
      <c r="Z4" s="36">
        <v>43466</v>
      </c>
      <c r="AA4" s="36">
        <v>43497</v>
      </c>
      <c r="AB4" s="36">
        <v>43525</v>
      </c>
      <c r="AC4" s="36">
        <v>43556</v>
      </c>
      <c r="AD4" s="36">
        <v>43586</v>
      </c>
      <c r="AE4" s="36">
        <v>43617</v>
      </c>
      <c r="AF4" s="36">
        <v>43647</v>
      </c>
      <c r="AG4" s="36">
        <v>43678</v>
      </c>
      <c r="AH4" s="36">
        <v>43709</v>
      </c>
      <c r="AI4" s="36">
        <v>43739</v>
      </c>
      <c r="AJ4" s="36">
        <v>43770</v>
      </c>
      <c r="AK4" s="36">
        <v>43800</v>
      </c>
      <c r="AL4" s="36">
        <v>43831</v>
      </c>
    </row>
    <row r="5" spans="1:38" ht="15.75" thickBot="1" x14ac:dyDescent="0.3">
      <c r="A5" s="24"/>
      <c r="B5" s="2" t="s">
        <v>1</v>
      </c>
      <c r="C5" s="2" t="s">
        <v>1</v>
      </c>
      <c r="D5" s="2" t="s">
        <v>1</v>
      </c>
      <c r="E5" s="2" t="s">
        <v>1</v>
      </c>
      <c r="F5" s="2" t="s">
        <v>1</v>
      </c>
      <c r="G5" s="2" t="s">
        <v>1</v>
      </c>
      <c r="H5" s="2" t="s">
        <v>1</v>
      </c>
      <c r="I5" s="2" t="s">
        <v>1</v>
      </c>
      <c r="J5" s="2" t="s">
        <v>1</v>
      </c>
      <c r="K5" s="2" t="s">
        <v>1</v>
      </c>
      <c r="L5" s="2" t="s">
        <v>1</v>
      </c>
      <c r="M5" s="2" t="s">
        <v>1</v>
      </c>
      <c r="N5" s="2" t="s">
        <v>1</v>
      </c>
      <c r="O5" s="2" t="s">
        <v>1</v>
      </c>
      <c r="P5" s="2" t="s">
        <v>1</v>
      </c>
      <c r="Q5" s="2" t="s">
        <v>1</v>
      </c>
      <c r="R5" s="2" t="s">
        <v>1</v>
      </c>
      <c r="S5" s="2" t="s">
        <v>1</v>
      </c>
      <c r="T5" s="2" t="s">
        <v>1</v>
      </c>
      <c r="U5" s="2" t="s">
        <v>1</v>
      </c>
      <c r="V5" s="2" t="s">
        <v>1</v>
      </c>
      <c r="W5" s="2" t="s">
        <v>1</v>
      </c>
      <c r="X5" s="2" t="s">
        <v>1</v>
      </c>
      <c r="Y5" s="2" t="s">
        <v>1</v>
      </c>
      <c r="Z5" s="2" t="s">
        <v>1</v>
      </c>
      <c r="AA5" s="2" t="s">
        <v>1</v>
      </c>
      <c r="AB5" s="2" t="s">
        <v>1</v>
      </c>
      <c r="AC5" s="2" t="s">
        <v>1</v>
      </c>
      <c r="AD5" s="2" t="s">
        <v>1</v>
      </c>
      <c r="AE5" s="2" t="s">
        <v>1</v>
      </c>
      <c r="AF5" s="2" t="s">
        <v>1</v>
      </c>
      <c r="AG5" s="2" t="s">
        <v>1</v>
      </c>
      <c r="AH5" s="2" t="s">
        <v>1</v>
      </c>
      <c r="AI5" s="2" t="s">
        <v>1</v>
      </c>
      <c r="AJ5" s="2" t="s">
        <v>1</v>
      </c>
      <c r="AK5" s="2" t="s">
        <v>1</v>
      </c>
      <c r="AL5" s="2" t="s">
        <v>1</v>
      </c>
    </row>
    <row r="6" spans="1:38" s="11" customFormat="1" ht="15.75" thickTop="1" x14ac:dyDescent="0.25">
      <c r="A6" s="9" t="s">
        <v>4</v>
      </c>
      <c r="B6" s="10">
        <v>3515.83</v>
      </c>
      <c r="C6" s="11">
        <v>3515.83</v>
      </c>
      <c r="D6" s="10">
        <v>6146.88</v>
      </c>
      <c r="E6" s="11">
        <v>5746.87</v>
      </c>
      <c r="F6" s="10">
        <v>4669.62</v>
      </c>
      <c r="G6" s="11">
        <v>6252.42</v>
      </c>
      <c r="H6" s="10">
        <v>6329.31</v>
      </c>
      <c r="I6" s="11">
        <v>6018.85</v>
      </c>
      <c r="J6" s="10">
        <v>5505.05</v>
      </c>
      <c r="K6" s="11">
        <v>5287.61</v>
      </c>
      <c r="L6" s="10">
        <v>3735.18</v>
      </c>
      <c r="M6" s="11">
        <v>5566.81</v>
      </c>
      <c r="N6" s="10">
        <v>4417.46</v>
      </c>
      <c r="O6" s="11">
        <v>3232.69</v>
      </c>
      <c r="P6" s="10">
        <v>6188.16</v>
      </c>
      <c r="Q6" s="11">
        <v>6234.74</v>
      </c>
      <c r="R6" s="10">
        <v>7288.86</v>
      </c>
      <c r="S6" s="11">
        <v>7923.76</v>
      </c>
      <c r="T6" s="10">
        <v>9301</v>
      </c>
      <c r="U6" s="11">
        <v>8902.65</v>
      </c>
      <c r="V6" s="10">
        <v>8064.02</v>
      </c>
      <c r="W6" s="11">
        <v>6444.76</v>
      </c>
      <c r="X6" s="10">
        <v>6529.45</v>
      </c>
      <c r="Y6" s="11">
        <v>9394.51</v>
      </c>
      <c r="Z6" s="10">
        <v>7534.88</v>
      </c>
      <c r="AA6" s="11">
        <v>6478.61</v>
      </c>
      <c r="AB6" s="10">
        <v>10207.56</v>
      </c>
      <c r="AC6" s="11">
        <v>10135.700000000001</v>
      </c>
      <c r="AD6" s="10">
        <v>11990.85</v>
      </c>
      <c r="AE6" s="11">
        <v>11309.41</v>
      </c>
      <c r="AF6" s="10">
        <v>12020.6</v>
      </c>
      <c r="AG6" s="11">
        <v>11536.6</v>
      </c>
      <c r="AH6" s="10">
        <v>13883.63</v>
      </c>
      <c r="AI6" s="11">
        <v>11720.86</v>
      </c>
      <c r="AJ6" s="10">
        <v>11427.99</v>
      </c>
      <c r="AK6" s="11">
        <v>12543.25</v>
      </c>
      <c r="AL6" s="8">
        <v>6308.19</v>
      </c>
    </row>
    <row r="7" spans="1:38" s="11" customFormat="1" x14ac:dyDescent="0.25">
      <c r="A7" s="9" t="s">
        <v>5</v>
      </c>
      <c r="B7" s="10">
        <v>9074.9</v>
      </c>
      <c r="C7" s="11">
        <v>10215.379999999999</v>
      </c>
      <c r="D7" s="10">
        <v>16868.78</v>
      </c>
      <c r="E7" s="11">
        <v>15745.95</v>
      </c>
      <c r="F7" s="10">
        <v>13607.18</v>
      </c>
      <c r="G7" s="11">
        <v>14951.29</v>
      </c>
      <c r="H7" s="10">
        <v>15667.87</v>
      </c>
      <c r="I7" s="11">
        <v>12821.6</v>
      </c>
      <c r="J7" s="10">
        <v>16402.78</v>
      </c>
      <c r="K7" s="11">
        <v>14797.34</v>
      </c>
      <c r="L7" s="10">
        <v>15293.95</v>
      </c>
      <c r="M7" s="11">
        <v>16228.27</v>
      </c>
      <c r="N7" s="10">
        <v>9245.19</v>
      </c>
      <c r="O7" s="11">
        <v>10877.91</v>
      </c>
      <c r="P7" s="10">
        <v>17821.43</v>
      </c>
      <c r="Q7" s="11">
        <v>17270.8</v>
      </c>
      <c r="R7" s="10">
        <v>20574.87</v>
      </c>
      <c r="S7" s="11">
        <v>16453.66</v>
      </c>
      <c r="T7" s="10">
        <v>16679.52</v>
      </c>
      <c r="U7" s="11">
        <v>17856.009999999998</v>
      </c>
      <c r="V7" s="10">
        <v>19427.060000000001</v>
      </c>
      <c r="W7" s="11">
        <v>19535.61</v>
      </c>
      <c r="X7" s="10">
        <v>23156.01</v>
      </c>
      <c r="Y7" s="11">
        <v>21536.720000000001</v>
      </c>
      <c r="Z7" s="10">
        <v>14640.33</v>
      </c>
      <c r="AA7" s="11">
        <v>15027.63</v>
      </c>
      <c r="AB7" s="10">
        <v>21542.720000000001</v>
      </c>
      <c r="AC7" s="11">
        <v>21970.07</v>
      </c>
      <c r="AD7" s="10">
        <v>22344.38</v>
      </c>
      <c r="AE7" s="11">
        <v>16790.87</v>
      </c>
      <c r="AF7" s="10">
        <v>18371.13</v>
      </c>
      <c r="AG7" s="11">
        <v>20854.080000000002</v>
      </c>
      <c r="AH7" s="10">
        <v>20854.080000000002</v>
      </c>
      <c r="AI7" s="11">
        <v>25189.279999999999</v>
      </c>
      <c r="AJ7" s="10">
        <v>25189.279999999999</v>
      </c>
      <c r="AK7" s="11">
        <v>23304.31</v>
      </c>
      <c r="AL7" s="8">
        <v>17074.75</v>
      </c>
    </row>
    <row r="8" spans="1:38" s="11" customFormat="1" x14ac:dyDescent="0.25">
      <c r="A8" s="9" t="s">
        <v>6</v>
      </c>
      <c r="B8" s="10">
        <v>17376.39</v>
      </c>
      <c r="C8" s="11">
        <v>15047.21</v>
      </c>
      <c r="D8" s="10">
        <v>22922.71</v>
      </c>
      <c r="E8" s="11">
        <v>24450.66</v>
      </c>
      <c r="F8" s="10">
        <v>20644.98</v>
      </c>
      <c r="G8" s="11">
        <v>20685.09</v>
      </c>
      <c r="H8" s="10">
        <v>23188.43</v>
      </c>
      <c r="I8" s="11">
        <v>18698.5</v>
      </c>
      <c r="J8" s="10">
        <v>24857.919999999998</v>
      </c>
      <c r="K8" s="11">
        <v>25040.27</v>
      </c>
      <c r="L8" s="10">
        <v>25365</v>
      </c>
      <c r="M8" s="11">
        <v>30491.99</v>
      </c>
      <c r="N8" s="10">
        <v>19302.189999999999</v>
      </c>
      <c r="O8" s="11">
        <v>15667.67</v>
      </c>
      <c r="P8" s="10">
        <v>23651.45</v>
      </c>
      <c r="Q8" s="11">
        <v>25841.81</v>
      </c>
      <c r="R8" s="10">
        <v>29903.63</v>
      </c>
      <c r="S8" s="11">
        <v>26794.7</v>
      </c>
      <c r="T8" s="10">
        <v>32061.1</v>
      </c>
      <c r="U8" s="11">
        <v>29643</v>
      </c>
      <c r="V8" s="10">
        <v>33188.26</v>
      </c>
      <c r="W8" s="11">
        <v>28785.72</v>
      </c>
      <c r="X8" s="10">
        <v>31902.5</v>
      </c>
      <c r="Y8" s="11">
        <v>34274.81</v>
      </c>
      <c r="Z8" s="10">
        <v>20993.06</v>
      </c>
      <c r="AA8" s="11">
        <v>19460.36</v>
      </c>
      <c r="AB8" s="10">
        <v>26888.87</v>
      </c>
      <c r="AC8" s="11">
        <v>30070.37</v>
      </c>
      <c r="AD8" s="10">
        <v>30710.27</v>
      </c>
      <c r="AE8" s="11">
        <v>28907.61</v>
      </c>
      <c r="AF8" s="10">
        <v>30895.34</v>
      </c>
      <c r="AG8" s="11">
        <v>29497.8</v>
      </c>
      <c r="AH8" s="10">
        <v>33606.22</v>
      </c>
      <c r="AI8" s="11">
        <v>35801.96</v>
      </c>
      <c r="AJ8" s="10">
        <v>37113.480000000003</v>
      </c>
      <c r="AK8" s="11">
        <v>39014.269999999997</v>
      </c>
      <c r="AL8" s="8">
        <v>26892.959999999999</v>
      </c>
    </row>
    <row r="9" spans="1:38" s="11" customFormat="1" x14ac:dyDescent="0.25">
      <c r="A9" s="9" t="s">
        <v>3</v>
      </c>
      <c r="B9" s="10">
        <f>17206.43+88.34+34873.47</f>
        <v>52168.240000000005</v>
      </c>
      <c r="C9" s="11">
        <f>24264.86+16844.16</f>
        <v>41109.020000000004</v>
      </c>
      <c r="D9" s="10">
        <f>46223.49+169.21+16844.16+1059.47</f>
        <v>64296.33</v>
      </c>
      <c r="E9" s="11">
        <v>47852.18</v>
      </c>
      <c r="F9" s="10">
        <f>31030.51+17.62+462.54</f>
        <v>31510.67</v>
      </c>
      <c r="G9" s="11">
        <f>508.48+19.41+49224.45</f>
        <v>49752.34</v>
      </c>
      <c r="H9" s="10">
        <f>31811.16+6.19+152.06+14.09+340.6</f>
        <v>32324.1</v>
      </c>
      <c r="I9" s="11">
        <f>30329.19+456.77+17.94+4.86+133.55</f>
        <v>30942.309999999998</v>
      </c>
      <c r="J9" s="10">
        <f>38697.88+133.85+4.78+379.96+15.12</f>
        <v>39231.589999999997</v>
      </c>
      <c r="K9" s="11">
        <f>35450.92+679.28+27.64</f>
        <v>36157.839999999997</v>
      </c>
      <c r="L9" s="10">
        <f>35836.06+6.03+19.77+504.33</f>
        <v>36366.189999999995</v>
      </c>
      <c r="M9" s="11">
        <f>38532.48+5.49+154.18+855.87+33.53</f>
        <v>39581.550000000003</v>
      </c>
      <c r="N9" s="10">
        <v>43898.59</v>
      </c>
      <c r="O9" s="11">
        <f>155.42+923.69</f>
        <v>1079.1100000000001</v>
      </c>
      <c r="P9" s="10">
        <v>43124.1</v>
      </c>
      <c r="Q9" s="11">
        <f>1043.45</f>
        <v>1043.45</v>
      </c>
      <c r="R9" s="10">
        <f>53927.87+35.04+205.2</f>
        <v>54168.11</v>
      </c>
      <c r="S9" s="11">
        <f>41480.81+9.09+437.13+16.58+236.1</f>
        <v>42179.709999999992</v>
      </c>
      <c r="T9" s="10">
        <f>66739.62+855.89</f>
        <v>67595.509999999995</v>
      </c>
      <c r="U9" s="11">
        <f>61919.57+560.09+21.68</f>
        <v>62501.34</v>
      </c>
      <c r="V9" s="10">
        <f>66226.07+10.1+262.47+18.06+469.12</f>
        <v>66985.820000000007</v>
      </c>
      <c r="W9" s="11">
        <f>52369.94+461.86+18.13</f>
        <v>52849.93</v>
      </c>
      <c r="X9" s="10">
        <f>63490.82+743.17+29.24</f>
        <v>64263.229999999996</v>
      </c>
      <c r="Y9" s="11">
        <f>78340.6+222.24+8.67+770.77+29.52</f>
        <v>79371.800000000017</v>
      </c>
      <c r="Z9" s="10">
        <f>36.81+72963.42+267.04</f>
        <v>73267.26999999999</v>
      </c>
      <c r="AA9" s="11">
        <f>40361.95+1202.9</f>
        <v>41564.85</v>
      </c>
      <c r="AB9" s="10">
        <f>77349.23+232.81</f>
        <v>77582.039999999994</v>
      </c>
      <c r="AC9" s="11">
        <f>72402.65+30.07+758.14</f>
        <v>73190.86</v>
      </c>
      <c r="AD9" s="10">
        <f>529.19+19.17+69398.26</f>
        <v>69946.62</v>
      </c>
      <c r="AE9" s="11">
        <f>53117.72+8.8+6.05+176.63</f>
        <v>53309.200000000004</v>
      </c>
      <c r="AF9" s="10">
        <f>54821.73+994.15+38.04</f>
        <v>55853.920000000006</v>
      </c>
      <c r="AG9" s="11">
        <f>10.8+281.04+9.5+53144.74</f>
        <v>53446.079999999994</v>
      </c>
      <c r="AH9" s="10">
        <f>20.98+55756.45</f>
        <v>55777.43</v>
      </c>
      <c r="AI9" s="11">
        <f>17.91+474.54+70348.1+10.28</f>
        <v>70850.83</v>
      </c>
      <c r="AJ9" s="10">
        <f>29.86+63837.54</f>
        <v>63867.4</v>
      </c>
      <c r="AK9" s="11">
        <f>39.93+83297.48</f>
        <v>83337.409999999989</v>
      </c>
      <c r="AL9" s="8">
        <v>62416.409999999996</v>
      </c>
    </row>
    <row r="10" spans="1:38" s="11" customFormat="1" x14ac:dyDescent="0.25">
      <c r="A10" s="9" t="s">
        <v>7</v>
      </c>
      <c r="B10" s="10">
        <v>26718.879999999997</v>
      </c>
      <c r="C10" s="11">
        <v>17370.12</v>
      </c>
      <c r="D10" s="10">
        <v>41151.06</v>
      </c>
      <c r="E10" s="11">
        <f>31633.19+1340.83</f>
        <v>32974.019999999997</v>
      </c>
      <c r="F10" s="10">
        <f>22391.3+1463.05</f>
        <v>23854.35</v>
      </c>
      <c r="G10" s="11">
        <f>26022.7+1089.12</f>
        <v>27111.82</v>
      </c>
      <c r="H10" s="10">
        <v>25496.32</v>
      </c>
      <c r="I10" s="11">
        <v>23583.25</v>
      </c>
      <c r="J10" s="10">
        <v>30379.11</v>
      </c>
      <c r="K10" s="11">
        <v>28691.88</v>
      </c>
      <c r="L10" s="10">
        <v>28691.88</v>
      </c>
      <c r="M10" s="11">
        <v>39288.959999999999</v>
      </c>
      <c r="N10" s="10">
        <v>26772.77</v>
      </c>
      <c r="O10" s="11">
        <v>17764.32</v>
      </c>
      <c r="P10" s="10">
        <f>1067.5+40963.53</f>
        <v>42031.03</v>
      </c>
      <c r="Q10" s="11">
        <f>36475.87+63.09+1022.92</f>
        <v>37561.879999999997</v>
      </c>
      <c r="R10" s="10">
        <v>52184.85</v>
      </c>
      <c r="S10" s="11">
        <v>41051.050000000003</v>
      </c>
      <c r="T10" s="10">
        <f>64787.04+1425.7</f>
        <v>66212.740000000005</v>
      </c>
      <c r="U10" s="11">
        <f>54506.68+1341.33+96.51</f>
        <v>55944.520000000004</v>
      </c>
      <c r="V10" s="10">
        <f>61719.25+1931.24</f>
        <v>63650.49</v>
      </c>
      <c r="W10" s="11">
        <f>60049.12+1227.38</f>
        <v>61276.5</v>
      </c>
      <c r="X10" s="10">
        <f>60655.46+1284.6</f>
        <v>61940.06</v>
      </c>
      <c r="Y10" s="11">
        <f>72941.45</f>
        <v>72941.45</v>
      </c>
      <c r="Z10" s="10">
        <v>54116.85</v>
      </c>
      <c r="AA10" s="11">
        <f>36617.74+1224.69</f>
        <v>37842.43</v>
      </c>
      <c r="AB10" s="10">
        <f>344.58+23.75+56571.44</f>
        <v>56939.770000000004</v>
      </c>
      <c r="AC10" s="11">
        <v>64084.9</v>
      </c>
      <c r="AD10" s="10">
        <v>56349.56</v>
      </c>
      <c r="AE10" s="11">
        <f>1164.03+47860.6</f>
        <v>49024.63</v>
      </c>
      <c r="AF10" s="10">
        <f>44669.15+1304.67</f>
        <v>45973.82</v>
      </c>
      <c r="AG10" s="11">
        <v>43129.36</v>
      </c>
      <c r="AH10" s="10">
        <v>45302.9</v>
      </c>
      <c r="AI10" s="11">
        <v>53995.62</v>
      </c>
      <c r="AJ10" s="10">
        <v>53179.51</v>
      </c>
      <c r="AK10" s="11">
        <v>63240.05</v>
      </c>
      <c r="AL10" s="8">
        <v>37890.11</v>
      </c>
    </row>
    <row r="11" spans="1:38" s="11" customFormat="1" x14ac:dyDescent="0.25">
      <c r="A11" s="9" t="s">
        <v>8</v>
      </c>
      <c r="B11" s="10">
        <v>19415.509999999998</v>
      </c>
      <c r="C11" s="11">
        <v>14388.45</v>
      </c>
      <c r="D11" s="10">
        <v>25997.71</v>
      </c>
      <c r="E11" s="11">
        <v>25125.13</v>
      </c>
      <c r="F11" s="10">
        <v>22286.25</v>
      </c>
      <c r="G11" s="11">
        <v>23872.99</v>
      </c>
      <c r="H11" s="10">
        <v>26197.759999999998</v>
      </c>
      <c r="I11" s="11">
        <v>20811.38</v>
      </c>
      <c r="J11" s="10">
        <v>30085.51</v>
      </c>
      <c r="K11" s="11">
        <v>24548.33</v>
      </c>
      <c r="L11" s="10">
        <v>30490.21</v>
      </c>
      <c r="M11" s="11">
        <v>36275.629999999997</v>
      </c>
      <c r="N11" s="10">
        <v>25053.51</v>
      </c>
      <c r="O11" s="11">
        <v>22184.92</v>
      </c>
      <c r="P11" s="10">
        <v>25204.7</v>
      </c>
      <c r="Q11" s="11">
        <v>27653.42</v>
      </c>
      <c r="R11" s="10">
        <v>30129.75</v>
      </c>
      <c r="S11" s="11">
        <v>27246.6</v>
      </c>
      <c r="T11" s="10">
        <v>35944.39</v>
      </c>
      <c r="U11" s="11">
        <v>32589.85</v>
      </c>
      <c r="V11" s="10">
        <v>34524.51</v>
      </c>
      <c r="W11" s="11">
        <v>28433.81</v>
      </c>
      <c r="X11" s="10">
        <v>31559.25</v>
      </c>
      <c r="Y11" s="11">
        <v>36100.04</v>
      </c>
      <c r="Z11" s="10">
        <v>21663.06</v>
      </c>
      <c r="AA11" s="11">
        <v>20430.740000000002</v>
      </c>
      <c r="AB11" s="10">
        <v>31601.43</v>
      </c>
      <c r="AC11" s="11">
        <v>31506.36</v>
      </c>
      <c r="AD11" s="10">
        <v>32538.22</v>
      </c>
      <c r="AE11" s="11">
        <v>26618.78</v>
      </c>
      <c r="AF11" s="10">
        <v>27532.35</v>
      </c>
      <c r="AG11" s="11">
        <v>26344.880000000001</v>
      </c>
      <c r="AH11" s="10">
        <v>29505.73</v>
      </c>
      <c r="AI11" s="11">
        <v>30055.31</v>
      </c>
      <c r="AJ11" s="10">
        <v>41192.46</v>
      </c>
      <c r="AK11" s="11">
        <v>32261.45</v>
      </c>
      <c r="AL11" s="8">
        <v>25173</v>
      </c>
    </row>
    <row r="12" spans="1:38" s="11" customFormat="1" x14ac:dyDescent="0.25">
      <c r="A12" s="9" t="s">
        <v>9</v>
      </c>
      <c r="B12" s="10">
        <v>14583.95</v>
      </c>
      <c r="C12" s="11">
        <v>19458.29</v>
      </c>
      <c r="D12" s="10">
        <v>30645.200000000001</v>
      </c>
      <c r="E12" s="11">
        <v>22583.26</v>
      </c>
      <c r="F12" s="10">
        <v>18281.580000000002</v>
      </c>
      <c r="G12" s="11">
        <v>18199.7</v>
      </c>
      <c r="H12" s="10">
        <v>15826.82</v>
      </c>
      <c r="I12" s="11">
        <v>19759.259999999998</v>
      </c>
      <c r="J12" s="10">
        <v>20184.830000000002</v>
      </c>
      <c r="K12" s="11">
        <v>18857.07</v>
      </c>
      <c r="L12" s="10">
        <v>21928.97</v>
      </c>
      <c r="M12" s="11">
        <v>22642.14</v>
      </c>
      <c r="N12" s="10">
        <v>15979.72</v>
      </c>
      <c r="O12" s="11">
        <v>15901.71</v>
      </c>
      <c r="P12" s="10">
        <v>30261.23</v>
      </c>
      <c r="Q12" s="11">
        <v>34549.980000000003</v>
      </c>
      <c r="R12" s="10">
        <v>30499.03</v>
      </c>
      <c r="S12" s="11">
        <v>29156.78</v>
      </c>
      <c r="T12" s="10">
        <v>26544.9</v>
      </c>
      <c r="U12" s="11">
        <v>27546.39</v>
      </c>
      <c r="V12" s="10">
        <v>29944.23</v>
      </c>
      <c r="W12" s="11">
        <v>28205.17</v>
      </c>
      <c r="X12" s="10">
        <v>33233.22</v>
      </c>
      <c r="Y12" s="11">
        <v>27521.41</v>
      </c>
      <c r="Z12" s="10">
        <v>17740.080000000002</v>
      </c>
      <c r="AA12" s="11">
        <v>24662.23</v>
      </c>
      <c r="AB12" s="10">
        <v>28741.97</v>
      </c>
      <c r="AC12" s="11">
        <v>32863.33</v>
      </c>
      <c r="AD12" s="10">
        <v>31060.12</v>
      </c>
      <c r="AE12" s="11">
        <v>26104.05</v>
      </c>
      <c r="AF12" s="10">
        <v>21898.959999999999</v>
      </c>
      <c r="AG12" s="11">
        <v>26103.83</v>
      </c>
      <c r="AH12" s="10">
        <v>27131.58</v>
      </c>
      <c r="AI12" s="11">
        <v>32269.87</v>
      </c>
      <c r="AJ12" s="10">
        <v>42111.27</v>
      </c>
      <c r="AK12" s="11">
        <v>28766.68</v>
      </c>
      <c r="AL12" s="8">
        <v>17293.45</v>
      </c>
    </row>
    <row r="13" spans="1:38" s="11" customFormat="1" x14ac:dyDescent="0.25">
      <c r="A13" s="9" t="s">
        <v>10</v>
      </c>
      <c r="B13" s="10">
        <v>10140.280000000001</v>
      </c>
      <c r="C13" s="11">
        <v>16224.11</v>
      </c>
      <c r="D13" s="10">
        <v>29736.74</v>
      </c>
      <c r="E13" s="11">
        <v>16071.83</v>
      </c>
      <c r="F13" s="10">
        <v>16702</v>
      </c>
      <c r="G13" s="11">
        <v>16122.45</v>
      </c>
      <c r="H13" s="10">
        <v>13346.39</v>
      </c>
      <c r="I13" s="11">
        <v>22078.639999999999</v>
      </c>
      <c r="J13" s="10">
        <v>22437.53</v>
      </c>
      <c r="K13" s="11">
        <v>29770.54</v>
      </c>
      <c r="L13" s="10">
        <v>30751.66</v>
      </c>
      <c r="M13" s="11">
        <v>34216.81</v>
      </c>
      <c r="N13" s="10">
        <v>12106.96</v>
      </c>
      <c r="O13" s="11">
        <v>19816.66</v>
      </c>
      <c r="P13" s="10">
        <v>32826.71</v>
      </c>
      <c r="Q13" s="11">
        <v>33420.71</v>
      </c>
      <c r="R13" s="10">
        <v>24167.07</v>
      </c>
      <c r="S13" s="11">
        <v>21999.3</v>
      </c>
      <c r="T13" s="10">
        <v>18297.21</v>
      </c>
      <c r="U13" s="10">
        <v>21715.27</v>
      </c>
      <c r="V13" s="10">
        <v>19721.36</v>
      </c>
      <c r="W13" s="11">
        <v>22668.94</v>
      </c>
      <c r="X13" s="10">
        <v>29538.86</v>
      </c>
      <c r="Y13" s="11">
        <v>25419.200000000001</v>
      </c>
      <c r="Z13" s="10">
        <v>16969.86</v>
      </c>
      <c r="AA13" s="11">
        <v>19531.62</v>
      </c>
      <c r="AB13" s="10">
        <v>21763.87</v>
      </c>
      <c r="AC13" s="11">
        <v>25903.7</v>
      </c>
      <c r="AD13" s="10">
        <v>19208.93</v>
      </c>
      <c r="AE13" s="11">
        <v>17342.91</v>
      </c>
      <c r="AF13" s="10">
        <v>16472.53</v>
      </c>
      <c r="AG13" s="11">
        <v>21339.09</v>
      </c>
      <c r="AH13" s="10">
        <v>20555.55</v>
      </c>
      <c r="AI13" s="11">
        <v>23734.49</v>
      </c>
      <c r="AJ13" s="10">
        <v>29008.41</v>
      </c>
      <c r="AK13" s="11">
        <v>24047.86</v>
      </c>
      <c r="AL13" s="8">
        <v>16813.689999999999</v>
      </c>
    </row>
    <row r="14" spans="1:38" s="11" customFormat="1" x14ac:dyDescent="0.25">
      <c r="A14" s="9" t="s">
        <v>11</v>
      </c>
      <c r="B14" s="10">
        <v>10050.91</v>
      </c>
      <c r="C14" s="11">
        <v>14212.35</v>
      </c>
      <c r="D14" s="10">
        <v>22222.959999999999</v>
      </c>
      <c r="E14" s="11">
        <f>15038.7+100.83+465.41+155.13+171.48+58.73</f>
        <v>15990.279999999999</v>
      </c>
      <c r="F14" s="10">
        <f>3784.33+1176.31+1163.47+1822.2+770.9+3.11+209.96+729.27+4599.77+160.99+912.28+470.72</f>
        <v>15803.31</v>
      </c>
      <c r="G14" s="11">
        <v>14760.03</v>
      </c>
      <c r="H14" s="10">
        <f>3075.51+928.87+803.34+1235.35+770.9+6.04+217.07+319.82+3462.29+121.18+600.13+367.98</f>
        <v>11908.479999999998</v>
      </c>
      <c r="I14" s="11">
        <f>4361.81+487.02+1286.84+1753.27+2050.1+9.95+261.92+92.9+497.73+5033.26+176.16+746.6+536.7</f>
        <v>17294.260000000002</v>
      </c>
      <c r="J14" s="10">
        <f>4729.31+528.05+1375.17+1873.61+2223.57+1.78+254.85+346.94+367.58+137.85+5532.09+221.28+848.25+186.77+186.77+598.13</f>
        <v>19412.000000000004</v>
      </c>
      <c r="K14" s="11">
        <f>4458.25+497.78+1333.95+1817.45+2050.1+3.31+229.32+94.22+613.97+5213.94+173.79+903.75+548.5</f>
        <v>17938.329999999998</v>
      </c>
      <c r="L14" s="10">
        <f>4345.06+485.14+1383.42+1884.84+2050.1+1.78+223.19+1006.4+5351.05+196.2+909.68+548.02</f>
        <v>18384.880000000005</v>
      </c>
      <c r="M14" s="11">
        <f>5303.74+592.19+1722.99+2347.5+2128.95+1.02+171.6+899.13+6220.67+238.45+1109.36+653.14</f>
        <v>21388.74</v>
      </c>
      <c r="N14" s="10">
        <f>4059.66+453.28+495.82+675.52+2050.1+67.41+530.4+147.06+4005.83+153.56+714.39+417.65</f>
        <v>13770.679999999997</v>
      </c>
      <c r="O14" s="11">
        <f>3896.45+435.05+566.67+772.33+2050.1+50.05+471.15+3893.84+149.26+694.4+186.77+186.77+416.92</f>
        <v>13769.760000000002</v>
      </c>
      <c r="P14" s="10">
        <v>23033.71</v>
      </c>
      <c r="Q14" s="11">
        <v>23422.67</v>
      </c>
      <c r="R14" s="10">
        <v>20827.66</v>
      </c>
      <c r="S14" s="11">
        <f>5431.26+606.43+1471.35+2004.65+2050.1+15.83+412.16+57.11+1019.9+6059.7+191.89+878.65+624.44</f>
        <v>20823.47</v>
      </c>
      <c r="T14" s="10">
        <v>18410.3</v>
      </c>
      <c r="U14" s="10">
        <f>5814.55+987.46+1714.79+1920.25+1852.5+20.98+423.98+1240.05+6479.69+205.19+939.55+663.63</f>
        <v>22262.619999999995</v>
      </c>
      <c r="V14" s="10">
        <v>20601.52</v>
      </c>
      <c r="W14" s="11">
        <f>6313.47+1072.19+1752.69+1962.7+1852.5+4.95+375.03+1334.35+6951.59+273.42+1279.1+699.49</f>
        <v>23871.48</v>
      </c>
      <c r="X14" s="10">
        <v>26491.86</v>
      </c>
      <c r="Y14" s="11">
        <f>6947.5+1179.87+1916.5+2146.13+1852.5+10.49+362.79+73.35+6749.58+247.48+1012.44+758.29</f>
        <v>23256.92</v>
      </c>
      <c r="Z14" s="10">
        <v>16578.8</v>
      </c>
      <c r="AA14" s="11">
        <f>9646.5+1638.24+2008.26+2248.86+2876.56+115.83+800.44+640.51</f>
        <v>19975.2</v>
      </c>
      <c r="AB14" s="10">
        <v>20877.2</v>
      </c>
      <c r="AC14" s="11">
        <v>25639.54</v>
      </c>
      <c r="AD14" s="10">
        <f>9838.77+1670.88+2687.93+3010+2876.55+3.62+665.14+331.93+698.44</f>
        <v>21783.26</v>
      </c>
      <c r="AE14" s="11">
        <v>19950.47</v>
      </c>
      <c r="AF14" s="10">
        <v>18617.79</v>
      </c>
      <c r="AG14" s="11">
        <v>22221.85</v>
      </c>
      <c r="AH14" s="10">
        <v>20244.759999999998</v>
      </c>
      <c r="AI14" s="11">
        <v>22780.28</v>
      </c>
      <c r="AJ14" s="10">
        <v>28394.3</v>
      </c>
      <c r="AK14" s="11">
        <v>24507.85</v>
      </c>
      <c r="AL14" s="8">
        <v>17247.73</v>
      </c>
    </row>
    <row r="15" spans="1:38" s="11" customFormat="1" x14ac:dyDescent="0.25">
      <c r="A15" s="9" t="s">
        <v>12</v>
      </c>
      <c r="B15" s="10">
        <v>11737.28</v>
      </c>
      <c r="C15" s="11">
        <v>12287.26</v>
      </c>
      <c r="D15" s="10">
        <v>14362.02</v>
      </c>
      <c r="E15" s="11">
        <v>10244.219999999999</v>
      </c>
      <c r="F15" s="10">
        <v>8658.99</v>
      </c>
      <c r="G15" s="11">
        <v>9461.6</v>
      </c>
      <c r="H15" s="10">
        <v>9368.4699999999993</v>
      </c>
      <c r="I15" s="11">
        <v>10572.63</v>
      </c>
      <c r="J15" s="10">
        <v>9008.25</v>
      </c>
      <c r="K15" s="11">
        <v>12144.61</v>
      </c>
      <c r="L15" s="10">
        <v>12496.48</v>
      </c>
      <c r="M15" s="11">
        <v>13505.88</v>
      </c>
      <c r="N15" s="10">
        <v>13810.83</v>
      </c>
      <c r="O15" s="11">
        <v>11832.54</v>
      </c>
      <c r="P15" s="10">
        <v>14784.54</v>
      </c>
      <c r="Q15" s="11">
        <v>14942.06</v>
      </c>
      <c r="R15" s="10">
        <v>12462.38</v>
      </c>
      <c r="S15" s="11">
        <v>14740.59</v>
      </c>
      <c r="T15" s="10">
        <v>14030.02</v>
      </c>
      <c r="U15" s="10">
        <v>14892.35</v>
      </c>
      <c r="V15" s="10">
        <v>14389.14</v>
      </c>
      <c r="W15" s="11">
        <v>13065.95</v>
      </c>
      <c r="X15" s="10">
        <v>12614.47</v>
      </c>
      <c r="Y15" s="11">
        <v>12928.83</v>
      </c>
      <c r="Z15" s="10">
        <v>19529.580000000002</v>
      </c>
      <c r="AA15" s="11">
        <v>13768.17</v>
      </c>
      <c r="AB15" s="10">
        <v>15325.28</v>
      </c>
      <c r="AC15" s="11">
        <v>12708.4</v>
      </c>
      <c r="AD15" s="10">
        <v>11447.21</v>
      </c>
      <c r="AE15" s="11">
        <v>13800.87</v>
      </c>
      <c r="AF15" s="10">
        <v>13549.01</v>
      </c>
      <c r="AG15" s="11">
        <v>15121.66</v>
      </c>
      <c r="AH15" s="10">
        <v>11961.05</v>
      </c>
      <c r="AI15" s="11">
        <v>15299.6</v>
      </c>
      <c r="AJ15" s="10">
        <v>15919.73</v>
      </c>
      <c r="AK15" s="11">
        <v>14087</v>
      </c>
      <c r="AL15" s="8">
        <v>15452.63</v>
      </c>
    </row>
    <row r="16" spans="1:38" ht="15.75" thickBot="1" x14ac:dyDescent="0.3">
      <c r="A16" s="3" t="s">
        <v>2</v>
      </c>
      <c r="B16" s="26">
        <f>SUM(B6:B15)</f>
        <v>174782.16999999998</v>
      </c>
      <c r="C16" s="26">
        <f>SUM(C6:C15)</f>
        <v>163828.01999999999</v>
      </c>
      <c r="D16" s="26">
        <f>SUM(D6:D15)</f>
        <v>274350.39</v>
      </c>
      <c r="E16" s="26">
        <f>SUM(E6:E15)</f>
        <v>216784.4</v>
      </c>
      <c r="F16" s="26">
        <f>SUM(F6:F15)</f>
        <v>176018.93</v>
      </c>
      <c r="G16" s="26">
        <f>SUM(G6:G15)</f>
        <v>201169.73</v>
      </c>
      <c r="H16" s="26">
        <f>SUM(H6:H15)</f>
        <v>179653.95</v>
      </c>
      <c r="I16" s="26">
        <f>SUM(I6:I15)</f>
        <v>182580.68</v>
      </c>
      <c r="J16" s="26">
        <f>SUM(J6:J15)</f>
        <v>217504.56999999998</v>
      </c>
      <c r="K16" s="26">
        <f>SUM(K6:K15)</f>
        <v>213233.82</v>
      </c>
      <c r="L16" s="26">
        <f>SUM(L6:L15)</f>
        <v>223504.40000000002</v>
      </c>
      <c r="M16" s="26">
        <f>SUM(M6:M15)</f>
        <v>259186.78000000003</v>
      </c>
      <c r="N16" s="26">
        <f>SUM(N6:N15)</f>
        <v>184357.89999999997</v>
      </c>
      <c r="O16" s="26">
        <f>SUM(O6:O15)</f>
        <v>132127.29</v>
      </c>
      <c r="P16" s="26">
        <f>SUM(P6:P15)</f>
        <v>258927.06</v>
      </c>
      <c r="Q16" s="26">
        <f>SUM(Q6:Q15)</f>
        <v>221941.51999999996</v>
      </c>
      <c r="R16" s="26">
        <f>SUM(R6:R15)</f>
        <v>282206.21000000002</v>
      </c>
      <c r="S16" s="26">
        <f>SUM(S6:S15)</f>
        <v>248369.62</v>
      </c>
      <c r="T16" s="26">
        <f>SUM(T6:T15)</f>
        <v>305076.69</v>
      </c>
      <c r="U16" s="26">
        <f>SUM(U6:U15)</f>
        <v>293854</v>
      </c>
      <c r="V16" s="26">
        <f>SUM(V6:V15)</f>
        <v>310496.41000000003</v>
      </c>
      <c r="W16" s="26">
        <f>SUM(W6:W15)</f>
        <v>285137.87</v>
      </c>
      <c r="X16" s="26">
        <f>SUM(X6:X15)</f>
        <v>321228.90999999997</v>
      </c>
      <c r="Y16" s="26">
        <f>SUM(Y6:Y15)</f>
        <v>342745.69000000006</v>
      </c>
      <c r="Z16" s="26">
        <f>SUM(Z6:Z15)</f>
        <v>263033.76999999996</v>
      </c>
      <c r="AA16" s="26">
        <f>SUM(AA6:AA15)</f>
        <v>218741.84000000003</v>
      </c>
      <c r="AB16" s="26">
        <f>SUM(AB6:AB15)</f>
        <v>311470.71000000008</v>
      </c>
      <c r="AC16" s="26">
        <f>SUM(AC6:AC15)</f>
        <v>328073.23000000004</v>
      </c>
      <c r="AD16" s="26">
        <f>SUM(AD6:AD15)</f>
        <v>307379.42000000004</v>
      </c>
      <c r="AE16" s="26">
        <f>SUM(AE6:AE15)</f>
        <v>263158.8</v>
      </c>
      <c r="AF16" s="26">
        <f>SUM(AF6:AF15)</f>
        <v>261185.45000000004</v>
      </c>
      <c r="AG16" s="26">
        <f>SUM(AG6:AG15)</f>
        <v>269595.23</v>
      </c>
      <c r="AH16" s="26">
        <f>SUM(AH6:AH15)</f>
        <v>278822.93</v>
      </c>
      <c r="AI16" s="26">
        <f>SUM(AI6:AI15)</f>
        <v>321698.09999999998</v>
      </c>
      <c r="AJ16" s="26">
        <f>SUM(AJ6:AJ15)</f>
        <v>347403.82999999996</v>
      </c>
      <c r="AK16" s="26">
        <f>SUM(AK6:AK15)</f>
        <v>345110.12999999995</v>
      </c>
      <c r="AL16" s="26">
        <f>SUM(AL6:AL15)</f>
        <v>242562.92</v>
      </c>
    </row>
    <row r="17" spans="36:36" ht="15.75" thickTop="1" x14ac:dyDescent="0.25"/>
    <row r="20" spans="36:36" x14ac:dyDescent="0.25">
      <c r="AJ20" s="11"/>
    </row>
    <row r="31" spans="36:36" x14ac:dyDescent="0.25">
      <c r="AJ31" s="11"/>
    </row>
    <row r="36" spans="36:36" x14ac:dyDescent="0.25">
      <c r="AJ36" s="11"/>
    </row>
    <row r="37" spans="36:36" x14ac:dyDescent="0.25">
      <c r="AJ37" s="11"/>
    </row>
  </sheetData>
  <mergeCells count="1">
    <mergeCell ref="A4:A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Despesas</vt:lpstr>
      <vt:lpstr>com totais</vt:lpstr>
      <vt:lpstr>KWH</vt:lpstr>
      <vt:lpstr>R$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PETTENON</dc:creator>
  <cp:lastModifiedBy>PETTENON</cp:lastModifiedBy>
  <cp:lastPrinted>2020-02-27T23:26:31Z</cp:lastPrinted>
  <dcterms:created xsi:type="dcterms:W3CDTF">2020-02-27T12:50:03Z</dcterms:created>
  <dcterms:modified xsi:type="dcterms:W3CDTF">2020-02-28T03:01:11Z</dcterms:modified>
</cp:coreProperties>
</file>