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8_{72245538-6349-4F68-974B-9BF6AFDC04D6}" xr6:coauthVersionLast="45" xr6:coauthVersionMax="45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Urug DIURNO DESARMADO 12X36" sheetId="15" r:id="rId1"/>
    <sheet name="Urug NOTURNO DESARMADA 12x36" sheetId="13" r:id="rId2"/>
    <sheet name="Urug UNIFORMES E EQUIPAMENTOS" sheetId="12" r:id="rId3"/>
    <sheet name="Urug RESUMO DA PROPOSTA" sheetId="6" r:id="rId4"/>
    <sheet name="Urug OBSERVAÇÕES" sheetId="14" r:id="rId5"/>
  </sheets>
  <definedNames>
    <definedName name="_xlnm.Print_Area" localSheetId="0">'Urug DIURNO DESARMADO 12X36'!$A$1:$G$177</definedName>
    <definedName name="_xlnm.Print_Area" localSheetId="1">'Urug NOTURNO DESARMADA 12x36'!$A$1:$G$179</definedName>
    <definedName name="_xlnm.Print_Area" localSheetId="4">'Urug OBSERVAÇÕES'!$A$1:$J$101</definedName>
    <definedName name="_xlnm.Print_Area" localSheetId="3">'Urug RESUMO DA PROPOSTA'!$A$1:$I$44</definedName>
    <definedName name="_xlnm.Print_Area" localSheetId="2">'Urug UNIFORMES E EQUIPAMENTOS'!$A$1:$H$37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G43" i="13"/>
  <c r="F158" i="15" l="1"/>
  <c r="F157" i="15"/>
  <c r="G133" i="15"/>
  <c r="G138" i="15" s="1"/>
  <c r="G86" i="15"/>
  <c r="E69" i="15"/>
  <c r="E75" i="15" s="1"/>
  <c r="G43" i="15"/>
  <c r="G91" i="15" s="1"/>
  <c r="G30" i="15"/>
  <c r="G27" i="15"/>
  <c r="G32" i="15" s="1"/>
  <c r="E10" i="15"/>
  <c r="G8" i="15"/>
  <c r="B4" i="15"/>
  <c r="G33" i="15" l="1"/>
  <c r="G82" i="15"/>
  <c r="G34" i="15"/>
  <c r="G29" i="15"/>
  <c r="G28" i="15" s="1"/>
  <c r="F156" i="15"/>
  <c r="G31" i="15"/>
  <c r="G49" i="15" s="1"/>
  <c r="G50" i="15" s="1"/>
  <c r="G35" i="15"/>
  <c r="G44" i="15" s="1"/>
  <c r="G45" i="15" l="1"/>
  <c r="G46" i="15" s="1"/>
  <c r="G48" i="15" s="1"/>
  <c r="G60" i="15" s="1"/>
  <c r="G90" i="15" l="1"/>
  <c r="G93" i="15" s="1"/>
  <c r="G102" i="15" s="1"/>
  <c r="G59" i="15"/>
  <c r="G52" i="15"/>
  <c r="G170" i="15"/>
  <c r="B119" i="15"/>
  <c r="G111" i="15"/>
  <c r="G112" i="15" s="1"/>
  <c r="G61" i="15" l="1"/>
  <c r="G110" i="15"/>
  <c r="G74" i="15"/>
  <c r="G73" i="15"/>
  <c r="G108" i="15"/>
  <c r="G68" i="15"/>
  <c r="G113" i="15"/>
  <c r="G72" i="15"/>
  <c r="G67" i="15"/>
  <c r="G71" i="15"/>
  <c r="G100" i="15" l="1"/>
  <c r="G70" i="15"/>
  <c r="G69" i="15"/>
  <c r="G75" i="15" s="1"/>
  <c r="G109" i="15"/>
  <c r="G114" i="15" s="1"/>
  <c r="G172" i="15" l="1"/>
  <c r="F119" i="15"/>
  <c r="G101" i="15"/>
  <c r="G103" i="15" s="1"/>
  <c r="G127" i="15"/>
  <c r="G171" i="15" l="1"/>
  <c r="D119" i="15"/>
  <c r="G119" i="15" s="1"/>
  <c r="G125" i="15" l="1"/>
  <c r="G128" i="15"/>
  <c r="G124" i="15"/>
  <c r="G123" i="15"/>
  <c r="G126" i="15"/>
  <c r="G120" i="15"/>
  <c r="G129" i="15" l="1"/>
  <c r="G137" i="15" s="1"/>
  <c r="G139" i="15" s="1"/>
  <c r="G173" i="15" s="1"/>
  <c r="G6" i="12" l="1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6" i="12" l="1"/>
  <c r="G147" i="13" s="1"/>
  <c r="H24" i="12"/>
  <c r="G145" i="15" s="1"/>
  <c r="H13" i="12"/>
  <c r="G144" i="15" s="1"/>
  <c r="G147" i="15" s="1"/>
  <c r="G51" i="13"/>
  <c r="G52" i="13" s="1"/>
  <c r="G45" i="13"/>
  <c r="G47" i="13" s="1"/>
  <c r="G48" i="13" s="1"/>
  <c r="G50" i="13" s="1"/>
  <c r="G62" i="13" s="1"/>
  <c r="G174" i="15" l="1"/>
  <c r="G175" i="15" s="1"/>
  <c r="G151" i="15"/>
  <c r="G152" i="15" s="1"/>
  <c r="G153" i="15" s="1"/>
  <c r="G154" i="15" s="1"/>
  <c r="G113" i="13"/>
  <c r="G114" i="13" s="1"/>
  <c r="G146" i="13"/>
  <c r="G149" i="13" s="1"/>
  <c r="G176" i="13" s="1"/>
  <c r="B121" i="13"/>
  <c r="G172" i="13"/>
  <c r="G92" i="13"/>
  <c r="G95" i="13" s="1"/>
  <c r="G104" i="13" s="1"/>
  <c r="G61" i="13"/>
  <c r="G54" i="13"/>
  <c r="G135" i="13"/>
  <c r="G140" i="13" s="1"/>
  <c r="G110" i="13" l="1"/>
  <c r="G155" i="15"/>
  <c r="G115" i="13"/>
  <c r="G63" i="13"/>
  <c r="G102" i="13" s="1"/>
  <c r="G111" i="13"/>
  <c r="G112" i="13"/>
  <c r="G71" i="13" l="1"/>
  <c r="G69" i="13"/>
  <c r="G116" i="13"/>
  <c r="F121" i="13" s="1"/>
  <c r="G73" i="13"/>
  <c r="G72" i="13"/>
  <c r="G75" i="13"/>
  <c r="G76" i="13"/>
  <c r="G70" i="13"/>
  <c r="G157" i="15"/>
  <c r="G160" i="15"/>
  <c r="G158" i="15"/>
  <c r="G74" i="13"/>
  <c r="G174" i="13"/>
  <c r="G77" i="13" l="1"/>
  <c r="G103" i="13" s="1"/>
  <c r="G105" i="13" s="1"/>
  <c r="D121" i="13" s="1"/>
  <c r="G121" i="13" s="1"/>
  <c r="G156" i="15"/>
  <c r="G161" i="15" s="1"/>
  <c r="G176" i="15" s="1"/>
  <c r="G177" i="15" s="1"/>
  <c r="D6" i="6" s="1"/>
  <c r="I16" i="6" s="1"/>
  <c r="I18" i="6" s="1"/>
  <c r="G129" i="13" l="1"/>
  <c r="G173" i="13"/>
  <c r="G122" i="13"/>
  <c r="G126" i="13"/>
  <c r="G130" i="13"/>
  <c r="G127" i="13"/>
  <c r="G128" i="13"/>
  <c r="G125" i="13"/>
  <c r="G131" i="13" l="1"/>
  <c r="G139" i="13" s="1"/>
  <c r="G141" i="13" s="1"/>
  <c r="G175" i="13" s="1"/>
  <c r="G177" i="13" s="1"/>
  <c r="G153" i="13" l="1"/>
  <c r="G154" i="13" s="1"/>
  <c r="G155" i="13" s="1"/>
  <c r="G156" i="13" s="1"/>
  <c r="G157" i="13" s="1"/>
  <c r="G159" i="13" l="1"/>
  <c r="G162" i="13"/>
  <c r="G160" i="13"/>
  <c r="G158" i="13" l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<sst xmlns="http://schemas.openxmlformats.org/spreadsheetml/2006/main" count="759" uniqueCount="364">
  <si>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</si>
  <si>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</si>
  <si>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</si>
  <si>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</si>
  <si>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</si>
  <si>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</si>
  <si>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</si>
  <si>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</si>
  <si>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</si>
  <si>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</si>
  <si>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</si>
  <si>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</si>
  <si>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</si>
  <si>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</si>
  <si>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</si>
  <si>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</si>
  <si>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</si>
  <si>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</si>
  <si>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</si>
  <si>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</si>
  <si>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</si>
  <si>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</si>
  <si>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</si>
  <si>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</si>
  <si>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</si>
  <si>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</si>
  <si>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</si>
  <si>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</si>
  <si>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</si>
  <si>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</si>
  <si>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</si>
  <si>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</si>
  <si>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</si>
  <si>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</si>
  <si>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</si>
  <si>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</si>
  <si>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</si>
  <si>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</si>
  <si>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</si>
  <si>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</si>
  <si>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</si>
  <si>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</si>
  <si>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</si>
  <si>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</si>
  <si>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</si>
  <si>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</si>
  <si>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</si>
  <si>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</si>
  <si>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</si>
  <si>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</si>
  <si>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</si>
  <si>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</si>
  <si>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</si>
  <si>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</si>
  <si>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</si>
  <si>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</si>
  <si>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</si>
  <si>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</si>
  <si>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</si>
  <si>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</si>
  <si>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</si>
  <si>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</si>
  <si>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</si>
  <si>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</si>
  <si>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</si>
  <si>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</si>
  <si>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</si>
  <si>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</si>
  <si>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</si>
  <si>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</si>
  <si>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</si>
  <si>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</si>
  <si>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</si>
  <si>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</si>
  <si>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</si>
  <si>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</si>
  <si>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</si>
  <si>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</si>
  <si>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</si>
  <si>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</si>
  <si>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</si>
  <si>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</si>
  <si>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</si>
  <si>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</si>
  <si>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</si>
  <si>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</si>
  <si>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</si>
  <si>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</si>
  <si>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</si>
  <si>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</si>
  <si>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</si>
  <si>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</si>
  <si>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</si>
  <si>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</si>
  <si>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</si>
  <si>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</si>
  <si>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</si>
  <si>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</si>
  <si>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</si>
  <si>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</si>
  <si>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</si>
  <si>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</si>
  <si>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</si>
  <si>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</si>
  <si>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</si>
  <si>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</si>
  <si>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</si>
  <si>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</si>
  <si>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</si>
  <si>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</si>
  <si>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</si>
  <si>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</si>
  <si>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</si>
  <si>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</si>
  <si>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</si>
  <si>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</si>
  <si>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</si>
  <si>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</si>
  <si>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</si>
  <si>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</si>
  <si>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</si>
  <si>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</si>
  <si>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</si>
  <si>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</si>
  <si>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</si>
  <si>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</si>
  <si>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</si>
  <si>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</si>
  <si>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</si>
  <si>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</si>
  <si>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</si>
  <si>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</si>
  <si>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</si>
  <si>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</si>
  <si>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</si>
  <si>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</si>
  <si>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</si>
  <si>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</si>
  <si>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</si>
  <si>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</si>
  <si>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</si>
  <si>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</si>
  <si>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</si>
  <si>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</si>
  <si>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</si>
  <si>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</si>
  <si>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</si>
  <si>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</si>
  <si>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</si>
  <si>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</si>
  <si>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</si>
  <si>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</si>
  <si>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</si>
  <si>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</si>
  <si>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</si>
  <si>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</si>
  <si>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</si>
  <si>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</si>
  <si>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</si>
  <si>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</si>
  <si>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</si>
  <si>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</si>
  <si>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</si>
  <si>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</si>
  <si>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</si>
  <si>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</si>
  <si>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</si>
  <si>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</si>
  <si>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</si>
  <si>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</si>
  <si>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</si>
  <si>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</si>
  <si>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</si>
  <si>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</si>
  <si>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</si>
  <si>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</si>
  <si>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</si>
  <si>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</si>
  <si>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</si>
  <si>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</si>
  <si>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</si>
  <si>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</si>
  <si>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</si>
  <si>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</si>
  <si>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</si>
  <si>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</si>
  <si>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</si>
  <si>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</si>
  <si>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</si>
  <si>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</si>
  <si>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</si>
  <si>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</si>
  <si>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</si>
  <si>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</si>
  <si>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</si>
  <si>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</si>
  <si>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</si>
  <si>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</si>
  <si>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</si>
  <si>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</si>
  <si>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</si>
  <si>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</si>
  <si>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</si>
  <si>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</si>
  <si>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</si>
  <si>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</si>
  <si>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</si>
  <si>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</si>
  <si>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</si>
  <si>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</si>
  <si>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</si>
  <si>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</si>
  <si>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</si>
  <si>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</si>
  <si>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</si>
  <si>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</si>
  <si>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</si>
  <si>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</si>
  <si>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</si>
  <si>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</si>
  <si>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</si>
  <si>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</si>
  <si>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</si>
  <si>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</si>
  <si>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</si>
  <si>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</si>
  <si>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</si>
  <si>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</si>
  <si>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</si>
  <si>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</si>
  <si>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</si>
  <si>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</si>
  <si>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</si>
  <si>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</si>
  <si>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</si>
  <si>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</si>
  <si>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</si>
  <si>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</si>
  <si>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</si>
  <si>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</si>
  <si>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</si>
  <si>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</si>
  <si>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</si>
  <si>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</si>
  <si>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</si>
  <si>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</si>
  <si>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</si>
  <si>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</si>
  <si>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</si>
  <si>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</si>
  <si>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</si>
  <si>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</si>
  <si>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</si>
  <si>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</si>
  <si>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</si>
  <si>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</si>
  <si>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</si>
  <si>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</si>
  <si>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</si>
  <si>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</si>
  <si>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</si>
  <si>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</si>
  <si>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</si>
  <si>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</si>
  <si>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</si>
  <si>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</si>
  <si>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</si>
  <si>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</si>
  <si>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</si>
  <si>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</si>
  <si>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</si>
  <si>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</si>
  <si>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</si>
  <si>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</si>
  <si>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</si>
  <si>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</si>
  <si>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</si>
  <si>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</si>
  <si>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</si>
  <si>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</si>
  <si>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</si>
  <si>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</si>
  <si>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</si>
  <si>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</si>
  <si>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</si>
  <si>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</si>
  <si>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</si>
  <si>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</si>
  <si>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</si>
  <si>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</si>
  <si>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</si>
  <si>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</si>
  <si>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</si>
  <si>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</si>
  <si>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</si>
  <si>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</si>
  <si>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</si>
  <si>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</si>
  <si>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</si>
  <si>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</si>
  <si>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</si>
  <si>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</si>
  <si>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</si>
  <si>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</si>
  <si>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</si>
  <si>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</si>
  <si>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</si>
  <si>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</si>
  <si>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</si>
  <si>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</si>
  <si>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</si>
  <si>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</si>
  <si>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</si>
  <si>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</si>
  <si>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</si>
  <si>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</si>
  <si>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</si>
  <si>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</si>
  <si>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</si>
  <si>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</si>
  <si>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</si>
  <si>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Uruguaiana/RS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</si>
  <si>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</si>
  <si>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</si>
  <si>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</si>
  <si>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AVANÇADO URUGUAIANA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</si>
  <si>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   [(2xVTx30)-(6%xSB)]</t>
    </r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</si>
  <si>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</si>
  <si>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</si>
  <si>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</si>
  <si>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</si>
  <si>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</si>
  <si>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</si>
  <si>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DESARMADA DIURNA 12x36 - Segunda-feira à Domingo</t>
  </si>
  <si>
    <t>Vigilância Desarmada Noturna - Jornada 12 x 36 de segunda-feira a domingo</t>
  </si>
  <si>
    <t>VIGILÂNCIA DESARMADA NOTURNA 12x36 - Segunda=feira à Domingo</t>
  </si>
  <si>
    <t>Posto de Vigilância Diurna Desarmada Jornada 12 x 36</t>
  </si>
  <si>
    <t>Posto de Vigilância Noturna Desarmada Jornada 12 x 36</t>
  </si>
  <si>
    <t>II - Posto Noturno Desarmado 12x36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</si>
  <si>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</si>
  <si>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</si>
  <si>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</si>
  <si>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</si>
  <si>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</si>
  <si>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</si>
  <si>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</si>
  <si>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292, de 20 de abril de 2018 - MUNICÍPIO DE URUGUAIANA/RS</t>
  </si>
  <si>
    <t>CÓDIGO TRIBUTÁRIO DO MUNICÍPIO DE URUGUAIANA/RS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</si>
  <si>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</si>
  <si>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</si>
  <si>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</si>
  <si>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</si>
  <si>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10.662.072/0006-62</t>
  </si>
  <si>
    <t>VALOR MENSAL DOS SERVIÇOS (I + II)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</si>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</sst>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38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55" fillId="0" borderId="6" xfId="15" applyFont="1" applyFill="1" applyBorder="1" applyAlignment="1" applyProtection="1">
      <alignment horizontal="justify" vertical="center" wrapText="1"/>
    </xf>
    <xf numFmtId="0" fontId="55" fillId="0" borderId="6" xfId="15" applyFont="1" applyFill="1" applyBorder="1" applyAlignment="1" applyProtection="1">
      <alignment horizontal="left" wrapText="1"/>
    </xf>
    <xf numFmtId="0" fontId="55" fillId="0" borderId="6" xfId="15" applyFont="1" applyFill="1" applyBorder="1" applyProtection="1"/>
    <xf numFmtId="0" fontId="55" fillId="0" borderId="6" xfId="15" applyFont="1" applyFill="1" applyBorder="1" applyAlignment="1" applyProtection="1">
      <alignment vertical="center" wrapText="1"/>
    </xf>
    <xf numFmtId="0" fontId="55" fillId="0" borderId="6" xfId="15" applyFont="1" applyFill="1" applyBorder="1" applyAlignment="1" applyProtection="1">
      <alignment wrapText="1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60" fillId="0" borderId="4" xfId="0" applyFont="1" applyBorder="1" applyAlignment="1">
      <alignment horizontal="center" vertical="center" wrapText="1"/>
    </xf>
    <xf numFmtId="0" fontId="67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horizontal="center" vertical="center"/>
    </xf>
    <xf numFmtId="173" fontId="61" fillId="0" borderId="6" xfId="2" applyNumberFormat="1" applyFont="1" applyBorder="1" applyAlignment="1">
      <alignment vertical="center"/>
    </xf>
    <xf numFmtId="0" fontId="60" fillId="0" borderId="6" xfId="0" applyFont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right" vertical="center"/>
    </xf>
    <xf numFmtId="1" fontId="61" fillId="0" borderId="6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165" fontId="2" fillId="0" borderId="6" xfId="2" applyNumberFormat="1" applyBorder="1" applyAlignment="1" applyProtection="1">
      <alignment vertical="center"/>
    </xf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7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7" fillId="4" borderId="6" xfId="0" applyFont="1" applyFill="1" applyBorder="1" applyAlignment="1" applyProtection="1">
      <alignment horizontal="left" vertical="center"/>
    </xf>
    <xf numFmtId="0" fontId="58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center" vertical="center" wrapText="1"/>
    </xf>
    <xf numFmtId="0" fontId="57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7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7" fillId="4" borderId="6" xfId="0" applyFont="1" applyFill="1" applyBorder="1" applyAlignment="1">
      <alignment horizontal="left" vertical="center"/>
    </xf>
    <xf numFmtId="0" fontId="58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0" fontId="0" fillId="0" borderId="6" xfId="0" applyBorder="1"/>
    <xf numFmtId="176" fontId="61" fillId="0" borderId="6" xfId="2" applyNumberFormat="1" applyFont="1" applyBorder="1" applyAlignment="1">
      <alignment vertical="center"/>
    </xf>
    <xf numFmtId="176" fontId="61" fillId="15" borderId="6" xfId="2" applyNumberFormat="1" applyFont="1" applyFill="1" applyBorder="1" applyAlignment="1">
      <alignment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8" fillId="4" borderId="6" xfId="0" applyFont="1" applyFill="1" applyBorder="1" applyAlignment="1">
      <alignment horizontal="center" vertical="center"/>
    </xf>
    <xf numFmtId="0" fontId="57" fillId="4" borderId="6" xfId="0" applyFont="1" applyFill="1" applyBorder="1" applyAlignment="1">
      <alignment horizontal="center" vertical="center" wrapText="1"/>
    </xf>
    <xf numFmtId="0" fontId="57" fillId="4" borderId="6" xfId="0" applyFont="1" applyFill="1" applyBorder="1" applyAlignment="1">
      <alignment horizontal="center" vertical="center"/>
    </xf>
    <xf numFmtId="0" fontId="59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6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/>
    </xf>
    <xf numFmtId="0" fontId="31" fillId="0" borderId="6" xfId="0" applyFont="1" applyFill="1" applyBorder="1" applyAlignment="1" applyProtection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6" fillId="13" borderId="6" xfId="0" applyFont="1" applyFill="1" applyBorder="1" applyAlignment="1" applyProtection="1">
      <alignment horizontal="center" vertical="center"/>
    </xf>
    <xf numFmtId="0" fontId="20" fillId="14" borderId="6" xfId="0" applyFont="1" applyFill="1" applyBorder="1" applyAlignment="1" applyProtection="1">
      <alignment horizontal="center" vertical="center"/>
    </xf>
    <xf numFmtId="0" fontId="26" fillId="6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 wrapText="1"/>
    </xf>
    <xf numFmtId="0" fontId="31" fillId="0" borderId="6" xfId="0" applyFont="1" applyFill="1" applyBorder="1" applyAlignment="1">
      <alignment horizontal="left" vertical="center"/>
    </xf>
    <xf numFmtId="0" fontId="20" fillId="15" borderId="6" xfId="0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59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56" fillId="4" borderId="6" xfId="0" applyFont="1" applyFill="1" applyBorder="1" applyAlignment="1" applyProtection="1">
      <alignment horizontal="left"/>
    </xf>
    <xf numFmtId="0" fontId="58" fillId="4" borderId="6" xfId="0" applyFont="1" applyFill="1" applyBorder="1" applyAlignment="1" applyProtection="1">
      <alignment horizontal="center" vertical="center"/>
    </xf>
    <xf numFmtId="0" fontId="57" fillId="4" borderId="6" xfId="0" applyFont="1" applyFill="1" applyBorder="1" applyAlignment="1" applyProtection="1">
      <alignment horizontal="center" vertical="center" wrapText="1"/>
    </xf>
    <xf numFmtId="0" fontId="57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31" fillId="0" borderId="6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45" fillId="4" borderId="6" xfId="0" applyFont="1" applyFill="1" applyBorder="1" applyAlignment="1" applyProtection="1">
      <alignment horizontal="left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6" fillId="0" borderId="6" xfId="0" applyFont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 vertical="center" wrapText="1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6" fillId="13" borderId="6" xfId="0" applyFont="1" applyFill="1" applyBorder="1" applyAlignment="1" applyProtection="1">
      <alignment horizontal="center"/>
    </xf>
    <xf numFmtId="0" fontId="20" fillId="14" borderId="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left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60" fillId="0" borderId="6" xfId="0" applyFont="1" applyFill="1" applyBorder="1" applyAlignment="1" applyProtection="1">
      <alignment horizontal="left" vertical="center" wrapText="1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31" fillId="0" borderId="6" xfId="0" applyFont="1" applyFill="1" applyBorder="1" applyAlignment="1" applyProtection="1">
      <alignment horizontal="left" wrapText="1"/>
    </xf>
    <xf numFmtId="0" fontId="20" fillId="7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12" borderId="6" xfId="0" applyFont="1" applyFill="1" applyBorder="1" applyAlignment="1" applyProtection="1">
      <alignment horizontal="center" vertic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0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0" fontId="51" fillId="6" borderId="6" xfId="15" applyFont="1" applyFill="1" applyBorder="1" applyAlignment="1" applyProtection="1">
      <alignment horizontal="center"/>
    </xf>
    <xf numFmtId="0" fontId="51" fillId="2" borderId="6" xfId="15" applyFont="1" applyFill="1" applyBorder="1" applyAlignment="1" applyProtection="1">
      <alignment horizontal="center" wrapText="1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0" borderId="6" xfId="15" applyFont="1" applyBorder="1" applyAlignment="1" applyProtection="1">
      <alignment horizontal="center" vertical="center" wrapText="1"/>
    </xf>
    <xf numFmtId="0" fontId="11" fillId="18" borderId="6" xfId="15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0" fillId="0" borderId="6" xfId="15" applyFont="1" applyBorder="1" applyAlignment="1" applyProtection="1">
      <alignment horizontal="center" vertical="center" wrapText="1"/>
    </xf>
    <xf numFmtId="0" fontId="54" fillId="19" borderId="6" xfId="15" applyFont="1" applyFill="1" applyBorder="1" applyAlignment="1" applyProtection="1">
      <alignment horizontal="center"/>
    </xf>
    <xf numFmtId="0" fontId="11" fillId="19" borderId="6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0" fillId="19" borderId="6" xfId="15" applyFont="1" applyFill="1" applyBorder="1" applyAlignment="1" applyProtection="1">
      <alignment horizontal="center" vertical="center"/>
    </xf>
    <xf numFmtId="0" fontId="53" fillId="0" borderId="6" xfId="15" applyFont="1" applyBorder="1" applyAlignment="1">
      <alignment horizontal="left" vertical="center"/>
    </xf>
    <xf numFmtId="0" fontId="60" fillId="0" borderId="6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3" fontId="61" fillId="0" borderId="6" xfId="2" applyNumberFormat="1" applyFont="1" applyBorder="1" applyAlignment="1">
      <alignment horizontal="center" vertical="center"/>
    </xf>
    <xf numFmtId="0" fontId="60" fillId="15" borderId="10" xfId="0" applyFont="1" applyFill="1" applyBorder="1" applyAlignment="1">
      <alignment horizontal="center" vertical="center" wrapText="1"/>
    </xf>
    <xf numFmtId="0" fontId="60" fillId="15" borderId="11" xfId="0" applyFont="1" applyFill="1" applyBorder="1" applyAlignment="1">
      <alignment horizontal="center" vertical="center"/>
    </xf>
    <xf numFmtId="0" fontId="60" fillId="15" borderId="12" xfId="0" applyFont="1" applyFill="1" applyBorder="1" applyAlignment="1">
      <alignment horizontal="center" vertical="center"/>
    </xf>
    <xf numFmtId="0" fontId="60" fillId="15" borderId="13" xfId="0" applyFont="1" applyFill="1" applyBorder="1" applyAlignment="1">
      <alignment horizontal="center" vertical="center"/>
    </xf>
    <xf numFmtId="0" fontId="60" fillId="15" borderId="1" xfId="0" applyFont="1" applyFill="1" applyBorder="1" applyAlignment="1">
      <alignment horizontal="center" vertical="center"/>
    </xf>
    <xf numFmtId="0" fontId="60" fillId="15" borderId="14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1" fillId="15" borderId="2" xfId="0" applyFont="1" applyFill="1" applyBorder="1" applyAlignment="1">
      <alignment horizontal="center" vertical="center" wrapText="1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3" xfId="0" applyFont="1" applyFill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6" fillId="15" borderId="6" xfId="0" applyFont="1" applyFill="1" applyBorder="1" applyAlignment="1">
      <alignment horizontal="center" vertical="center"/>
    </xf>
    <xf numFmtId="0" fontId="60" fillId="0" borderId="0" xfId="0" applyFont="1" applyAlignment="1">
      <alignment horizontal="left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0" fillId="15" borderId="6" xfId="0" applyFont="1" applyFill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0" fillId="3" borderId="6" xfId="0" applyFont="1" applyFill="1" applyBorder="1" applyAlignment="1">
      <alignment horizontal="center"/>
    </xf>
    <xf numFmtId="0" fontId="60" fillId="6" borderId="6" xfId="0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11" fillId="19" borderId="6" xfId="0" applyFont="1" applyFill="1" applyBorder="1" applyAlignment="1">
      <alignment horizontal="center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51" fillId="19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F2A88C3-B71A-448D-B70B-6B2FC3C04557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C9EE675-CD4D-4ED3-946A-3B3156DA3C0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411C54B2-5C05-4247-BEE9-697E9275BB6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E65416A-66F7-441B-BBCB-CA22436E3FD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56AC3F1-AC7A-48B7-B000-D3627638C71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3948CD81-51FD-41C2-A3C1-5D60DEA7C14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F11B26D5-A08B-42B3-9741-BEBE553AFC6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6E3AF23-A4B2-40C9-8B74-9CF8151194D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90" zoomScaleNormal="100" workbookViewId="0">
      <selection activeCell="N111" sqref="N111"/>
    </sheetView>
  </sheetViews>
  <sheetFormatPr defaultRowHeight="15"/>
  <cols>
    <col min="1" max="1" width="18.140625" customWidth="1"/>
    <col min="2" max="2" width="21" customWidth="1"/>
    <col min="3" max="3" width="22" customWidth="1"/>
    <col min="4" max="4" width="19.28515625" customWidth="1"/>
    <col min="5" max="5" width="15" customWidth="1"/>
    <col min="6" max="6" width="15.28515625" customWidth="1"/>
    <col min="7" max="7" width="29.7109375" customWidth="1"/>
    <col min="8" max="8" width="12.5703125" customWidth="1"/>
    <col min="9" max="9" width="11.7109375" customWidth="1"/>
  </cols>
  <sheetData>
    <row r="1" spans="1:9">
      <c r="A1" s="461" t="s">
        <v>36</v>
      </c>
      <c r="B1" s="461"/>
      <c r="C1" s="461"/>
      <c r="D1" s="461"/>
      <c r="E1" s="461"/>
      <c r="F1" s="461"/>
      <c r="G1" s="461"/>
      <c r="H1" s="3"/>
      <c r="I1" s="3"/>
    </row>
    <row r="2" spans="1:9">
      <c r="A2" s="442" t="s">
        <v>0</v>
      </c>
      <c r="B2" s="442"/>
      <c r="C2" s="442"/>
      <c r="D2" s="442"/>
      <c r="E2" s="442"/>
      <c r="F2" s="442"/>
      <c r="G2" s="442"/>
      <c r="H2" s="3"/>
      <c r="I2" s="3"/>
    </row>
    <row r="3" spans="1:9">
      <c r="A3" s="143" t="s">
        <v>1</v>
      </c>
      <c r="B3" s="462" t="s">
        <v>350</v>
      </c>
      <c r="C3" s="462"/>
      <c r="D3" s="462"/>
      <c r="E3" s="144" t="s">
        <v>2</v>
      </c>
      <c r="F3" s="463" t="s">
        <v>351</v>
      </c>
      <c r="G3" s="463"/>
      <c r="H3" s="3"/>
      <c r="I3" s="3"/>
    </row>
    <row r="4" spans="1:9">
      <c r="A4" s="143" t="s">
        <v>3</v>
      </c>
      <c r="B4" s="464">
        <f ca="1">NOW()</f>
        <v>44348.467054513887</v>
      </c>
      <c r="C4" s="464"/>
      <c r="D4" s="464"/>
      <c r="E4" s="464"/>
      <c r="F4" s="464"/>
      <c r="G4" s="464"/>
      <c r="H4" s="3"/>
      <c r="I4" s="3"/>
    </row>
    <row r="5" spans="1:9">
      <c r="A5" s="465" t="s">
        <v>4</v>
      </c>
      <c r="B5" s="465"/>
      <c r="C5" s="465"/>
      <c r="D5" s="465"/>
      <c r="E5" s="465"/>
      <c r="F5" s="465"/>
      <c r="G5" s="465"/>
      <c r="H5" s="7"/>
      <c r="I5" s="3"/>
    </row>
    <row r="6" spans="1:9">
      <c r="A6" s="458" t="s">
        <v>5</v>
      </c>
      <c r="B6" s="458"/>
      <c r="C6" s="459" t="s">
        <v>325</v>
      </c>
      <c r="D6" s="459"/>
      <c r="E6" s="459"/>
      <c r="F6" s="459"/>
      <c r="G6" s="459"/>
      <c r="H6" s="5"/>
      <c r="I6" s="3"/>
    </row>
    <row r="7" spans="1:9">
      <c r="A7" s="458" t="s">
        <v>6</v>
      </c>
      <c r="B7" s="458"/>
      <c r="C7" s="459" t="s">
        <v>352</v>
      </c>
      <c r="D7" s="459"/>
      <c r="E7" s="459"/>
      <c r="F7" s="459"/>
      <c r="G7" s="459"/>
      <c r="H7" s="145"/>
      <c r="I7" s="3"/>
    </row>
    <row r="8" spans="1:9">
      <c r="A8" s="458" t="s">
        <v>253</v>
      </c>
      <c r="B8" s="458"/>
      <c r="C8" s="458"/>
      <c r="D8" s="200"/>
      <c r="E8" s="460">
        <v>1</v>
      </c>
      <c r="F8" s="460"/>
      <c r="G8" s="294" t="str">
        <f>IF(E8=1,"Lucro Real",IF(E8=2,"Lucro Presumido",IF(E8=3,"SIMPLES-Anexo III",IF(E8=4,"SIMPLES-Anexo IV","RT Inválido"))))</f>
        <v>Lucro Real</v>
      </c>
      <c r="H8" s="145"/>
      <c r="I8" s="3"/>
    </row>
    <row r="9" spans="1:9">
      <c r="A9" s="466" t="s">
        <v>7</v>
      </c>
      <c r="B9" s="466"/>
      <c r="C9" s="466"/>
      <c r="D9" s="466"/>
      <c r="E9" s="466"/>
      <c r="F9" s="466"/>
      <c r="G9" s="466"/>
      <c r="H9" s="145"/>
      <c r="I9" s="3"/>
    </row>
    <row r="10" spans="1:9">
      <c r="A10" s="295" t="s">
        <v>8</v>
      </c>
      <c r="B10" s="443" t="s">
        <v>9</v>
      </c>
      <c r="C10" s="443"/>
      <c r="D10" s="443"/>
      <c r="E10" s="467">
        <f ca="1">NOW()</f>
        <v>44348.467054513887</v>
      </c>
      <c r="F10" s="468"/>
      <c r="G10" s="468"/>
      <c r="H10" s="145"/>
      <c r="I10" s="3"/>
    </row>
    <row r="11" spans="1:9">
      <c r="A11" s="295" t="s">
        <v>10</v>
      </c>
      <c r="B11" s="452" t="s">
        <v>11</v>
      </c>
      <c r="C11" s="452"/>
      <c r="D11" s="452"/>
      <c r="E11" s="453" t="s">
        <v>321</v>
      </c>
      <c r="F11" s="453"/>
      <c r="G11" s="453"/>
      <c r="H11" s="3"/>
      <c r="I11" s="3"/>
    </row>
    <row r="12" spans="1:9" ht="27" customHeight="1">
      <c r="A12" s="155" t="s">
        <v>12</v>
      </c>
      <c r="B12" s="454" t="s">
        <v>68</v>
      </c>
      <c r="C12" s="455"/>
      <c r="D12" s="455"/>
      <c r="E12" s="455"/>
      <c r="F12" s="456" t="s">
        <v>248</v>
      </c>
      <c r="G12" s="457"/>
      <c r="H12" s="3"/>
      <c r="I12" s="3"/>
    </row>
    <row r="13" spans="1:9">
      <c r="A13" s="295" t="s">
        <v>13</v>
      </c>
      <c r="B13" s="445" t="s">
        <v>14</v>
      </c>
      <c r="C13" s="445"/>
      <c r="D13" s="445"/>
      <c r="E13" s="445"/>
      <c r="F13" s="445"/>
      <c r="G13" s="226">
        <v>30</v>
      </c>
      <c r="H13" s="3"/>
      <c r="I13" s="3"/>
    </row>
    <row r="14" spans="1:9">
      <c r="A14" s="446" t="s">
        <v>274</v>
      </c>
      <c r="B14" s="446"/>
      <c r="C14" s="446"/>
      <c r="D14" s="446"/>
      <c r="E14" s="446"/>
      <c r="F14" s="446"/>
      <c r="G14" s="446"/>
      <c r="H14" s="3"/>
      <c r="I14" s="3"/>
    </row>
    <row r="15" spans="1:9">
      <c r="A15" s="447" t="s">
        <v>275</v>
      </c>
      <c r="B15" s="447"/>
      <c r="C15" s="447"/>
      <c r="D15" s="448" t="s">
        <v>276</v>
      </c>
      <c r="E15" s="448"/>
      <c r="F15" s="448" t="s">
        <v>277</v>
      </c>
      <c r="G15" s="448"/>
      <c r="H15" s="3"/>
      <c r="I15" s="3"/>
    </row>
    <row r="16" spans="1:9">
      <c r="A16" s="449" t="s">
        <v>332</v>
      </c>
      <c r="B16" s="449"/>
      <c r="C16" s="449"/>
      <c r="D16" s="450" t="s">
        <v>278</v>
      </c>
      <c r="E16" s="450"/>
      <c r="F16" s="451">
        <v>1</v>
      </c>
      <c r="G16" s="451"/>
      <c r="H16" s="3"/>
      <c r="I16" s="3"/>
    </row>
    <row r="17" spans="1:9">
      <c r="A17" s="449"/>
      <c r="B17" s="449"/>
      <c r="C17" s="449"/>
      <c r="D17" s="450"/>
      <c r="E17" s="450"/>
      <c r="F17" s="451"/>
      <c r="G17" s="451"/>
      <c r="H17" s="3"/>
      <c r="I17" s="3"/>
    </row>
    <row r="18" spans="1:9">
      <c r="A18" s="441"/>
      <c r="B18" s="441"/>
      <c r="C18" s="441"/>
      <c r="D18" s="441"/>
      <c r="E18" s="441"/>
      <c r="F18" s="441"/>
      <c r="G18" s="441"/>
      <c r="H18" s="3"/>
      <c r="I18" s="7"/>
    </row>
    <row r="19" spans="1:9" ht="15.75">
      <c r="A19" s="423" t="s">
        <v>287</v>
      </c>
      <c r="B19" s="423"/>
      <c r="C19" s="423"/>
      <c r="D19" s="423"/>
      <c r="E19" s="423"/>
      <c r="F19" s="423"/>
      <c r="G19" s="423"/>
      <c r="H19" s="3"/>
      <c r="I19" s="7"/>
    </row>
    <row r="20" spans="1:9">
      <c r="A20" s="442" t="s">
        <v>286</v>
      </c>
      <c r="B20" s="442"/>
      <c r="C20" s="442"/>
      <c r="D20" s="442"/>
      <c r="E20" s="442"/>
      <c r="F20" s="442"/>
      <c r="G20" s="442"/>
      <c r="H20" s="3"/>
      <c r="I20" s="7"/>
    </row>
    <row r="21" spans="1:9">
      <c r="A21" s="412" t="s">
        <v>288</v>
      </c>
      <c r="B21" s="412"/>
      <c r="C21" s="412"/>
      <c r="D21" s="412"/>
      <c r="E21" s="412"/>
      <c r="F21" s="412"/>
      <c r="G21" s="412"/>
      <c r="H21" s="3"/>
      <c r="I21" s="7"/>
    </row>
    <row r="22" spans="1:9" ht="25.5">
      <c r="A22" s="166">
        <v>1</v>
      </c>
      <c r="B22" s="367" t="s">
        <v>256</v>
      </c>
      <c r="C22" s="367"/>
      <c r="D22" s="367"/>
      <c r="E22" s="367"/>
      <c r="F22" s="443"/>
      <c r="G22" s="296" t="s">
        <v>333</v>
      </c>
      <c r="H22" s="3"/>
      <c r="I22" s="7"/>
    </row>
    <row r="23" spans="1:9">
      <c r="A23" s="166">
        <v>2</v>
      </c>
      <c r="B23" s="444" t="s">
        <v>53</v>
      </c>
      <c r="C23" s="444"/>
      <c r="D23" s="444"/>
      <c r="E23" s="444"/>
      <c r="F23" s="445"/>
      <c r="G23" s="297" t="s">
        <v>67</v>
      </c>
      <c r="H23" s="3"/>
      <c r="I23" s="7"/>
    </row>
    <row r="24" spans="1:9">
      <c r="A24" s="166">
        <v>3</v>
      </c>
      <c r="B24" s="440" t="s">
        <v>322</v>
      </c>
      <c r="C24" s="440"/>
      <c r="D24" s="440"/>
      <c r="E24" s="440"/>
      <c r="F24" s="440"/>
      <c r="G24" s="298">
        <v>1500.4</v>
      </c>
      <c r="H24" s="3"/>
      <c r="I24" s="8"/>
    </row>
    <row r="25" spans="1:9">
      <c r="A25" s="166">
        <v>4</v>
      </c>
      <c r="B25" s="367" t="s">
        <v>15</v>
      </c>
      <c r="C25" s="367"/>
      <c r="D25" s="367"/>
      <c r="E25" s="367"/>
      <c r="F25" s="367"/>
      <c r="G25" s="146" t="s">
        <v>71</v>
      </c>
      <c r="H25" s="3"/>
      <c r="I25" s="7"/>
    </row>
    <row r="26" spans="1:9">
      <c r="A26" s="166">
        <v>5</v>
      </c>
      <c r="B26" s="367" t="s">
        <v>16</v>
      </c>
      <c r="C26" s="367"/>
      <c r="D26" s="367"/>
      <c r="E26" s="367"/>
      <c r="F26" s="367"/>
      <c r="G26" s="299" t="s">
        <v>72</v>
      </c>
      <c r="H26" s="3"/>
      <c r="I26" s="7"/>
    </row>
    <row r="27" spans="1:9">
      <c r="A27" s="147">
        <v>6</v>
      </c>
      <c r="B27" s="439" t="s">
        <v>76</v>
      </c>
      <c r="C27" s="439"/>
      <c r="D27" s="439"/>
      <c r="E27" s="439"/>
      <c r="F27" s="439"/>
      <c r="G27" s="148">
        <f>G24/220</f>
        <v>6.82</v>
      </c>
      <c r="H27" s="3"/>
      <c r="I27" s="7"/>
    </row>
    <row r="28" spans="1:9">
      <c r="A28" s="147">
        <v>7</v>
      </c>
      <c r="B28" s="439" t="s">
        <v>134</v>
      </c>
      <c r="C28" s="439"/>
      <c r="D28" s="439"/>
      <c r="E28" s="439"/>
      <c r="F28" s="439"/>
      <c r="G28" s="148">
        <f>SUM(G27+G29)</f>
        <v>8.870000000000001</v>
      </c>
      <c r="H28" s="3"/>
      <c r="I28" s="7"/>
    </row>
    <row r="29" spans="1:9">
      <c r="A29" s="147">
        <v>8</v>
      </c>
      <c r="B29" s="439" t="s">
        <v>135</v>
      </c>
      <c r="C29" s="439"/>
      <c r="D29" s="439"/>
      <c r="E29" s="439"/>
      <c r="F29" s="439"/>
      <c r="G29" s="148">
        <f>ROUND(G27*0.3,2)</f>
        <v>2.0499999999999998</v>
      </c>
      <c r="H29" s="3"/>
      <c r="I29" s="7"/>
    </row>
    <row r="30" spans="1:9">
      <c r="A30" s="147">
        <v>9</v>
      </c>
      <c r="B30" s="439" t="s">
        <v>138</v>
      </c>
      <c r="C30" s="439"/>
      <c r="D30" s="439"/>
      <c r="E30" s="439"/>
      <c r="F30" s="439"/>
      <c r="G30" s="148">
        <f>G24*0.3</f>
        <v>450.12</v>
      </c>
      <c r="H30" s="3"/>
      <c r="I30" s="7"/>
    </row>
    <row r="31" spans="1:9">
      <c r="A31" s="149">
        <v>10</v>
      </c>
      <c r="B31" s="435" t="s">
        <v>69</v>
      </c>
      <c r="C31" s="435"/>
      <c r="D31" s="435"/>
      <c r="E31" s="435"/>
      <c r="F31" s="435"/>
      <c r="G31" s="148">
        <f>ROUND(G27*1.5,2)</f>
        <v>10.23</v>
      </c>
      <c r="H31" s="3"/>
      <c r="I31" s="7"/>
    </row>
    <row r="32" spans="1:9">
      <c r="A32" s="149">
        <v>11</v>
      </c>
      <c r="B32" s="435" t="s">
        <v>136</v>
      </c>
      <c r="C32" s="435"/>
      <c r="D32" s="435"/>
      <c r="E32" s="435"/>
      <c r="F32" s="435"/>
      <c r="G32" s="148">
        <f>ROUND(1.3*G27*1.5,2)</f>
        <v>13.3</v>
      </c>
      <c r="H32" s="3"/>
      <c r="I32" s="7"/>
    </row>
    <row r="33" spans="1:9">
      <c r="A33" s="149">
        <v>12</v>
      </c>
      <c r="B33" s="435" t="s">
        <v>232</v>
      </c>
      <c r="C33" s="435"/>
      <c r="D33" s="435"/>
      <c r="E33" s="435"/>
      <c r="F33" s="435"/>
      <c r="G33" s="148">
        <f>ROUND(G27*0.2,2)</f>
        <v>1.36</v>
      </c>
      <c r="H33" s="3"/>
      <c r="I33" s="7"/>
    </row>
    <row r="34" spans="1:9">
      <c r="A34" s="149">
        <v>13</v>
      </c>
      <c r="B34" s="435" t="s">
        <v>137</v>
      </c>
      <c r="C34" s="435"/>
      <c r="D34" s="435"/>
      <c r="E34" s="435"/>
      <c r="F34" s="435"/>
      <c r="G34" s="148">
        <f>ROUND(1.3*G27*0.2,2)</f>
        <v>1.77</v>
      </c>
      <c r="H34" s="3"/>
      <c r="I34" s="7"/>
    </row>
    <row r="35" spans="1:9">
      <c r="A35" s="149">
        <v>14</v>
      </c>
      <c r="B35" s="435" t="s">
        <v>139</v>
      </c>
      <c r="C35" s="435"/>
      <c r="D35" s="435"/>
      <c r="E35" s="435"/>
      <c r="F35" s="435"/>
      <c r="G35" s="148">
        <f>ROUND(G27/6,2)</f>
        <v>1.1399999999999999</v>
      </c>
      <c r="H35" s="3"/>
      <c r="I35" s="7"/>
    </row>
    <row r="36" spans="1:9">
      <c r="A36" s="149">
        <v>15</v>
      </c>
      <c r="B36" s="435" t="s">
        <v>70</v>
      </c>
      <c r="C36" s="435"/>
      <c r="D36" s="435"/>
      <c r="E36" s="435"/>
      <c r="F36" s="435"/>
      <c r="G36" s="150">
        <v>2</v>
      </c>
      <c r="H36" s="3"/>
      <c r="I36" s="7"/>
    </row>
    <row r="37" spans="1:9">
      <c r="A37" s="151" t="s">
        <v>73</v>
      </c>
      <c r="B37" s="436" t="s">
        <v>291</v>
      </c>
      <c r="C37" s="436"/>
      <c r="D37" s="436"/>
      <c r="E37" s="436"/>
      <c r="F37" s="436"/>
      <c r="G37" s="436"/>
      <c r="H37" s="3"/>
      <c r="I37" s="7"/>
    </row>
    <row r="38" spans="1:9">
      <c r="A38" s="151" t="s">
        <v>74</v>
      </c>
      <c r="B38" s="436" t="s">
        <v>290</v>
      </c>
      <c r="C38" s="436"/>
      <c r="D38" s="436"/>
      <c r="E38" s="436"/>
      <c r="F38" s="436"/>
      <c r="G38" s="436"/>
      <c r="H38" s="3"/>
      <c r="I38" s="7"/>
    </row>
    <row r="39" spans="1:9">
      <c r="A39" s="300"/>
      <c r="B39" s="301"/>
      <c r="C39" s="301"/>
      <c r="D39" s="301"/>
      <c r="E39" s="301"/>
      <c r="F39" s="301"/>
      <c r="G39" s="301"/>
      <c r="H39" s="3"/>
      <c r="I39" s="7"/>
    </row>
    <row r="40" spans="1:9">
      <c r="A40" s="155"/>
      <c r="B40" s="302"/>
      <c r="C40" s="302"/>
      <c r="D40" s="302"/>
      <c r="E40" s="302"/>
      <c r="F40" s="302"/>
      <c r="G40" s="302"/>
      <c r="H40" s="3"/>
      <c r="I40" s="7"/>
    </row>
    <row r="41" spans="1:9" ht="15.75">
      <c r="A41" s="437" t="s">
        <v>75</v>
      </c>
      <c r="B41" s="437"/>
      <c r="C41" s="437"/>
      <c r="D41" s="437"/>
      <c r="E41" s="437"/>
      <c r="F41" s="437"/>
      <c r="G41" s="437"/>
      <c r="H41" s="3"/>
      <c r="I41" s="7"/>
    </row>
    <row r="42" spans="1:9">
      <c r="A42" s="205">
        <v>1</v>
      </c>
      <c r="B42" s="438" t="s">
        <v>17</v>
      </c>
      <c r="C42" s="438"/>
      <c r="D42" s="438"/>
      <c r="E42" s="438" t="s">
        <v>20</v>
      </c>
      <c r="F42" s="438"/>
      <c r="G42" s="201" t="s">
        <v>18</v>
      </c>
      <c r="H42" s="3"/>
      <c r="I42" s="7"/>
    </row>
    <row r="43" spans="1:9" ht="28.5" customHeight="1">
      <c r="A43" s="204" t="s">
        <v>8</v>
      </c>
      <c r="B43" s="429" t="s">
        <v>323</v>
      </c>
      <c r="C43" s="429"/>
      <c r="D43" s="429"/>
      <c r="E43" s="429"/>
      <c r="F43" s="429"/>
      <c r="G43" s="303">
        <f>ROUND((G24/220)*180,2)*G36</f>
        <v>2455.1999999999998</v>
      </c>
      <c r="H43" s="11"/>
      <c r="I43" s="12"/>
    </row>
    <row r="44" spans="1:9" ht="29.25" customHeight="1">
      <c r="A44" s="204" t="s">
        <v>10</v>
      </c>
      <c r="B44" s="430" t="s">
        <v>77</v>
      </c>
      <c r="C44" s="431"/>
      <c r="D44" s="431"/>
      <c r="E44" s="431"/>
      <c r="F44" s="431"/>
      <c r="G44" s="304">
        <f>ROUND($G$35*G36*15,2)</f>
        <v>34.200000000000003</v>
      </c>
      <c r="H44" s="10"/>
      <c r="I44" s="9"/>
    </row>
    <row r="45" spans="1:9">
      <c r="A45" s="152" t="s">
        <v>12</v>
      </c>
      <c r="B45" s="432" t="s">
        <v>261</v>
      </c>
      <c r="C45" s="432"/>
      <c r="D45" s="432"/>
      <c r="E45" s="432"/>
      <c r="F45" s="432"/>
      <c r="G45" s="304">
        <f>ROUND((G44)*0.2,2)</f>
        <v>6.84</v>
      </c>
      <c r="H45" s="10"/>
      <c r="I45" s="9"/>
    </row>
    <row r="46" spans="1:9">
      <c r="A46" s="204" t="s">
        <v>13</v>
      </c>
      <c r="B46" s="431" t="s">
        <v>237</v>
      </c>
      <c r="C46" s="431"/>
      <c r="D46" s="431"/>
      <c r="E46" s="433">
        <v>0.3</v>
      </c>
      <c r="F46" s="434"/>
      <c r="G46" s="153">
        <f>ROUND(E46*SUM(G43:G45),2)</f>
        <v>748.87</v>
      </c>
      <c r="H46" s="10"/>
      <c r="I46" s="9"/>
    </row>
    <row r="47" spans="1:9">
      <c r="A47" s="152" t="s">
        <v>22</v>
      </c>
      <c r="B47" s="432" t="s">
        <v>78</v>
      </c>
      <c r="C47" s="432"/>
      <c r="D47" s="432"/>
      <c r="E47" s="432"/>
      <c r="F47" s="432"/>
      <c r="G47" s="153">
        <v>0</v>
      </c>
      <c r="H47" s="10"/>
      <c r="I47" s="9"/>
    </row>
    <row r="48" spans="1:9">
      <c r="A48" s="426" t="s">
        <v>240</v>
      </c>
      <c r="B48" s="426"/>
      <c r="C48" s="426"/>
      <c r="D48" s="426"/>
      <c r="E48" s="426"/>
      <c r="F48" s="426"/>
      <c r="G48" s="154">
        <f>SUM(G43:G47)</f>
        <v>3245.1099999999997</v>
      </c>
      <c r="H48" s="3"/>
      <c r="I48" s="7"/>
    </row>
    <row r="49" spans="1:9">
      <c r="A49" s="155" t="s">
        <v>23</v>
      </c>
      <c r="B49" s="427" t="s">
        <v>308</v>
      </c>
      <c r="C49" s="427"/>
      <c r="D49" s="427"/>
      <c r="E49" s="427"/>
      <c r="F49" s="427"/>
      <c r="G49" s="156">
        <f>ROUND(G31*15*G36*0.5,2)</f>
        <v>153.44999999999999</v>
      </c>
      <c r="H49" s="3"/>
      <c r="I49" s="7"/>
    </row>
    <row r="50" spans="1:9">
      <c r="A50" s="392" t="s">
        <v>241</v>
      </c>
      <c r="B50" s="392"/>
      <c r="C50" s="392"/>
      <c r="D50" s="392"/>
      <c r="E50" s="392"/>
      <c r="F50" s="392"/>
      <c r="G50" s="157">
        <f>SUM(G49)</f>
        <v>153.44999999999999</v>
      </c>
      <c r="H50" s="3"/>
      <c r="I50" s="7"/>
    </row>
    <row r="51" spans="1:9">
      <c r="A51" s="305"/>
      <c r="B51" s="305"/>
      <c r="C51" s="305"/>
      <c r="D51" s="305"/>
      <c r="E51" s="305"/>
      <c r="F51" s="305"/>
      <c r="G51" s="306"/>
      <c r="H51" s="3"/>
      <c r="I51" s="7"/>
    </row>
    <row r="52" spans="1:9">
      <c r="A52" s="392" t="s">
        <v>236</v>
      </c>
      <c r="B52" s="392"/>
      <c r="C52" s="392"/>
      <c r="D52" s="392"/>
      <c r="E52" s="392"/>
      <c r="F52" s="392"/>
      <c r="G52" s="158">
        <f>G48+G50</f>
        <v>3398.5599999999995</v>
      </c>
      <c r="H52" s="3"/>
      <c r="I52" s="7"/>
    </row>
    <row r="53" spans="1:9">
      <c r="A53" s="151" t="s">
        <v>79</v>
      </c>
      <c r="B53" s="428" t="s">
        <v>299</v>
      </c>
      <c r="C53" s="428"/>
      <c r="D53" s="428"/>
      <c r="E53" s="428"/>
      <c r="F53" s="428"/>
      <c r="G53" s="428"/>
      <c r="H53" s="3"/>
      <c r="I53" s="7"/>
    </row>
    <row r="54" spans="1:9">
      <c r="A54" s="151" t="s">
        <v>82</v>
      </c>
      <c r="B54" s="428" t="s">
        <v>298</v>
      </c>
      <c r="C54" s="428"/>
      <c r="D54" s="428"/>
      <c r="E54" s="428"/>
      <c r="F54" s="428"/>
      <c r="G54" s="428"/>
      <c r="H54" s="3"/>
      <c r="I54" s="7"/>
    </row>
    <row r="55" spans="1:9">
      <c r="A55" s="300"/>
      <c r="B55" s="307"/>
      <c r="C55" s="307"/>
      <c r="D55" s="307"/>
      <c r="E55" s="307"/>
      <c r="F55" s="307"/>
      <c r="G55" s="307"/>
      <c r="H55" s="3"/>
      <c r="I55" s="7"/>
    </row>
    <row r="56" spans="1:9">
      <c r="A56" s="308"/>
      <c r="B56" s="308"/>
      <c r="C56" s="308"/>
      <c r="D56" s="295"/>
      <c r="E56" s="295"/>
      <c r="F56" s="295"/>
      <c r="G56" s="309"/>
      <c r="H56" s="3"/>
      <c r="I56" s="7"/>
    </row>
    <row r="57" spans="1:9" ht="15.75">
      <c r="A57" s="423" t="s">
        <v>80</v>
      </c>
      <c r="B57" s="423"/>
      <c r="C57" s="423"/>
      <c r="D57" s="423"/>
      <c r="E57" s="423"/>
      <c r="F57" s="423"/>
      <c r="G57" s="423"/>
      <c r="H57" s="3"/>
      <c r="I57" s="7"/>
    </row>
    <row r="58" spans="1:9">
      <c r="A58" s="159" t="s">
        <v>37</v>
      </c>
      <c r="B58" s="424" t="s">
        <v>358</v>
      </c>
      <c r="C58" s="424"/>
      <c r="D58" s="424"/>
      <c r="E58" s="424"/>
      <c r="F58" s="424"/>
      <c r="G58" s="207" t="s">
        <v>18</v>
      </c>
      <c r="H58" s="3"/>
      <c r="I58" s="7"/>
    </row>
    <row r="59" spans="1:9">
      <c r="A59" s="204" t="s">
        <v>8</v>
      </c>
      <c r="B59" s="410" t="s">
        <v>292</v>
      </c>
      <c r="C59" s="410"/>
      <c r="D59" s="410"/>
      <c r="E59" s="410"/>
      <c r="F59" s="410"/>
      <c r="G59" s="310">
        <f>ROUND(G48/12,2)</f>
        <v>270.43</v>
      </c>
      <c r="H59" s="16"/>
      <c r="I59" s="15"/>
    </row>
    <row r="60" spans="1:9">
      <c r="A60" s="204" t="s">
        <v>10</v>
      </c>
      <c r="B60" s="410" t="s">
        <v>359</v>
      </c>
      <c r="C60" s="410"/>
      <c r="D60" s="410"/>
      <c r="E60" s="410"/>
      <c r="F60" s="410"/>
      <c r="G60" s="310">
        <f>ROUND((G48/3)/12,2)</f>
        <v>90.14</v>
      </c>
      <c r="H60" s="16"/>
      <c r="I60" s="15"/>
    </row>
    <row r="61" spans="1:9">
      <c r="A61" s="414" t="s">
        <v>81</v>
      </c>
      <c r="B61" s="414"/>
      <c r="C61" s="414"/>
      <c r="D61" s="414"/>
      <c r="E61" s="414"/>
      <c r="F61" s="414"/>
      <c r="G61" s="245">
        <f>SUM(G59:G60)</f>
        <v>360.57</v>
      </c>
      <c r="H61" s="16"/>
      <c r="I61" s="15"/>
    </row>
    <row r="62" spans="1:9" ht="27" customHeight="1">
      <c r="A62" s="160" t="s">
        <v>83</v>
      </c>
      <c r="B62" s="425" t="s">
        <v>360</v>
      </c>
      <c r="C62" s="425"/>
      <c r="D62" s="425"/>
      <c r="E62" s="425"/>
      <c r="F62" s="425"/>
      <c r="G62" s="425"/>
      <c r="H62" s="16"/>
      <c r="I62" s="15"/>
    </row>
    <row r="63" spans="1:9">
      <c r="A63" s="311"/>
      <c r="B63" s="312"/>
      <c r="C63" s="312"/>
      <c r="D63" s="312"/>
      <c r="E63" s="312"/>
      <c r="F63" s="312"/>
      <c r="G63" s="312"/>
      <c r="H63" s="16"/>
      <c r="I63" s="15"/>
    </row>
    <row r="64" spans="1:9">
      <c r="A64" s="295"/>
      <c r="B64" s="295"/>
      <c r="C64" s="295"/>
      <c r="D64" s="313"/>
      <c r="E64" s="314"/>
      <c r="F64" s="314"/>
      <c r="G64" s="314"/>
      <c r="H64" s="3"/>
      <c r="I64" s="7"/>
    </row>
    <row r="65" spans="1:9">
      <c r="A65" s="161" t="s">
        <v>38</v>
      </c>
      <c r="B65" s="419" t="s">
        <v>238</v>
      </c>
      <c r="C65" s="419"/>
      <c r="D65" s="419"/>
      <c r="E65" s="419"/>
      <c r="F65" s="419"/>
      <c r="G65" s="419"/>
      <c r="H65" s="3"/>
      <c r="I65" s="7"/>
    </row>
    <row r="66" spans="1:9">
      <c r="A66" s="315"/>
      <c r="B66" s="420" t="s">
        <v>85</v>
      </c>
      <c r="C66" s="420"/>
      <c r="D66" s="420"/>
      <c r="E66" s="421" t="s">
        <v>20</v>
      </c>
      <c r="F66" s="422"/>
      <c r="G66" s="251" t="s">
        <v>18</v>
      </c>
      <c r="H66" s="3"/>
      <c r="I66" s="7"/>
    </row>
    <row r="67" spans="1:9">
      <c r="A67" s="204" t="s">
        <v>8</v>
      </c>
      <c r="B67" s="410" t="s">
        <v>28</v>
      </c>
      <c r="C67" s="410"/>
      <c r="D67" s="410"/>
      <c r="E67" s="411">
        <v>0.2</v>
      </c>
      <c r="F67" s="412"/>
      <c r="G67" s="310">
        <f>ROUND((G48+G61)*E67,2)</f>
        <v>721.14</v>
      </c>
      <c r="H67" s="16"/>
      <c r="I67" s="15"/>
    </row>
    <row r="68" spans="1:9">
      <c r="A68" s="204" t="s">
        <v>10</v>
      </c>
      <c r="B68" s="410" t="s">
        <v>39</v>
      </c>
      <c r="C68" s="410"/>
      <c r="D68" s="410"/>
      <c r="E68" s="411">
        <v>2.5000000000000001E-2</v>
      </c>
      <c r="F68" s="412"/>
      <c r="G68" s="310">
        <f>ROUND((G48+G61)*E68,2)</f>
        <v>90.14</v>
      </c>
      <c r="H68" s="16"/>
      <c r="I68" s="15"/>
    </row>
    <row r="69" spans="1:9">
      <c r="A69" s="204" t="s">
        <v>12</v>
      </c>
      <c r="B69" s="410" t="s">
        <v>92</v>
      </c>
      <c r="C69" s="410"/>
      <c r="D69" s="410"/>
      <c r="E69" s="411">
        <f>ROUND((H70*I70),6)</f>
        <v>0.03</v>
      </c>
      <c r="F69" s="412"/>
      <c r="G69" s="310">
        <f>ROUND((G48+G61)*E69,2)</f>
        <v>108.17</v>
      </c>
      <c r="H69" s="216" t="s">
        <v>86</v>
      </c>
      <c r="I69" s="39" t="s">
        <v>87</v>
      </c>
    </row>
    <row r="70" spans="1:9">
      <c r="A70" s="204" t="s">
        <v>13</v>
      </c>
      <c r="B70" s="410" t="s">
        <v>40</v>
      </c>
      <c r="C70" s="410"/>
      <c r="D70" s="410"/>
      <c r="E70" s="411">
        <v>1.4999999999999999E-2</v>
      </c>
      <c r="F70" s="412"/>
      <c r="G70" s="310">
        <f>ROUND((G48+G61)*E70,2)</f>
        <v>54.09</v>
      </c>
      <c r="H70" s="217">
        <v>0.03</v>
      </c>
      <c r="I70" s="41">
        <v>1</v>
      </c>
    </row>
    <row r="71" spans="1:9">
      <c r="A71" s="204" t="s">
        <v>22</v>
      </c>
      <c r="B71" s="410" t="s">
        <v>41</v>
      </c>
      <c r="C71" s="410"/>
      <c r="D71" s="410"/>
      <c r="E71" s="411">
        <v>0.01</v>
      </c>
      <c r="F71" s="412"/>
      <c r="G71" s="310">
        <f>ROUND((G48+G61)*E71,2)</f>
        <v>36.06</v>
      </c>
      <c r="H71" s="16"/>
      <c r="I71" s="15"/>
    </row>
    <row r="72" spans="1:9">
      <c r="A72" s="204" t="s">
        <v>23</v>
      </c>
      <c r="B72" s="410" t="s">
        <v>29</v>
      </c>
      <c r="C72" s="410"/>
      <c r="D72" s="410"/>
      <c r="E72" s="411">
        <v>6.0000000000000001E-3</v>
      </c>
      <c r="F72" s="412"/>
      <c r="G72" s="310">
        <f>ROUND((G48+G61)*E72,2)</f>
        <v>21.63</v>
      </c>
      <c r="H72" s="16"/>
      <c r="I72" s="15"/>
    </row>
    <row r="73" spans="1:9">
      <c r="A73" s="204" t="s">
        <v>24</v>
      </c>
      <c r="B73" s="410" t="s">
        <v>42</v>
      </c>
      <c r="C73" s="410"/>
      <c r="D73" s="410"/>
      <c r="E73" s="411">
        <v>2E-3</v>
      </c>
      <c r="F73" s="412"/>
      <c r="G73" s="310">
        <f>ROUND((G48+G61)*E73,2)</f>
        <v>7.21</v>
      </c>
      <c r="H73" s="16"/>
      <c r="I73" s="15"/>
    </row>
    <row r="74" spans="1:9">
      <c r="A74" s="204" t="s">
        <v>25</v>
      </c>
      <c r="B74" s="410" t="s">
        <v>43</v>
      </c>
      <c r="C74" s="410"/>
      <c r="D74" s="410"/>
      <c r="E74" s="411">
        <v>0.08</v>
      </c>
      <c r="F74" s="412"/>
      <c r="G74" s="310">
        <f>ROUND((G48+G61)*E74,2)</f>
        <v>288.45</v>
      </c>
      <c r="H74" s="16"/>
      <c r="I74" s="15"/>
    </row>
    <row r="75" spans="1:9">
      <c r="A75" s="413" t="s">
        <v>88</v>
      </c>
      <c r="B75" s="414"/>
      <c r="C75" s="414"/>
      <c r="D75" s="414"/>
      <c r="E75" s="415">
        <f>SUM(E67:F74)</f>
        <v>0.36800000000000005</v>
      </c>
      <c r="F75" s="416"/>
      <c r="G75" s="316">
        <f>SUM(G67:G74)</f>
        <v>1326.89</v>
      </c>
      <c r="H75" s="3"/>
      <c r="I75" s="162"/>
    </row>
    <row r="76" spans="1:9">
      <c r="A76" s="163" t="s">
        <v>84</v>
      </c>
      <c r="B76" s="417" t="s">
        <v>293</v>
      </c>
      <c r="C76" s="417"/>
      <c r="D76" s="417"/>
      <c r="E76" s="417"/>
      <c r="F76" s="417"/>
      <c r="G76" s="417"/>
      <c r="H76" s="3"/>
      <c r="I76" s="162"/>
    </row>
    <row r="77" spans="1:9">
      <c r="A77" s="163" t="s">
        <v>89</v>
      </c>
      <c r="B77" s="418" t="s">
        <v>294</v>
      </c>
      <c r="C77" s="418"/>
      <c r="D77" s="418"/>
      <c r="E77" s="418"/>
      <c r="F77" s="418"/>
      <c r="G77" s="418"/>
      <c r="H77" s="3"/>
      <c r="I77" s="162"/>
    </row>
    <row r="78" spans="1:9">
      <c r="A78" s="317"/>
      <c r="B78" s="318"/>
      <c r="C78" s="318"/>
      <c r="D78" s="318"/>
      <c r="E78" s="318"/>
      <c r="F78" s="318"/>
      <c r="G78" s="318"/>
      <c r="H78" s="3"/>
      <c r="I78" s="162"/>
    </row>
    <row r="79" spans="1:9">
      <c r="A79" s="317"/>
      <c r="B79" s="318"/>
      <c r="C79" s="318"/>
      <c r="D79" s="318"/>
      <c r="E79" s="318"/>
      <c r="F79" s="318"/>
      <c r="G79" s="318"/>
      <c r="H79" s="3"/>
      <c r="I79" s="162"/>
    </row>
    <row r="80" spans="1:9">
      <c r="A80" s="164" t="s">
        <v>44</v>
      </c>
      <c r="B80" s="406" t="s">
        <v>95</v>
      </c>
      <c r="C80" s="406"/>
      <c r="D80" s="406"/>
      <c r="E80" s="406"/>
      <c r="F80" s="406"/>
      <c r="G80" s="406"/>
      <c r="H80" s="3"/>
      <c r="I80" s="7"/>
    </row>
    <row r="81" spans="1:9">
      <c r="A81" s="165"/>
      <c r="B81" s="407" t="s">
        <v>95</v>
      </c>
      <c r="C81" s="407"/>
      <c r="D81" s="407"/>
      <c r="E81" s="407"/>
      <c r="F81" s="407"/>
      <c r="G81" s="319" t="s">
        <v>18</v>
      </c>
      <c r="H81" s="3"/>
      <c r="I81" s="7"/>
    </row>
    <row r="82" spans="1:9" ht="27" customHeight="1">
      <c r="A82" s="373" t="s">
        <v>8</v>
      </c>
      <c r="B82" s="401" t="s">
        <v>326</v>
      </c>
      <c r="C82" s="375" t="s">
        <v>97</v>
      </c>
      <c r="D82" s="375"/>
      <c r="E82" s="408">
        <v>3.5</v>
      </c>
      <c r="F82" s="409"/>
      <c r="G82" s="404">
        <f>IF(ROUND((E82*E84*E83)-(G43*E85),2)&lt;0,0,ROUND((E82*E84*E83)-(G43*E85),2))</f>
        <v>62.69</v>
      </c>
      <c r="H82" s="22"/>
      <c r="I82" s="21"/>
    </row>
    <row r="83" spans="1:9" ht="26.25" customHeight="1">
      <c r="A83" s="373"/>
      <c r="B83" s="401"/>
      <c r="C83" s="375" t="s">
        <v>98</v>
      </c>
      <c r="D83" s="375"/>
      <c r="E83" s="396">
        <v>2</v>
      </c>
      <c r="F83" s="397"/>
      <c r="G83" s="404"/>
      <c r="H83" s="22"/>
      <c r="I83" s="21"/>
    </row>
    <row r="84" spans="1:9" ht="32.25" customHeight="1">
      <c r="A84" s="373"/>
      <c r="B84" s="401"/>
      <c r="C84" s="375" t="s">
        <v>99</v>
      </c>
      <c r="D84" s="375"/>
      <c r="E84" s="396">
        <v>30</v>
      </c>
      <c r="F84" s="397"/>
      <c r="G84" s="404"/>
      <c r="H84" s="23"/>
      <c r="I84" s="24"/>
    </row>
    <row r="85" spans="1:9" ht="33" customHeight="1">
      <c r="A85" s="373"/>
      <c r="B85" s="401"/>
      <c r="C85" s="375" t="s">
        <v>101</v>
      </c>
      <c r="D85" s="375"/>
      <c r="E85" s="398">
        <v>0.06</v>
      </c>
      <c r="F85" s="399"/>
      <c r="G85" s="404"/>
      <c r="H85" s="22"/>
      <c r="I85" s="24"/>
    </row>
    <row r="86" spans="1:9" ht="27.75" customHeight="1">
      <c r="A86" s="373" t="s">
        <v>10</v>
      </c>
      <c r="B86" s="401" t="s">
        <v>309</v>
      </c>
      <c r="C86" s="375" t="s">
        <v>100</v>
      </c>
      <c r="D86" s="375"/>
      <c r="E86" s="402">
        <v>20</v>
      </c>
      <c r="F86" s="403"/>
      <c r="G86" s="404">
        <f>ROUND((E86*E87)-((E86*E87)*E88),2)</f>
        <v>480</v>
      </c>
      <c r="H86" s="22"/>
      <c r="I86" s="21"/>
    </row>
    <row r="87" spans="1:9" ht="27.75" customHeight="1">
      <c r="A87" s="373"/>
      <c r="B87" s="401"/>
      <c r="C87" s="375" t="s">
        <v>102</v>
      </c>
      <c r="D87" s="375"/>
      <c r="E87" s="396">
        <v>30</v>
      </c>
      <c r="F87" s="397"/>
      <c r="G87" s="404"/>
      <c r="H87" s="22"/>
      <c r="I87" s="21"/>
    </row>
    <row r="88" spans="1:9" ht="43.5" customHeight="1">
      <c r="A88" s="373"/>
      <c r="B88" s="401"/>
      <c r="C88" s="375" t="s">
        <v>103</v>
      </c>
      <c r="D88" s="375"/>
      <c r="E88" s="405">
        <v>0.2</v>
      </c>
      <c r="F88" s="405"/>
      <c r="G88" s="404"/>
      <c r="H88" s="22"/>
      <c r="I88" s="21"/>
    </row>
    <row r="89" spans="1:9">
      <c r="A89" s="166" t="s">
        <v>12</v>
      </c>
      <c r="B89" s="395" t="s">
        <v>26</v>
      </c>
      <c r="C89" s="395"/>
      <c r="D89" s="395"/>
      <c r="E89" s="395"/>
      <c r="F89" s="395"/>
      <c r="G89" s="320">
        <v>0</v>
      </c>
      <c r="H89" s="22"/>
      <c r="I89" s="21"/>
    </row>
    <row r="90" spans="1:9">
      <c r="A90" s="166" t="s">
        <v>13</v>
      </c>
      <c r="B90" s="365" t="s">
        <v>104</v>
      </c>
      <c r="C90" s="365"/>
      <c r="D90" s="365"/>
      <c r="E90" s="365"/>
      <c r="F90" s="365"/>
      <c r="G90" s="320">
        <f>ROUND((G48)*26*0.00023,2)</f>
        <v>19.41</v>
      </c>
      <c r="H90" s="22"/>
      <c r="I90" s="21"/>
    </row>
    <row r="91" spans="1:9">
      <c r="A91" s="166" t="s">
        <v>22</v>
      </c>
      <c r="B91" s="365" t="s">
        <v>105</v>
      </c>
      <c r="C91" s="365"/>
      <c r="D91" s="365"/>
      <c r="E91" s="365"/>
      <c r="F91" s="365"/>
      <c r="G91" s="44">
        <f>ROUND(((($G$43))*0.0052066)/12,2)</f>
        <v>1.07</v>
      </c>
      <c r="H91" s="22"/>
      <c r="I91" s="21"/>
    </row>
    <row r="92" spans="1:9">
      <c r="A92" s="166" t="s">
        <v>23</v>
      </c>
      <c r="B92" s="365" t="s">
        <v>106</v>
      </c>
      <c r="C92" s="365"/>
      <c r="D92" s="365"/>
      <c r="E92" s="365"/>
      <c r="F92" s="365"/>
      <c r="G92" s="44">
        <v>0</v>
      </c>
      <c r="H92" s="22"/>
      <c r="I92" s="21"/>
    </row>
    <row r="93" spans="1:9">
      <c r="A93" s="393" t="s">
        <v>107</v>
      </c>
      <c r="B93" s="393"/>
      <c r="C93" s="393"/>
      <c r="D93" s="393"/>
      <c r="E93" s="393"/>
      <c r="F93" s="393"/>
      <c r="G93" s="167">
        <f>SUM(G82:G92)</f>
        <v>563.17000000000007</v>
      </c>
      <c r="H93" s="3"/>
      <c r="I93" s="7"/>
    </row>
    <row r="94" spans="1:9">
      <c r="A94" s="168" t="s">
        <v>91</v>
      </c>
      <c r="B94" s="394" t="s">
        <v>57</v>
      </c>
      <c r="C94" s="394"/>
      <c r="D94" s="394"/>
      <c r="E94" s="394"/>
      <c r="F94" s="394"/>
      <c r="G94" s="394"/>
      <c r="H94" s="3"/>
      <c r="I94" s="7"/>
    </row>
    <row r="95" spans="1:9">
      <c r="A95" s="168" t="s">
        <v>94</v>
      </c>
      <c r="B95" s="394" t="s">
        <v>110</v>
      </c>
      <c r="C95" s="394"/>
      <c r="D95" s="394"/>
      <c r="E95" s="394"/>
      <c r="F95" s="394"/>
      <c r="G95" s="394"/>
      <c r="H95" s="3"/>
      <c r="I95" s="7"/>
    </row>
    <row r="96" spans="1:9">
      <c r="A96" s="321"/>
      <c r="B96" s="322"/>
      <c r="C96" s="322"/>
      <c r="D96" s="322"/>
      <c r="E96" s="322"/>
      <c r="F96" s="322"/>
      <c r="G96" s="322"/>
      <c r="H96" s="3"/>
      <c r="I96" s="7"/>
    </row>
    <row r="97" spans="1:9">
      <c r="A97" s="323"/>
      <c r="B97" s="324"/>
      <c r="C97" s="324"/>
      <c r="D97" s="325"/>
      <c r="E97" s="203"/>
      <c r="F97" s="203"/>
      <c r="G97" s="203"/>
      <c r="H97" s="3"/>
      <c r="I97" s="7"/>
    </row>
    <row r="98" spans="1:9">
      <c r="A98" s="379" t="s">
        <v>111</v>
      </c>
      <c r="B98" s="379"/>
      <c r="C98" s="379"/>
      <c r="D98" s="379"/>
      <c r="E98" s="379"/>
      <c r="F98" s="379"/>
      <c r="G98" s="379"/>
      <c r="H98" s="3"/>
      <c r="I98" s="7"/>
    </row>
    <row r="99" spans="1:9">
      <c r="A99" s="326" t="s">
        <v>112</v>
      </c>
      <c r="B99" s="400" t="s">
        <v>295</v>
      </c>
      <c r="C99" s="400"/>
      <c r="D99" s="400"/>
      <c r="E99" s="400"/>
      <c r="F99" s="400"/>
      <c r="G99" s="193" t="s">
        <v>18</v>
      </c>
      <c r="H99" s="22"/>
      <c r="I99" s="21"/>
    </row>
    <row r="100" spans="1:9">
      <c r="A100" s="166" t="s">
        <v>37</v>
      </c>
      <c r="B100" s="375" t="s">
        <v>361</v>
      </c>
      <c r="C100" s="375"/>
      <c r="D100" s="375"/>
      <c r="E100" s="375"/>
      <c r="F100" s="375"/>
      <c r="G100" s="186">
        <f>G61</f>
        <v>360.57</v>
      </c>
      <c r="H100" s="22"/>
      <c r="I100" s="21"/>
    </row>
    <row r="101" spans="1:9">
      <c r="A101" s="166" t="s">
        <v>38</v>
      </c>
      <c r="B101" s="375" t="s">
        <v>113</v>
      </c>
      <c r="C101" s="375"/>
      <c r="D101" s="375"/>
      <c r="E101" s="375"/>
      <c r="F101" s="375"/>
      <c r="G101" s="186">
        <f>G75</f>
        <v>1326.89</v>
      </c>
      <c r="H101" s="22"/>
      <c r="I101" s="21"/>
    </row>
    <row r="102" spans="1:9">
      <c r="A102" s="166" t="s">
        <v>44</v>
      </c>
      <c r="B102" s="365" t="s">
        <v>114</v>
      </c>
      <c r="C102" s="365"/>
      <c r="D102" s="365"/>
      <c r="E102" s="365"/>
      <c r="F102" s="365"/>
      <c r="G102" s="169">
        <f>G93</f>
        <v>563.17000000000007</v>
      </c>
      <c r="H102" s="27"/>
      <c r="I102" s="26"/>
    </row>
    <row r="103" spans="1:9">
      <c r="A103" s="392" t="s">
        <v>116</v>
      </c>
      <c r="B103" s="392"/>
      <c r="C103" s="392"/>
      <c r="D103" s="392"/>
      <c r="E103" s="392"/>
      <c r="F103" s="392"/>
      <c r="G103" s="46">
        <f>SUM(G100:G102)</f>
        <v>2250.63</v>
      </c>
      <c r="H103" s="27"/>
      <c r="I103" s="26"/>
    </row>
    <row r="104" spans="1:9">
      <c r="A104" s="305"/>
      <c r="B104" s="305"/>
      <c r="C104" s="305"/>
      <c r="D104" s="305"/>
      <c r="E104" s="305"/>
      <c r="F104" s="305"/>
      <c r="G104" s="327"/>
      <c r="H104" s="27"/>
      <c r="I104" s="26"/>
    </row>
    <row r="105" spans="1:9">
      <c r="A105" s="328"/>
      <c r="B105" s="329"/>
      <c r="C105" s="329"/>
      <c r="D105" s="155"/>
      <c r="E105" s="155"/>
      <c r="F105" s="155"/>
      <c r="G105" s="155"/>
      <c r="H105" s="27"/>
      <c r="I105" s="26"/>
    </row>
    <row r="106" spans="1:9" ht="15.75">
      <c r="A106" s="378" t="s">
        <v>117</v>
      </c>
      <c r="B106" s="378"/>
      <c r="C106" s="378"/>
      <c r="D106" s="378"/>
      <c r="E106" s="378"/>
      <c r="F106" s="378"/>
      <c r="G106" s="378"/>
      <c r="H106" s="3"/>
      <c r="I106" s="7"/>
    </row>
    <row r="107" spans="1:9">
      <c r="A107" s="330"/>
      <c r="B107" s="391" t="s">
        <v>118</v>
      </c>
      <c r="C107" s="391"/>
      <c r="D107" s="391"/>
      <c r="E107" s="391"/>
      <c r="F107" s="391"/>
      <c r="G107" s="331" t="s">
        <v>18</v>
      </c>
      <c r="H107" s="3"/>
      <c r="I107" s="7"/>
    </row>
    <row r="108" spans="1:9">
      <c r="A108" s="155" t="s">
        <v>8</v>
      </c>
      <c r="B108" s="365" t="s">
        <v>317</v>
      </c>
      <c r="C108" s="367"/>
      <c r="D108" s="367"/>
      <c r="E108" s="367"/>
      <c r="F108" s="367"/>
      <c r="G108" s="332">
        <f>ROUND(((G48/12)+($G$59/12)+($G$60/12))*(33/30)*0.05,2)</f>
        <v>16.53</v>
      </c>
      <c r="H108" s="3"/>
      <c r="I108" s="7"/>
    </row>
    <row r="109" spans="1:9">
      <c r="A109" s="155" t="s">
        <v>10</v>
      </c>
      <c r="B109" s="367" t="s">
        <v>32</v>
      </c>
      <c r="C109" s="367"/>
      <c r="D109" s="367"/>
      <c r="E109" s="367"/>
      <c r="F109" s="367"/>
      <c r="G109" s="332">
        <f>ROUND($E$74*G108,2)</f>
        <v>1.32</v>
      </c>
      <c r="H109" s="3"/>
      <c r="I109" s="7"/>
    </row>
    <row r="110" spans="1:9">
      <c r="A110" s="155" t="s">
        <v>12</v>
      </c>
      <c r="B110" s="367" t="s">
        <v>119</v>
      </c>
      <c r="C110" s="367"/>
      <c r="D110" s="367"/>
      <c r="E110" s="367"/>
      <c r="F110" s="367"/>
      <c r="G110" s="332">
        <f>ROUND((0.08*0.4*SUM(G48+$G$59+$G$60)*0.05),2)</f>
        <v>5.77</v>
      </c>
      <c r="H110" s="170"/>
      <c r="I110" s="7"/>
    </row>
    <row r="111" spans="1:9">
      <c r="A111" s="155" t="s">
        <v>13</v>
      </c>
      <c r="B111" s="367" t="s">
        <v>318</v>
      </c>
      <c r="C111" s="367"/>
      <c r="D111" s="367"/>
      <c r="E111" s="367"/>
      <c r="F111" s="367"/>
      <c r="G111" s="333">
        <f>ROUND(((7/33)/$G$13)*G48*1,2)</f>
        <v>22.95</v>
      </c>
      <c r="H111" s="3"/>
      <c r="I111" s="7"/>
    </row>
    <row r="112" spans="1:9">
      <c r="A112" s="155" t="s">
        <v>22</v>
      </c>
      <c r="B112" s="367" t="s">
        <v>121</v>
      </c>
      <c r="C112" s="367"/>
      <c r="D112" s="367"/>
      <c r="E112" s="367"/>
      <c r="F112" s="367"/>
      <c r="G112" s="332">
        <f>ROUND($E$75*G111,2)</f>
        <v>8.4499999999999993</v>
      </c>
      <c r="H112" s="3"/>
      <c r="I112" s="7"/>
    </row>
    <row r="113" spans="1:9">
      <c r="A113" s="155" t="s">
        <v>23</v>
      </c>
      <c r="B113" s="367" t="s">
        <v>120</v>
      </c>
      <c r="C113" s="367"/>
      <c r="D113" s="367"/>
      <c r="E113" s="367"/>
      <c r="F113" s="367"/>
      <c r="G113" s="334">
        <f>ROUND((0.08*0.4*SUM(G48+$G$59+$G$60)*1),2)</f>
        <v>115.38</v>
      </c>
      <c r="H113" s="27"/>
      <c r="I113" s="26"/>
    </row>
    <row r="114" spans="1:9">
      <c r="A114" s="380" t="s">
        <v>122</v>
      </c>
      <c r="B114" s="380"/>
      <c r="C114" s="380"/>
      <c r="D114" s="380"/>
      <c r="E114" s="380"/>
      <c r="F114" s="380"/>
      <c r="G114" s="47">
        <f>SUM(G108:G113)</f>
        <v>170.39999999999998</v>
      </c>
      <c r="H114" s="3"/>
      <c r="I114" s="7"/>
    </row>
    <row r="115" spans="1:9">
      <c r="A115" s="305"/>
      <c r="B115" s="305"/>
      <c r="C115" s="305"/>
      <c r="D115" s="305"/>
      <c r="E115" s="305"/>
      <c r="F115" s="305"/>
      <c r="G115" s="327"/>
      <c r="H115" s="3"/>
      <c r="I115" s="7"/>
    </row>
    <row r="116" spans="1:9">
      <c r="A116" s="323"/>
      <c r="B116" s="323"/>
      <c r="C116" s="323"/>
      <c r="D116" s="155"/>
      <c r="E116" s="155"/>
      <c r="F116" s="155"/>
      <c r="G116" s="155"/>
      <c r="H116" s="3"/>
      <c r="I116" s="7"/>
    </row>
    <row r="117" spans="1:9" ht="15.75">
      <c r="A117" s="378" t="s">
        <v>296</v>
      </c>
      <c r="B117" s="378"/>
      <c r="C117" s="378"/>
      <c r="D117" s="378"/>
      <c r="E117" s="378"/>
      <c r="F117" s="378"/>
      <c r="G117" s="378"/>
      <c r="H117" s="171"/>
      <c r="I117" s="7"/>
    </row>
    <row r="118" spans="1:9" ht="15.75">
      <c r="A118" s="389" t="s">
        <v>124</v>
      </c>
      <c r="B118" s="389"/>
      <c r="C118" s="389"/>
      <c r="D118" s="389"/>
      <c r="E118" s="389"/>
      <c r="F118" s="389"/>
      <c r="G118" s="389"/>
      <c r="H118" s="171"/>
      <c r="I118" s="7"/>
    </row>
    <row r="119" spans="1:9" ht="31.5">
      <c r="A119" s="197" t="s">
        <v>324</v>
      </c>
      <c r="B119" s="195">
        <f>G48</f>
        <v>3245.1099999999997</v>
      </c>
      <c r="C119" s="197" t="s">
        <v>301</v>
      </c>
      <c r="D119" s="196">
        <f>G103-G82-G86</f>
        <v>1707.94</v>
      </c>
      <c r="E119" s="206" t="s">
        <v>123</v>
      </c>
      <c r="F119" s="172">
        <f>G114</f>
        <v>170.39999999999998</v>
      </c>
      <c r="G119" s="173">
        <f>B119+D119+F119</f>
        <v>5123.4499999999989</v>
      </c>
      <c r="H119" s="171"/>
      <c r="I119" s="7"/>
    </row>
    <row r="120" spans="1:9" ht="15.75">
      <c r="A120" s="390" t="s">
        <v>125</v>
      </c>
      <c r="B120" s="390"/>
      <c r="C120" s="390"/>
      <c r="D120" s="390"/>
      <c r="E120" s="390" t="s">
        <v>126</v>
      </c>
      <c r="F120" s="390"/>
      <c r="G120" s="174">
        <f>ROUND(G119/30,2)</f>
        <v>170.78</v>
      </c>
      <c r="H120" s="171"/>
      <c r="I120" s="7"/>
    </row>
    <row r="121" spans="1:9" ht="15.75">
      <c r="A121" s="335"/>
      <c r="B121" s="335"/>
      <c r="C121" s="335"/>
      <c r="D121" s="335"/>
      <c r="E121" s="335"/>
      <c r="F121" s="335"/>
      <c r="G121" s="335"/>
      <c r="H121" s="171"/>
      <c r="I121" s="7"/>
    </row>
    <row r="122" spans="1:9">
      <c r="A122" s="175" t="s">
        <v>27</v>
      </c>
      <c r="B122" s="384" t="s">
        <v>143</v>
      </c>
      <c r="C122" s="384"/>
      <c r="D122" s="384"/>
      <c r="E122" s="384"/>
      <c r="F122" s="384"/>
      <c r="G122" s="55" t="s">
        <v>18</v>
      </c>
      <c r="H122" s="3"/>
      <c r="I122" s="7"/>
    </row>
    <row r="123" spans="1:9">
      <c r="A123" s="155" t="s">
        <v>8</v>
      </c>
      <c r="B123" s="365" t="s">
        <v>127</v>
      </c>
      <c r="C123" s="367"/>
      <c r="D123" s="367"/>
      <c r="E123" s="367"/>
      <c r="F123" s="367"/>
      <c r="G123" s="176">
        <f>ROUND($G$119/12,2)</f>
        <v>426.95</v>
      </c>
      <c r="H123" s="3"/>
      <c r="I123" s="7"/>
    </row>
    <row r="124" spans="1:9">
      <c r="A124" s="155" t="s">
        <v>10</v>
      </c>
      <c r="B124" s="365" t="s">
        <v>306</v>
      </c>
      <c r="C124" s="367"/>
      <c r="D124" s="367"/>
      <c r="E124" s="367"/>
      <c r="F124" s="367"/>
      <c r="G124" s="176">
        <f>ROUND((2.59/30)/12*($G$119),2)</f>
        <v>36.86</v>
      </c>
      <c r="H124" s="177"/>
      <c r="I124" s="7"/>
    </row>
    <row r="125" spans="1:9">
      <c r="A125" s="155" t="s">
        <v>12</v>
      </c>
      <c r="B125" s="365" t="s">
        <v>129</v>
      </c>
      <c r="C125" s="367"/>
      <c r="D125" s="367"/>
      <c r="E125" s="367"/>
      <c r="F125" s="367"/>
      <c r="G125" s="176">
        <f>ROUND((5/30)/12*0.015*($G$119),2)</f>
        <v>1.07</v>
      </c>
      <c r="H125" s="3"/>
      <c r="I125" s="7"/>
    </row>
    <row r="126" spans="1:9">
      <c r="A126" s="155" t="s">
        <v>13</v>
      </c>
      <c r="B126" s="365" t="s">
        <v>128</v>
      </c>
      <c r="C126" s="367"/>
      <c r="D126" s="367"/>
      <c r="E126" s="367"/>
      <c r="F126" s="367"/>
      <c r="G126" s="176">
        <f>ROUND(((15/30)/12)*0.0078*($G$119),2)</f>
        <v>1.67</v>
      </c>
      <c r="H126" s="177"/>
      <c r="I126" s="7"/>
    </row>
    <row r="127" spans="1:9">
      <c r="A127" s="155" t="s">
        <v>22</v>
      </c>
      <c r="B127" s="365" t="s">
        <v>130</v>
      </c>
      <c r="C127" s="367"/>
      <c r="D127" s="367"/>
      <c r="E127" s="367"/>
      <c r="F127" s="367"/>
      <c r="G127" s="178">
        <f>ROUND((((G48+G48/3)/12+(G75+G93+G114))*4/12)*0.02,2)</f>
        <v>16.14</v>
      </c>
      <c r="H127" s="179"/>
      <c r="I127" s="180"/>
    </row>
    <row r="128" spans="1:9">
      <c r="A128" s="336" t="s">
        <v>23</v>
      </c>
      <c r="B128" s="382" t="s">
        <v>131</v>
      </c>
      <c r="C128" s="382"/>
      <c r="D128" s="382"/>
      <c r="E128" s="382"/>
      <c r="F128" s="382"/>
      <c r="G128" s="178">
        <f>ROUND(((3/30)/12)*($G$119),2)</f>
        <v>42.7</v>
      </c>
      <c r="H128" s="179"/>
      <c r="I128" s="180"/>
    </row>
    <row r="129" spans="1:9">
      <c r="A129" s="383" t="s">
        <v>132</v>
      </c>
      <c r="B129" s="383"/>
      <c r="C129" s="383"/>
      <c r="D129" s="383"/>
      <c r="E129" s="383"/>
      <c r="F129" s="383"/>
      <c r="G129" s="181">
        <f>SUM(G123:G128)</f>
        <v>525.39</v>
      </c>
      <c r="H129" s="3"/>
      <c r="I129" s="7"/>
    </row>
    <row r="130" spans="1:9">
      <c r="A130" s="295"/>
      <c r="B130" s="295"/>
      <c r="C130" s="295"/>
      <c r="D130" s="313"/>
      <c r="E130" s="314"/>
      <c r="F130" s="314"/>
      <c r="G130" s="314"/>
      <c r="H130" s="171"/>
      <c r="I130" s="7"/>
    </row>
    <row r="131" spans="1:9">
      <c r="A131" s="175" t="s">
        <v>30</v>
      </c>
      <c r="B131" s="384" t="s">
        <v>133</v>
      </c>
      <c r="C131" s="384"/>
      <c r="D131" s="384"/>
      <c r="E131" s="384"/>
      <c r="F131" s="384"/>
      <c r="G131" s="55" t="s">
        <v>18</v>
      </c>
      <c r="H131" s="3"/>
      <c r="I131" s="7"/>
    </row>
    <row r="132" spans="1:9">
      <c r="A132" s="155" t="s">
        <v>8</v>
      </c>
      <c r="B132" s="385" t="s">
        <v>247</v>
      </c>
      <c r="C132" s="386"/>
      <c r="D132" s="386"/>
      <c r="E132" s="386"/>
      <c r="F132" s="386"/>
      <c r="G132" s="337">
        <v>0</v>
      </c>
      <c r="H132" s="3"/>
      <c r="I132" s="7"/>
    </row>
    <row r="133" spans="1:9">
      <c r="A133" s="387" t="s">
        <v>297</v>
      </c>
      <c r="B133" s="387"/>
      <c r="C133" s="387"/>
      <c r="D133" s="387"/>
      <c r="E133" s="387"/>
      <c r="F133" s="387"/>
      <c r="G133" s="56">
        <f>SUM(G132:G132)</f>
        <v>0</v>
      </c>
      <c r="H133" s="3"/>
      <c r="I133" s="7"/>
    </row>
    <row r="134" spans="1:9">
      <c r="A134" s="338"/>
      <c r="B134" s="184"/>
      <c r="C134" s="339"/>
      <c r="D134" s="325"/>
      <c r="E134" s="325"/>
      <c r="F134" s="325"/>
      <c r="G134" s="325"/>
      <c r="H134" s="3"/>
      <c r="I134" s="7"/>
    </row>
    <row r="135" spans="1:9">
      <c r="A135" s="388" t="s">
        <v>141</v>
      </c>
      <c r="B135" s="388"/>
      <c r="C135" s="388"/>
      <c r="D135" s="388"/>
      <c r="E135" s="388"/>
      <c r="F135" s="388"/>
      <c r="G135" s="388"/>
      <c r="H135" s="27"/>
      <c r="I135" s="26"/>
    </row>
    <row r="136" spans="1:9">
      <c r="A136" s="159" t="s">
        <v>142</v>
      </c>
      <c r="B136" s="379" t="s">
        <v>118</v>
      </c>
      <c r="C136" s="379"/>
      <c r="D136" s="379"/>
      <c r="E136" s="379"/>
      <c r="F136" s="379"/>
      <c r="G136" s="208" t="s">
        <v>18</v>
      </c>
      <c r="H136" s="27"/>
      <c r="I136" s="26"/>
    </row>
    <row r="137" spans="1:9">
      <c r="A137" s="338" t="s">
        <v>27</v>
      </c>
      <c r="B137" s="377" t="s">
        <v>143</v>
      </c>
      <c r="C137" s="377"/>
      <c r="D137" s="377"/>
      <c r="E137" s="377"/>
      <c r="F137" s="377"/>
      <c r="G137" s="340">
        <f>G129</f>
        <v>525.39</v>
      </c>
      <c r="H137" s="3"/>
      <c r="I137" s="7"/>
    </row>
    <row r="138" spans="1:9">
      <c r="A138" s="338" t="s">
        <v>30</v>
      </c>
      <c r="B138" s="377" t="s">
        <v>133</v>
      </c>
      <c r="C138" s="377"/>
      <c r="D138" s="377"/>
      <c r="E138" s="377"/>
      <c r="F138" s="377"/>
      <c r="G138" s="169">
        <f>G133</f>
        <v>0</v>
      </c>
      <c r="H138" s="27"/>
      <c r="I138" s="26"/>
    </row>
    <row r="139" spans="1:9">
      <c r="A139" s="380" t="s">
        <v>144</v>
      </c>
      <c r="B139" s="380"/>
      <c r="C139" s="380"/>
      <c r="D139" s="380"/>
      <c r="E139" s="380"/>
      <c r="F139" s="380"/>
      <c r="G139" s="182">
        <f>SUM(G137:G138)</f>
        <v>525.39</v>
      </c>
      <c r="H139" s="3"/>
      <c r="I139" s="7"/>
    </row>
    <row r="140" spans="1:9" ht="27.75" customHeight="1">
      <c r="A140" s="151" t="s">
        <v>108</v>
      </c>
      <c r="B140" s="381" t="s">
        <v>244</v>
      </c>
      <c r="C140" s="381"/>
      <c r="D140" s="381"/>
      <c r="E140" s="381"/>
      <c r="F140" s="381"/>
      <c r="G140" s="381"/>
      <c r="H140" s="3"/>
      <c r="I140" s="7"/>
    </row>
    <row r="141" spans="1:9">
      <c r="A141" s="323"/>
      <c r="B141" s="323"/>
      <c r="C141" s="323"/>
      <c r="D141" s="313"/>
      <c r="E141" s="314"/>
      <c r="F141" s="314"/>
      <c r="G141" s="314"/>
      <c r="H141" s="171"/>
      <c r="I141" s="7"/>
    </row>
    <row r="142" spans="1:9" ht="15.75">
      <c r="A142" s="378" t="s">
        <v>176</v>
      </c>
      <c r="B142" s="378"/>
      <c r="C142" s="378"/>
      <c r="D142" s="378"/>
      <c r="E142" s="378"/>
      <c r="F142" s="378"/>
      <c r="G142" s="378"/>
      <c r="H142" s="3"/>
      <c r="I142" s="7"/>
    </row>
    <row r="143" spans="1:9">
      <c r="A143" s="183"/>
      <c r="B143" s="376" t="s">
        <v>118</v>
      </c>
      <c r="C143" s="376"/>
      <c r="D143" s="376"/>
      <c r="E143" s="376"/>
      <c r="F143" s="376"/>
      <c r="G143" s="56" t="s">
        <v>18</v>
      </c>
      <c r="H143" s="3"/>
      <c r="I143" s="7"/>
    </row>
    <row r="144" spans="1:9">
      <c r="A144" s="184" t="s">
        <v>8</v>
      </c>
      <c r="B144" s="377" t="s">
        <v>177</v>
      </c>
      <c r="C144" s="377"/>
      <c r="D144" s="377"/>
      <c r="E144" s="377"/>
      <c r="F144" s="377"/>
      <c r="G144" s="185">
        <f>'Urug UNIFORMES E EQUIPAMENTOS'!H13</f>
        <v>124.00533333333334</v>
      </c>
      <c r="H144" s="3"/>
      <c r="I144" s="7"/>
    </row>
    <row r="145" spans="1:9">
      <c r="A145" s="184" t="s">
        <v>10</v>
      </c>
      <c r="B145" s="377" t="s">
        <v>178</v>
      </c>
      <c r="C145" s="377"/>
      <c r="D145" s="377"/>
      <c r="E145" s="377"/>
      <c r="F145" s="377"/>
      <c r="G145" s="186">
        <f>'Urug UNIFORMES E EQUIPAMENTOS'!H24</f>
        <v>6.1016666666666666</v>
      </c>
      <c r="H145" s="3"/>
      <c r="I145" s="7"/>
    </row>
    <row r="146" spans="1:9">
      <c r="A146" s="166" t="s">
        <v>12</v>
      </c>
      <c r="B146" s="365" t="s">
        <v>179</v>
      </c>
      <c r="C146" s="365"/>
      <c r="D146" s="365"/>
      <c r="E146" s="365"/>
      <c r="F146" s="365"/>
      <c r="G146" s="169">
        <v>0</v>
      </c>
      <c r="H146" s="3"/>
      <c r="I146" s="7"/>
    </row>
    <row r="147" spans="1:9">
      <c r="A147" s="368" t="s">
        <v>180</v>
      </c>
      <c r="B147" s="368"/>
      <c r="C147" s="368"/>
      <c r="D147" s="368"/>
      <c r="E147" s="368"/>
      <c r="F147" s="368"/>
      <c r="G147" s="47">
        <f>SUM(G144:G146)</f>
        <v>130.107</v>
      </c>
      <c r="H147" s="3"/>
      <c r="I147" s="7"/>
    </row>
    <row r="148" spans="1:9">
      <c r="A148" s="155"/>
      <c r="B148" s="203"/>
      <c r="C148" s="203"/>
      <c r="D148" s="313"/>
      <c r="E148" s="314"/>
      <c r="F148" s="314"/>
      <c r="G148" s="314"/>
      <c r="H148" s="171"/>
      <c r="I148" s="7"/>
    </row>
    <row r="149" spans="1:9" ht="15.75">
      <c r="A149" s="378" t="s">
        <v>181</v>
      </c>
      <c r="B149" s="378"/>
      <c r="C149" s="378"/>
      <c r="D149" s="378"/>
      <c r="E149" s="378"/>
      <c r="F149" s="378"/>
      <c r="G149" s="378"/>
      <c r="H149" s="171"/>
      <c r="I149" s="26"/>
    </row>
    <row r="150" spans="1:9">
      <c r="A150" s="187"/>
      <c r="B150" s="374" t="s">
        <v>45</v>
      </c>
      <c r="C150" s="374"/>
      <c r="D150" s="374"/>
      <c r="E150" s="374"/>
      <c r="F150" s="94" t="s">
        <v>20</v>
      </c>
      <c r="G150" s="94" t="s">
        <v>18</v>
      </c>
      <c r="H150" s="171"/>
      <c r="I150" s="7"/>
    </row>
    <row r="151" spans="1:9" ht="39" customHeight="1">
      <c r="A151" s="375" t="s">
        <v>182</v>
      </c>
      <c r="B151" s="375"/>
      <c r="C151" s="375"/>
      <c r="D151" s="375"/>
      <c r="E151" s="375"/>
      <c r="F151" s="375"/>
      <c r="G151" s="188">
        <f>SUM(G48+G103+G114+G139+G147)</f>
        <v>6321.6369999999997</v>
      </c>
      <c r="H151" s="171"/>
      <c r="I151" s="7"/>
    </row>
    <row r="152" spans="1:9">
      <c r="A152" s="189" t="s">
        <v>8</v>
      </c>
      <c r="B152" s="370" t="s">
        <v>46</v>
      </c>
      <c r="C152" s="370"/>
      <c r="D152" s="370"/>
      <c r="E152" s="370"/>
      <c r="F152" s="198">
        <v>0.1467</v>
      </c>
      <c r="G152" s="100">
        <f>ROUND(F152*G151,2)</f>
        <v>927.38</v>
      </c>
      <c r="H152" s="171"/>
      <c r="I152" s="7"/>
    </row>
    <row r="153" spans="1:9" ht="36" customHeight="1">
      <c r="A153" s="375" t="s">
        <v>183</v>
      </c>
      <c r="B153" s="375"/>
      <c r="C153" s="375"/>
      <c r="D153" s="375"/>
      <c r="E153" s="375"/>
      <c r="F153" s="375"/>
      <c r="G153" s="190">
        <f>SUM(G48+G103+G114+G139+G147+G152)</f>
        <v>7249.0169999999998</v>
      </c>
      <c r="H153" s="171"/>
      <c r="I153" s="26"/>
    </row>
    <row r="154" spans="1:9">
      <c r="A154" s="189" t="s">
        <v>10</v>
      </c>
      <c r="B154" s="370" t="s">
        <v>47</v>
      </c>
      <c r="C154" s="370"/>
      <c r="D154" s="370"/>
      <c r="E154" s="370"/>
      <c r="F154" s="198">
        <v>0.13400000000000001</v>
      </c>
      <c r="G154" s="98">
        <f>ROUND(F154*G153,2)</f>
        <v>971.37</v>
      </c>
      <c r="H154" s="171"/>
      <c r="I154" s="26"/>
    </row>
    <row r="155" spans="1:9" ht="36" customHeight="1">
      <c r="A155" s="375" t="s">
        <v>184</v>
      </c>
      <c r="B155" s="375"/>
      <c r="C155" s="375"/>
      <c r="D155" s="375"/>
      <c r="E155" s="375"/>
      <c r="F155" s="375"/>
      <c r="G155" s="188">
        <f>SUM(G48+G103+G114+G139+G147+G152+G154)</f>
        <v>8220.3870000000006</v>
      </c>
      <c r="H155" s="171"/>
      <c r="I155" s="26"/>
    </row>
    <row r="156" spans="1:9">
      <c r="A156" s="189" t="s">
        <v>12</v>
      </c>
      <c r="B156" s="370" t="s">
        <v>48</v>
      </c>
      <c r="C156" s="370"/>
      <c r="D156" s="370"/>
      <c r="E156" s="370"/>
      <c r="F156" s="96">
        <f>SUM(F157:F160)</f>
        <v>0.1225</v>
      </c>
      <c r="G156" s="193">
        <f>SUM(G157:G160)</f>
        <v>1147.58</v>
      </c>
      <c r="H156" s="371" t="s">
        <v>249</v>
      </c>
      <c r="I156" s="372"/>
    </row>
    <row r="157" spans="1:9">
      <c r="A157" s="373" t="s">
        <v>187</v>
      </c>
      <c r="B157" s="365" t="s">
        <v>190</v>
      </c>
      <c r="C157" s="365"/>
      <c r="D157" s="367" t="s">
        <v>34</v>
      </c>
      <c r="E157" s="367"/>
      <c r="F157" s="99">
        <f>IF(E8=1,0.0165,IF(E8=2,0.0065,IF(E8=3,I159,IF(E8=4,I159,¨RT Indefinido¨))))</f>
        <v>1.6500000000000001E-2</v>
      </c>
      <c r="G157" s="188">
        <f>ROUND(($G$155/(1-$F$156))*F157,2)</f>
        <v>154.57</v>
      </c>
      <c r="H157" s="218" t="s">
        <v>250</v>
      </c>
      <c r="I157" s="114" t="s">
        <v>251</v>
      </c>
    </row>
    <row r="158" spans="1:9">
      <c r="A158" s="373"/>
      <c r="B158" s="365"/>
      <c r="C158" s="365"/>
      <c r="D158" s="367" t="s">
        <v>185</v>
      </c>
      <c r="E158" s="367"/>
      <c r="F158" s="99">
        <f>IF(E8=1,0.076,IF(E8=2,0.03,IF(E8=3,I158,IF(E8=4,I158,¨RT Indefinido¨))))</f>
        <v>7.5999999999999998E-2</v>
      </c>
      <c r="G158" s="188">
        <f>ROUND(($G$155/(1-$F$156))*F158,2)</f>
        <v>711.97</v>
      </c>
      <c r="H158" s="219" t="s">
        <v>185</v>
      </c>
      <c r="I158" s="115">
        <v>0</v>
      </c>
    </row>
    <row r="159" spans="1:9">
      <c r="A159" s="166" t="s">
        <v>188</v>
      </c>
      <c r="B159" s="365" t="s">
        <v>191</v>
      </c>
      <c r="C159" s="365"/>
      <c r="D159" s="366" t="s">
        <v>193</v>
      </c>
      <c r="E159" s="367"/>
      <c r="F159" s="99">
        <v>0</v>
      </c>
      <c r="G159" s="188">
        <v>0</v>
      </c>
      <c r="H159" s="219" t="s">
        <v>34</v>
      </c>
      <c r="I159" s="115">
        <v>0</v>
      </c>
    </row>
    <row r="160" spans="1:9">
      <c r="A160" s="166" t="s">
        <v>189</v>
      </c>
      <c r="B160" s="365" t="s">
        <v>192</v>
      </c>
      <c r="C160" s="365"/>
      <c r="D160" s="367" t="s">
        <v>186</v>
      </c>
      <c r="E160" s="367"/>
      <c r="F160" s="199">
        <v>0.03</v>
      </c>
      <c r="G160" s="169">
        <f>ROUND(($G$155/(1-$F$156))*F160,2)</f>
        <v>281.04000000000002</v>
      </c>
      <c r="H160" s="219" t="s">
        <v>252</v>
      </c>
      <c r="I160" s="115">
        <v>0</v>
      </c>
    </row>
    <row r="161" spans="1:9">
      <c r="A161" s="368" t="s">
        <v>194</v>
      </c>
      <c r="B161" s="368"/>
      <c r="C161" s="368"/>
      <c r="D161" s="368"/>
      <c r="E161" s="368"/>
      <c r="F161" s="368"/>
      <c r="G161" s="191">
        <f>SUM(G152+G154+G156)</f>
        <v>3046.33</v>
      </c>
      <c r="H161" s="27"/>
      <c r="I161" s="26"/>
    </row>
    <row r="162" spans="1:9">
      <c r="A162" s="192" t="s">
        <v>109</v>
      </c>
      <c r="B162" s="369" t="s">
        <v>196</v>
      </c>
      <c r="C162" s="369"/>
      <c r="D162" s="369"/>
      <c r="E162" s="369"/>
      <c r="F162" s="369"/>
      <c r="G162" s="369"/>
      <c r="H162" s="27"/>
      <c r="I162" s="26"/>
    </row>
    <row r="163" spans="1:9">
      <c r="A163" s="361" t="s">
        <v>195</v>
      </c>
      <c r="B163" s="362" t="s">
        <v>197</v>
      </c>
      <c r="C163" s="363" t="s">
        <v>198</v>
      </c>
      <c r="D163" s="363"/>
      <c r="E163" s="341"/>
      <c r="F163" s="342"/>
      <c r="G163" s="343"/>
      <c r="H163" s="27"/>
      <c r="I163" s="26"/>
    </row>
    <row r="164" spans="1:9">
      <c r="A164" s="361"/>
      <c r="B164" s="362"/>
      <c r="C164" s="363" t="s">
        <v>199</v>
      </c>
      <c r="D164" s="363"/>
      <c r="E164" s="344" t="s">
        <v>201</v>
      </c>
      <c r="F164" s="342"/>
      <c r="G164" s="343"/>
      <c r="H164" s="27"/>
      <c r="I164" s="26"/>
    </row>
    <row r="165" spans="1:9">
      <c r="A165" s="361"/>
      <c r="B165" s="362"/>
      <c r="C165" s="363" t="s">
        <v>200</v>
      </c>
      <c r="D165" s="363"/>
      <c r="E165" s="341"/>
      <c r="F165" s="342"/>
      <c r="G165" s="343"/>
      <c r="H165" s="27"/>
      <c r="I165" s="26"/>
    </row>
    <row r="166" spans="1:9">
      <c r="A166" s="345"/>
      <c r="B166" s="346"/>
      <c r="C166" s="347"/>
      <c r="D166" s="347"/>
      <c r="E166" s="348"/>
      <c r="F166" s="349"/>
      <c r="G166" s="350"/>
      <c r="H166" s="27"/>
      <c r="I166" s="26"/>
    </row>
    <row r="167" spans="1:9">
      <c r="A167" s="328"/>
      <c r="B167" s="351"/>
      <c r="C167" s="351"/>
      <c r="D167" s="352"/>
      <c r="E167" s="352"/>
      <c r="F167" s="352"/>
      <c r="G167" s="352"/>
      <c r="H167" s="3"/>
      <c r="I167" s="7"/>
    </row>
    <row r="168" spans="1:9">
      <c r="A168" s="364" t="s">
        <v>202</v>
      </c>
      <c r="B168" s="364"/>
      <c r="C168" s="364"/>
      <c r="D168" s="364"/>
      <c r="E168" s="364"/>
      <c r="F168" s="364"/>
      <c r="G168" s="364"/>
      <c r="H168" s="3"/>
      <c r="I168" s="7"/>
    </row>
    <row r="169" spans="1:9">
      <c r="A169" s="360" t="s">
        <v>203</v>
      </c>
      <c r="B169" s="360"/>
      <c r="C169" s="360"/>
      <c r="D169" s="360"/>
      <c r="E169" s="360"/>
      <c r="F169" s="360"/>
      <c r="G169" s="193" t="s">
        <v>18</v>
      </c>
      <c r="H169" s="3"/>
      <c r="I169" s="7"/>
    </row>
    <row r="170" spans="1:9">
      <c r="A170" s="155" t="s">
        <v>8</v>
      </c>
      <c r="B170" s="358" t="s">
        <v>55</v>
      </c>
      <c r="C170" s="358"/>
      <c r="D170" s="358"/>
      <c r="E170" s="358"/>
      <c r="F170" s="358"/>
      <c r="G170" s="186">
        <f>G48</f>
        <v>3245.1099999999997</v>
      </c>
      <c r="H170" s="3"/>
      <c r="I170" s="7"/>
    </row>
    <row r="171" spans="1:9">
      <c r="A171" s="155" t="s">
        <v>10</v>
      </c>
      <c r="B171" s="358" t="s">
        <v>204</v>
      </c>
      <c r="C171" s="358"/>
      <c r="D171" s="358"/>
      <c r="E171" s="358"/>
      <c r="F171" s="358"/>
      <c r="G171" s="186">
        <f>G103</f>
        <v>2250.63</v>
      </c>
      <c r="H171" s="3"/>
      <c r="I171" s="7"/>
    </row>
    <row r="172" spans="1:9">
      <c r="A172" s="155" t="s">
        <v>12</v>
      </c>
      <c r="B172" s="358" t="s">
        <v>50</v>
      </c>
      <c r="C172" s="358"/>
      <c r="D172" s="358"/>
      <c r="E172" s="358"/>
      <c r="F172" s="358"/>
      <c r="G172" s="186">
        <f>G114</f>
        <v>170.39999999999998</v>
      </c>
      <c r="H172" s="3"/>
      <c r="I172" s="7"/>
    </row>
    <row r="173" spans="1:9">
      <c r="A173" s="155" t="s">
        <v>13</v>
      </c>
      <c r="B173" s="358" t="s">
        <v>51</v>
      </c>
      <c r="C173" s="358"/>
      <c r="D173" s="358"/>
      <c r="E173" s="358"/>
      <c r="F173" s="358"/>
      <c r="G173" s="186">
        <f>G139</f>
        <v>525.39</v>
      </c>
      <c r="H173" s="27"/>
      <c r="I173" s="26"/>
    </row>
    <row r="174" spans="1:9">
      <c r="A174" s="166" t="s">
        <v>22</v>
      </c>
      <c r="B174" s="358" t="s">
        <v>52</v>
      </c>
      <c r="C174" s="358"/>
      <c r="D174" s="358"/>
      <c r="E174" s="358"/>
      <c r="F174" s="358"/>
      <c r="G174" s="186">
        <f>G147</f>
        <v>130.107</v>
      </c>
      <c r="H174" s="27"/>
      <c r="I174" s="26"/>
    </row>
    <row r="175" spans="1:9">
      <c r="A175" s="357" t="s">
        <v>49</v>
      </c>
      <c r="B175" s="357"/>
      <c r="C175" s="357"/>
      <c r="D175" s="357"/>
      <c r="E175" s="357"/>
      <c r="F175" s="357"/>
      <c r="G175" s="353">
        <f>SUM(G170:G174)</f>
        <v>6321.6369999999997</v>
      </c>
      <c r="H175" s="27"/>
      <c r="I175" s="26"/>
    </row>
    <row r="176" spans="1:9">
      <c r="A176" s="166" t="s">
        <v>23</v>
      </c>
      <c r="B176" s="358" t="s">
        <v>54</v>
      </c>
      <c r="C176" s="358"/>
      <c r="D176" s="358"/>
      <c r="E176" s="358"/>
      <c r="F176" s="358"/>
      <c r="G176" s="186">
        <f>G161</f>
        <v>3046.33</v>
      </c>
      <c r="H176" s="27"/>
      <c r="I176" s="26"/>
    </row>
    <row r="177" spans="1:9" ht="15.75">
      <c r="A177" s="359" t="s">
        <v>205</v>
      </c>
      <c r="B177" s="359"/>
      <c r="C177" s="359"/>
      <c r="D177" s="359"/>
      <c r="E177" s="359"/>
      <c r="F177" s="359"/>
      <c r="G177" s="194">
        <f>SUM(G175:G176)</f>
        <v>9367.9670000000006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&amp;C&amp;A&amp;R&amp;P de &amp;N</oddFooter>
  </headerFooter>
  <rowBreaks count="2" manualBreakCount="2">
    <brk id="64" max="6" man="1"/>
    <brk id="130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zoomScaleNormal="100" workbookViewId="0">
      <selection activeCell="M113" sqref="M113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9" customWidth="1"/>
    <col min="8" max="8" width="13" customWidth="1"/>
    <col min="9" max="9" width="12.7109375" customWidth="1"/>
  </cols>
  <sheetData>
    <row r="1" spans="1:10">
      <c r="A1" s="555" t="s">
        <v>36</v>
      </c>
      <c r="B1" s="555"/>
      <c r="C1" s="555"/>
      <c r="D1" s="555"/>
      <c r="E1" s="555"/>
      <c r="F1" s="555"/>
      <c r="G1" s="555"/>
      <c r="H1" s="3"/>
      <c r="I1" s="3"/>
    </row>
    <row r="2" spans="1:10">
      <c r="A2" s="546" t="s">
        <v>0</v>
      </c>
      <c r="B2" s="546"/>
      <c r="C2" s="546"/>
      <c r="D2" s="546"/>
      <c r="E2" s="546"/>
      <c r="F2" s="546"/>
      <c r="G2" s="546"/>
      <c r="H2" s="3"/>
      <c r="I2" s="28"/>
    </row>
    <row r="3" spans="1:10">
      <c r="A3" s="220" t="s">
        <v>1</v>
      </c>
      <c r="B3" s="462" t="str">
        <f>'Urug DIURNO DESARMADO 12X36'!B3:D3</f>
        <v>23242.002232/2020-15</v>
      </c>
      <c r="C3" s="462"/>
      <c r="D3" s="462"/>
      <c r="E3" s="221" t="s">
        <v>2</v>
      </c>
      <c r="F3" s="553" t="str">
        <f>'Urug DIURNO DESARMADO 12X36'!F3:G3</f>
        <v>02/2021</v>
      </c>
      <c r="G3" s="554"/>
      <c r="H3" s="3"/>
      <c r="I3" s="3"/>
    </row>
    <row r="4" spans="1:10">
      <c r="A4" s="220" t="s">
        <v>3</v>
      </c>
      <c r="B4" s="464">
        <f ca="1">NOW()</f>
        <v>44348.467054513887</v>
      </c>
      <c r="C4" s="464"/>
      <c r="D4" s="464"/>
      <c r="E4" s="464"/>
      <c r="F4" s="464"/>
      <c r="G4" s="464"/>
      <c r="H4" s="3"/>
      <c r="I4" s="3"/>
    </row>
    <row r="5" spans="1:10">
      <c r="A5" s="556" t="s">
        <v>4</v>
      </c>
      <c r="B5" s="556"/>
      <c r="C5" s="556"/>
      <c r="D5" s="556"/>
      <c r="E5" s="556"/>
      <c r="F5" s="556"/>
      <c r="G5" s="556"/>
      <c r="H5" s="4"/>
      <c r="I5" s="3"/>
    </row>
    <row r="6" spans="1:10">
      <c r="A6" s="557" t="s">
        <v>5</v>
      </c>
      <c r="B6" s="557"/>
      <c r="C6" s="459" t="s">
        <v>325</v>
      </c>
      <c r="D6" s="459"/>
      <c r="E6" s="459"/>
      <c r="F6" s="459"/>
      <c r="G6" s="459"/>
      <c r="H6" s="5"/>
      <c r="I6" s="3"/>
    </row>
    <row r="7" spans="1:10">
      <c r="A7" s="557" t="s">
        <v>6</v>
      </c>
      <c r="B7" s="557"/>
      <c r="C7" s="459" t="str">
        <f>'Urug DIURNO DESARMADO 12X36'!C7:G7</f>
        <v>10.662.072/0006-62</v>
      </c>
      <c r="D7" s="459"/>
      <c r="E7" s="459"/>
      <c r="F7" s="459"/>
      <c r="G7" s="459"/>
      <c r="H7" s="6"/>
      <c r="I7" s="3"/>
    </row>
    <row r="8" spans="1:10">
      <c r="A8" s="557" t="s">
        <v>253</v>
      </c>
      <c r="B8" s="557"/>
      <c r="C8" s="557"/>
      <c r="D8" s="222"/>
      <c r="E8" s="460">
        <v>1</v>
      </c>
      <c r="F8" s="460"/>
      <c r="G8" s="223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6" t="s">
        <v>7</v>
      </c>
      <c r="B9" s="556"/>
      <c r="C9" s="556"/>
      <c r="D9" s="556"/>
      <c r="E9" s="556"/>
      <c r="F9" s="556"/>
      <c r="G9" s="556"/>
      <c r="H9" s="6"/>
      <c r="I9" s="3"/>
    </row>
    <row r="10" spans="1:10">
      <c r="A10" s="224" t="s">
        <v>8</v>
      </c>
      <c r="B10" s="566" t="s">
        <v>9</v>
      </c>
      <c r="C10" s="566"/>
      <c r="D10" s="566"/>
      <c r="E10" s="543">
        <f ca="1">NOW()</f>
        <v>44348.467054513887</v>
      </c>
      <c r="F10" s="544"/>
      <c r="G10" s="544"/>
      <c r="H10" s="6"/>
      <c r="I10" s="3"/>
    </row>
    <row r="11" spans="1:10">
      <c r="A11" s="224" t="s">
        <v>10</v>
      </c>
      <c r="B11" s="559" t="s">
        <v>11</v>
      </c>
      <c r="C11" s="559"/>
      <c r="D11" s="559"/>
      <c r="E11" s="453" t="s">
        <v>321</v>
      </c>
      <c r="F11" s="453"/>
      <c r="G11" s="453"/>
      <c r="H11" s="3"/>
      <c r="I11" s="3"/>
    </row>
    <row r="12" spans="1:10">
      <c r="A12" s="225" t="s">
        <v>12</v>
      </c>
      <c r="B12" s="560" t="s">
        <v>254</v>
      </c>
      <c r="C12" s="561"/>
      <c r="D12" s="561"/>
      <c r="E12" s="561"/>
      <c r="F12" s="562" t="s">
        <v>248</v>
      </c>
      <c r="G12" s="563"/>
      <c r="H12" s="3"/>
      <c r="I12" s="3"/>
    </row>
    <row r="13" spans="1:10">
      <c r="A13" s="224" t="s">
        <v>13</v>
      </c>
      <c r="B13" s="564" t="s">
        <v>14</v>
      </c>
      <c r="C13" s="564"/>
      <c r="D13" s="564"/>
      <c r="E13" s="564"/>
      <c r="F13" s="445"/>
      <c r="G13" s="226">
        <v>30</v>
      </c>
      <c r="H13" s="28"/>
      <c r="I13" s="28"/>
      <c r="J13" s="141"/>
    </row>
    <row r="14" spans="1:10">
      <c r="A14" s="549" t="s">
        <v>274</v>
      </c>
      <c r="B14" s="549"/>
      <c r="C14" s="549"/>
      <c r="D14" s="549"/>
      <c r="E14" s="549"/>
      <c r="F14" s="549"/>
      <c r="G14" s="549"/>
      <c r="H14" s="28"/>
      <c r="I14" s="28"/>
      <c r="J14" s="141"/>
    </row>
    <row r="15" spans="1:10">
      <c r="A15" s="550" t="s">
        <v>275</v>
      </c>
      <c r="B15" s="550"/>
      <c r="C15" s="550"/>
      <c r="D15" s="551" t="s">
        <v>276</v>
      </c>
      <c r="E15" s="551"/>
      <c r="F15" s="551" t="s">
        <v>277</v>
      </c>
      <c r="G15" s="551"/>
      <c r="H15" s="28"/>
      <c r="I15" s="28"/>
      <c r="J15" s="141"/>
    </row>
    <row r="16" spans="1:10">
      <c r="A16" s="506" t="s">
        <v>334</v>
      </c>
      <c r="B16" s="506"/>
      <c r="C16" s="506"/>
      <c r="D16" s="552" t="s">
        <v>278</v>
      </c>
      <c r="E16" s="552"/>
      <c r="F16" s="451">
        <v>1</v>
      </c>
      <c r="G16" s="451"/>
      <c r="H16" s="28"/>
      <c r="I16" s="28"/>
      <c r="J16" s="141"/>
    </row>
    <row r="17" spans="1:9">
      <c r="A17" s="506"/>
      <c r="B17" s="506"/>
      <c r="C17" s="506"/>
      <c r="D17" s="552"/>
      <c r="E17" s="552"/>
      <c r="F17" s="451"/>
      <c r="G17" s="451"/>
      <c r="H17" s="3"/>
      <c r="I17" s="3"/>
    </row>
    <row r="18" spans="1:9">
      <c r="A18" s="565"/>
      <c r="B18" s="565"/>
      <c r="C18" s="565"/>
      <c r="D18" s="565"/>
      <c r="E18" s="565"/>
      <c r="F18" s="565"/>
      <c r="G18" s="565"/>
      <c r="H18" s="3"/>
      <c r="I18" s="7"/>
    </row>
    <row r="19" spans="1:9" ht="15.75">
      <c r="A19" s="529" t="s">
        <v>287</v>
      </c>
      <c r="B19" s="529"/>
      <c r="C19" s="529"/>
      <c r="D19" s="529"/>
      <c r="E19" s="529"/>
      <c r="F19" s="529"/>
      <c r="G19" s="529"/>
      <c r="H19" s="3"/>
      <c r="I19" s="7"/>
    </row>
    <row r="20" spans="1:9">
      <c r="A20" s="546" t="s">
        <v>286</v>
      </c>
      <c r="B20" s="546"/>
      <c r="C20" s="546"/>
      <c r="D20" s="546"/>
      <c r="E20" s="546"/>
      <c r="F20" s="546"/>
      <c r="G20" s="546"/>
      <c r="H20" s="3"/>
      <c r="I20" s="7"/>
    </row>
    <row r="21" spans="1:9">
      <c r="A21" s="547" t="s">
        <v>288</v>
      </c>
      <c r="B21" s="547"/>
      <c r="C21" s="547"/>
      <c r="D21" s="547"/>
      <c r="E21" s="547"/>
      <c r="F21" s="547"/>
      <c r="G21" s="547"/>
      <c r="H21" s="3"/>
      <c r="I21" s="7"/>
    </row>
    <row r="22" spans="1:9" ht="38.25">
      <c r="A22" s="43">
        <v>1</v>
      </c>
      <c r="B22" s="501" t="s">
        <v>255</v>
      </c>
      <c r="C22" s="501"/>
      <c r="D22" s="501"/>
      <c r="E22" s="501"/>
      <c r="F22" s="548"/>
      <c r="G22" s="227" t="s">
        <v>335</v>
      </c>
      <c r="H22" s="3"/>
      <c r="I22" s="7"/>
    </row>
    <row r="23" spans="1:9">
      <c r="A23" s="43">
        <v>2</v>
      </c>
      <c r="B23" s="501" t="s">
        <v>53</v>
      </c>
      <c r="C23" s="501"/>
      <c r="D23" s="501"/>
      <c r="E23" s="501"/>
      <c r="F23" s="548"/>
      <c r="G23" s="228" t="s">
        <v>67</v>
      </c>
      <c r="H23" s="3"/>
      <c r="I23" s="7"/>
    </row>
    <row r="24" spans="1:9">
      <c r="A24" s="43">
        <v>3</v>
      </c>
      <c r="B24" s="501" t="s">
        <v>58</v>
      </c>
      <c r="C24" s="501"/>
      <c r="D24" s="501"/>
      <c r="E24" s="501"/>
      <c r="F24" s="501"/>
      <c r="G24" s="229">
        <v>1500.4</v>
      </c>
      <c r="H24" s="3"/>
      <c r="I24" s="8"/>
    </row>
    <row r="25" spans="1:9">
      <c r="A25" s="43">
        <v>4</v>
      </c>
      <c r="B25" s="501" t="s">
        <v>15</v>
      </c>
      <c r="C25" s="501"/>
      <c r="D25" s="501"/>
      <c r="E25" s="501"/>
      <c r="F25" s="440"/>
      <c r="G25" s="118" t="s">
        <v>71</v>
      </c>
      <c r="H25" s="3"/>
      <c r="I25" s="7"/>
    </row>
    <row r="26" spans="1:9">
      <c r="A26" s="43">
        <v>5</v>
      </c>
      <c r="B26" s="501" t="s">
        <v>16</v>
      </c>
      <c r="C26" s="501"/>
      <c r="D26" s="501"/>
      <c r="E26" s="501"/>
      <c r="F26" s="440"/>
      <c r="G26" s="230" t="s">
        <v>72</v>
      </c>
      <c r="H26" s="3"/>
      <c r="I26" s="7"/>
    </row>
    <row r="27" spans="1:9">
      <c r="A27" s="110">
        <v>6</v>
      </c>
      <c r="B27" s="545" t="s">
        <v>76</v>
      </c>
      <c r="C27" s="545"/>
      <c r="D27" s="545"/>
      <c r="E27" s="545"/>
      <c r="F27" s="545"/>
      <c r="G27" s="119">
        <f>G24/220</f>
        <v>6.82</v>
      </c>
      <c r="H27" s="3"/>
      <c r="I27" s="7"/>
    </row>
    <row r="28" spans="1:9">
      <c r="A28" s="110">
        <v>7</v>
      </c>
      <c r="B28" s="545" t="s">
        <v>134</v>
      </c>
      <c r="C28" s="545"/>
      <c r="D28" s="545"/>
      <c r="E28" s="545"/>
      <c r="F28" s="545"/>
      <c r="G28" s="119">
        <f>SUM(G27+G29)</f>
        <v>8.870000000000001</v>
      </c>
      <c r="H28" s="3"/>
      <c r="I28" s="7"/>
    </row>
    <row r="29" spans="1:9">
      <c r="A29" s="110">
        <v>8</v>
      </c>
      <c r="B29" s="545" t="s">
        <v>135</v>
      </c>
      <c r="C29" s="545"/>
      <c r="D29" s="545"/>
      <c r="E29" s="545"/>
      <c r="F29" s="545"/>
      <c r="G29" s="119">
        <f>ROUND(G27*0.3,2)</f>
        <v>2.0499999999999998</v>
      </c>
      <c r="H29" s="3"/>
      <c r="I29" s="7"/>
    </row>
    <row r="30" spans="1:9">
      <c r="A30" s="110">
        <v>9</v>
      </c>
      <c r="B30" s="545" t="s">
        <v>138</v>
      </c>
      <c r="C30" s="545"/>
      <c r="D30" s="545"/>
      <c r="E30" s="545"/>
      <c r="F30" s="545"/>
      <c r="G30" s="119">
        <f>G24*0.3</f>
        <v>450.12</v>
      </c>
      <c r="H30" s="3"/>
      <c r="I30" s="7"/>
    </row>
    <row r="31" spans="1:9">
      <c r="A31" s="34">
        <v>10</v>
      </c>
      <c r="B31" s="540" t="s">
        <v>69</v>
      </c>
      <c r="C31" s="540"/>
      <c r="D31" s="540"/>
      <c r="E31" s="540"/>
      <c r="F31" s="540"/>
      <c r="G31" s="119">
        <f>ROUND(G27*1.5,2)</f>
        <v>10.23</v>
      </c>
      <c r="H31" s="3"/>
      <c r="I31" s="7"/>
    </row>
    <row r="32" spans="1:9">
      <c r="A32" s="34">
        <v>11</v>
      </c>
      <c r="B32" s="540" t="s">
        <v>136</v>
      </c>
      <c r="C32" s="540"/>
      <c r="D32" s="540"/>
      <c r="E32" s="540"/>
      <c r="F32" s="540"/>
      <c r="G32" s="119">
        <f>ROUND(1.3*G27*1.5,2)</f>
        <v>13.3</v>
      </c>
      <c r="H32" s="3"/>
      <c r="I32" s="7"/>
    </row>
    <row r="33" spans="1:9" ht="15" customHeight="1">
      <c r="A33" s="34">
        <v>12</v>
      </c>
      <c r="B33" s="540" t="s">
        <v>232</v>
      </c>
      <c r="C33" s="540"/>
      <c r="D33" s="540"/>
      <c r="E33" s="540"/>
      <c r="F33" s="540"/>
      <c r="G33" s="119">
        <f>ROUND(G27*0.2,2)</f>
        <v>1.36</v>
      </c>
      <c r="H33" s="3"/>
      <c r="I33" s="7"/>
    </row>
    <row r="34" spans="1:9">
      <c r="A34" s="34">
        <v>13</v>
      </c>
      <c r="B34" s="540" t="s">
        <v>137</v>
      </c>
      <c r="C34" s="540"/>
      <c r="D34" s="540"/>
      <c r="E34" s="540"/>
      <c r="F34" s="540"/>
      <c r="G34" s="119">
        <f>ROUND(1.3*G27*0.2,2)</f>
        <v>1.77</v>
      </c>
      <c r="H34" s="3"/>
      <c r="I34" s="7"/>
    </row>
    <row r="35" spans="1:9">
      <c r="A35" s="34">
        <v>14</v>
      </c>
      <c r="B35" s="540" t="s">
        <v>139</v>
      </c>
      <c r="C35" s="540"/>
      <c r="D35" s="540"/>
      <c r="E35" s="540"/>
      <c r="F35" s="540"/>
      <c r="G35" s="119">
        <f>ROUND(G27/6,2)</f>
        <v>1.1399999999999999</v>
      </c>
      <c r="H35" s="3"/>
      <c r="I35" s="7"/>
    </row>
    <row r="36" spans="1:9">
      <c r="A36" s="34">
        <v>15</v>
      </c>
      <c r="B36" s="540" t="s">
        <v>70</v>
      </c>
      <c r="C36" s="540"/>
      <c r="D36" s="540"/>
      <c r="E36" s="540"/>
      <c r="F36" s="540"/>
      <c r="G36" s="125">
        <v>2</v>
      </c>
      <c r="H36" s="3"/>
      <c r="I36" s="7"/>
    </row>
    <row r="37" spans="1:9">
      <c r="A37" s="120" t="s">
        <v>73</v>
      </c>
      <c r="B37" s="537" t="s">
        <v>289</v>
      </c>
      <c r="C37" s="537"/>
      <c r="D37" s="537"/>
      <c r="E37" s="537"/>
      <c r="F37" s="537"/>
      <c r="G37" s="537"/>
      <c r="H37" s="3"/>
      <c r="I37" s="7"/>
    </row>
    <row r="38" spans="1:9">
      <c r="A38" s="120" t="s">
        <v>74</v>
      </c>
      <c r="B38" s="537" t="s">
        <v>290</v>
      </c>
      <c r="C38" s="537"/>
      <c r="D38" s="537"/>
      <c r="E38" s="537"/>
      <c r="F38" s="537"/>
      <c r="G38" s="537"/>
      <c r="H38" s="3"/>
      <c r="I38" s="7"/>
    </row>
    <row r="39" spans="1:9" ht="15" customHeight="1">
      <c r="A39" s="231"/>
      <c r="B39" s="232"/>
      <c r="C39" s="232"/>
      <c r="D39" s="232"/>
      <c r="E39" s="232"/>
      <c r="F39" s="232"/>
      <c r="G39" s="232"/>
      <c r="H39" s="3"/>
      <c r="I39" s="7"/>
    </row>
    <row r="40" spans="1:9">
      <c r="A40" s="225"/>
      <c r="B40" s="233"/>
      <c r="C40" s="233"/>
      <c r="D40" s="233"/>
      <c r="E40" s="233"/>
      <c r="F40" s="233"/>
      <c r="G40" s="233"/>
      <c r="H40" s="3"/>
      <c r="I40" s="7"/>
    </row>
    <row r="41" spans="1:9" ht="15.75">
      <c r="A41" s="538" t="s">
        <v>75</v>
      </c>
      <c r="B41" s="538"/>
      <c r="C41" s="538"/>
      <c r="D41" s="538"/>
      <c r="E41" s="538"/>
      <c r="F41" s="538"/>
      <c r="G41" s="538"/>
      <c r="H41" s="3"/>
      <c r="I41" s="7"/>
    </row>
    <row r="42" spans="1:9">
      <c r="A42" s="210">
        <v>1</v>
      </c>
      <c r="B42" s="483" t="s">
        <v>17</v>
      </c>
      <c r="C42" s="483"/>
      <c r="D42" s="483"/>
      <c r="E42" s="483" t="s">
        <v>20</v>
      </c>
      <c r="F42" s="483"/>
      <c r="G42" s="234" t="s">
        <v>18</v>
      </c>
      <c r="H42" s="3"/>
      <c r="I42" s="7"/>
    </row>
    <row r="43" spans="1:9" ht="31.5" customHeight="1">
      <c r="A43" s="235" t="s">
        <v>8</v>
      </c>
      <c r="B43" s="429" t="s">
        <v>323</v>
      </c>
      <c r="C43" s="429"/>
      <c r="D43" s="429"/>
      <c r="E43" s="429"/>
      <c r="F43" s="429"/>
      <c r="G43" s="236">
        <f>ROUND((G24/220)*180,2)*G36</f>
        <v>2455.1999999999998</v>
      </c>
      <c r="H43" s="116"/>
      <c r="I43" s="12"/>
    </row>
    <row r="44" spans="1:9" ht="27.75" customHeight="1">
      <c r="A44" s="235" t="s">
        <v>10</v>
      </c>
      <c r="B44" s="558" t="s">
        <v>233</v>
      </c>
      <c r="C44" s="558"/>
      <c r="D44" s="558"/>
      <c r="E44" s="558"/>
      <c r="F44" s="558"/>
      <c r="G44" s="236">
        <f>ROUND(G33*8*15*G36,2)</f>
        <v>326.39999999999998</v>
      </c>
      <c r="H44" s="11"/>
      <c r="I44" s="12"/>
    </row>
    <row r="45" spans="1:9" ht="41.25" customHeight="1">
      <c r="A45" s="235" t="s">
        <v>12</v>
      </c>
      <c r="B45" s="541" t="s">
        <v>235</v>
      </c>
      <c r="C45" s="542"/>
      <c r="D45" s="542"/>
      <c r="E45" s="542"/>
      <c r="F45" s="542"/>
      <c r="G45" s="236">
        <f>ROUND(G31*4.33*G36,2)</f>
        <v>88.59</v>
      </c>
      <c r="H45" s="11"/>
      <c r="I45" s="12"/>
    </row>
    <row r="46" spans="1:9" ht="27" customHeight="1">
      <c r="A46" s="235" t="s">
        <v>13</v>
      </c>
      <c r="B46" s="539" t="s">
        <v>77</v>
      </c>
      <c r="C46" s="531"/>
      <c r="D46" s="531"/>
      <c r="E46" s="531"/>
      <c r="F46" s="531"/>
      <c r="G46" s="236">
        <f>ROUND($G$35*G36*15,2)</f>
        <v>34.200000000000003</v>
      </c>
      <c r="H46" s="10"/>
      <c r="I46" s="9"/>
    </row>
    <row r="47" spans="1:9" ht="30" customHeight="1">
      <c r="A47" s="235" t="s">
        <v>22</v>
      </c>
      <c r="B47" s="531" t="s">
        <v>263</v>
      </c>
      <c r="C47" s="531"/>
      <c r="D47" s="531"/>
      <c r="E47" s="531"/>
      <c r="F47" s="531"/>
      <c r="G47" s="236">
        <f>ROUND(SUM(G44:G46)*0.2,2)</f>
        <v>89.84</v>
      </c>
      <c r="H47" s="10"/>
      <c r="I47" s="9"/>
    </row>
    <row r="48" spans="1:9" ht="30" customHeight="1">
      <c r="A48" s="235" t="s">
        <v>23</v>
      </c>
      <c r="B48" s="531" t="s">
        <v>237</v>
      </c>
      <c r="C48" s="531"/>
      <c r="D48" s="531"/>
      <c r="E48" s="532">
        <v>0.3</v>
      </c>
      <c r="F48" s="533"/>
      <c r="G48" s="104">
        <f>ROUND(E48*SUM(G43:G47),2)</f>
        <v>898.27</v>
      </c>
      <c r="H48" s="10"/>
      <c r="I48" s="9"/>
    </row>
    <row r="49" spans="1:9">
      <c r="A49" s="58" t="s">
        <v>24</v>
      </c>
      <c r="B49" s="534" t="s">
        <v>78</v>
      </c>
      <c r="C49" s="534"/>
      <c r="D49" s="534"/>
      <c r="E49" s="534"/>
      <c r="F49" s="534"/>
      <c r="G49" s="104">
        <v>0</v>
      </c>
      <c r="H49" s="117"/>
      <c r="I49" s="9"/>
    </row>
    <row r="50" spans="1:9">
      <c r="A50" s="535" t="s">
        <v>240</v>
      </c>
      <c r="B50" s="535"/>
      <c r="C50" s="535"/>
      <c r="D50" s="535"/>
      <c r="E50" s="535"/>
      <c r="F50" s="535"/>
      <c r="G50" s="35">
        <f>SUM(G43:G49)</f>
        <v>3892.5</v>
      </c>
      <c r="H50" s="14"/>
      <c r="I50" s="13"/>
    </row>
    <row r="51" spans="1:9">
      <c r="A51" s="91" t="s">
        <v>25</v>
      </c>
      <c r="B51" s="479" t="s">
        <v>308</v>
      </c>
      <c r="C51" s="479"/>
      <c r="D51" s="479"/>
      <c r="E51" s="479"/>
      <c r="F51" s="479"/>
      <c r="G51" s="112">
        <f>ROUND(G31*15*G36*0.5,2)</f>
        <v>153.44999999999999</v>
      </c>
      <c r="H51" s="14"/>
      <c r="I51" s="13"/>
    </row>
    <row r="52" spans="1:9">
      <c r="A52" s="499" t="s">
        <v>241</v>
      </c>
      <c r="B52" s="499"/>
      <c r="C52" s="499"/>
      <c r="D52" s="499"/>
      <c r="E52" s="499"/>
      <c r="F52" s="499"/>
      <c r="G52" s="111">
        <f>G51</f>
        <v>153.44999999999999</v>
      </c>
      <c r="H52" s="14"/>
      <c r="I52" s="13"/>
    </row>
    <row r="53" spans="1:9">
      <c r="A53" s="237"/>
      <c r="B53" s="237"/>
      <c r="C53" s="237"/>
      <c r="D53" s="237"/>
      <c r="E53" s="237"/>
      <c r="F53" s="237"/>
      <c r="G53" s="238"/>
      <c r="H53" s="14"/>
      <c r="I53" s="13"/>
    </row>
    <row r="54" spans="1:9">
      <c r="A54" s="499" t="s">
        <v>236</v>
      </c>
      <c r="B54" s="499"/>
      <c r="C54" s="499"/>
      <c r="D54" s="499"/>
      <c r="E54" s="499"/>
      <c r="F54" s="499"/>
      <c r="G54" s="111">
        <f>G50+G52</f>
        <v>4045.95</v>
      </c>
      <c r="H54" s="14"/>
      <c r="I54" s="13"/>
    </row>
    <row r="55" spans="1:9">
      <c r="A55" s="120" t="s">
        <v>79</v>
      </c>
      <c r="B55" s="536" t="s">
        <v>299</v>
      </c>
      <c r="C55" s="536"/>
      <c r="D55" s="536"/>
      <c r="E55" s="536"/>
      <c r="F55" s="536"/>
      <c r="G55" s="536"/>
      <c r="H55" s="14"/>
      <c r="I55" s="13"/>
    </row>
    <row r="56" spans="1:9">
      <c r="A56" s="120" t="s">
        <v>82</v>
      </c>
      <c r="B56" s="536" t="s">
        <v>298</v>
      </c>
      <c r="C56" s="536"/>
      <c r="D56" s="536"/>
      <c r="E56" s="536"/>
      <c r="F56" s="536"/>
      <c r="G56" s="536"/>
      <c r="H56" s="14"/>
      <c r="I56" s="13"/>
    </row>
    <row r="57" spans="1:9">
      <c r="A57" s="239"/>
      <c r="B57" s="240"/>
      <c r="C57" s="240"/>
      <c r="D57" s="240"/>
      <c r="E57" s="240"/>
      <c r="F57" s="240"/>
      <c r="G57" s="240"/>
      <c r="H57" s="14"/>
      <c r="I57" s="13"/>
    </row>
    <row r="58" spans="1:9">
      <c r="A58" s="241"/>
      <c r="B58" s="241"/>
      <c r="C58" s="241"/>
      <c r="D58" s="242"/>
      <c r="E58" s="242"/>
      <c r="F58" s="242"/>
      <c r="G58" s="243"/>
      <c r="H58" s="14"/>
      <c r="I58" s="13"/>
    </row>
    <row r="59" spans="1:9" ht="15.75">
      <c r="A59" s="529" t="s">
        <v>80</v>
      </c>
      <c r="B59" s="529"/>
      <c r="C59" s="529"/>
      <c r="D59" s="529"/>
      <c r="E59" s="529"/>
      <c r="F59" s="529"/>
      <c r="G59" s="529"/>
      <c r="H59" s="3"/>
      <c r="I59" s="7"/>
    </row>
    <row r="60" spans="1:9">
      <c r="A60" s="37" t="s">
        <v>37</v>
      </c>
      <c r="B60" s="530" t="s">
        <v>358</v>
      </c>
      <c r="C60" s="530"/>
      <c r="D60" s="530"/>
      <c r="E60" s="530"/>
      <c r="F60" s="530"/>
      <c r="G60" s="207" t="s">
        <v>18</v>
      </c>
      <c r="H60" s="3"/>
      <c r="I60" s="7"/>
    </row>
    <row r="61" spans="1:9">
      <c r="A61" s="211" t="s">
        <v>8</v>
      </c>
      <c r="B61" s="410" t="s">
        <v>292</v>
      </c>
      <c r="C61" s="410"/>
      <c r="D61" s="410"/>
      <c r="E61" s="410"/>
      <c r="F61" s="410"/>
      <c r="G61" s="244">
        <f>ROUND(G50/12,2)</f>
        <v>324.38</v>
      </c>
      <c r="H61" s="18"/>
      <c r="I61" s="17"/>
    </row>
    <row r="62" spans="1:9">
      <c r="A62" s="211" t="s">
        <v>10</v>
      </c>
      <c r="B62" s="410" t="s">
        <v>359</v>
      </c>
      <c r="C62" s="410"/>
      <c r="D62" s="410"/>
      <c r="E62" s="410"/>
      <c r="F62" s="410"/>
      <c r="G62" s="244">
        <f>ROUND((G50/3)/12,2)</f>
        <v>108.13</v>
      </c>
      <c r="H62" s="18"/>
      <c r="I62" s="17"/>
    </row>
    <row r="63" spans="1:9">
      <c r="A63" s="516" t="s">
        <v>81</v>
      </c>
      <c r="B63" s="516"/>
      <c r="C63" s="516"/>
      <c r="D63" s="516"/>
      <c r="E63" s="516"/>
      <c r="F63" s="516"/>
      <c r="G63" s="245">
        <f>SUM(G61:G62)</f>
        <v>432.51</v>
      </c>
      <c r="H63" s="18"/>
      <c r="I63" s="17"/>
    </row>
    <row r="64" spans="1:9" ht="25.5" customHeight="1">
      <c r="A64" s="121" t="s">
        <v>83</v>
      </c>
      <c r="B64" s="522" t="s">
        <v>362</v>
      </c>
      <c r="C64" s="522"/>
      <c r="D64" s="522"/>
      <c r="E64" s="522"/>
      <c r="F64" s="522"/>
      <c r="G64" s="522"/>
      <c r="H64" s="18"/>
      <c r="I64" s="17"/>
    </row>
    <row r="65" spans="1:9">
      <c r="A65" s="246"/>
      <c r="B65" s="247"/>
      <c r="C65" s="247"/>
      <c r="D65" s="247"/>
      <c r="E65" s="247"/>
      <c r="F65" s="247"/>
      <c r="G65" s="247"/>
      <c r="H65" s="18"/>
      <c r="I65" s="17"/>
    </row>
    <row r="66" spans="1:9">
      <c r="A66" s="242"/>
      <c r="B66" s="242"/>
      <c r="C66" s="242"/>
      <c r="D66" s="248"/>
      <c r="E66" s="249"/>
      <c r="F66" s="249"/>
      <c r="G66" s="249"/>
      <c r="H66" s="3"/>
      <c r="I66" s="7"/>
    </row>
    <row r="67" spans="1:9" ht="34.5" customHeight="1">
      <c r="A67" s="38" t="s">
        <v>38</v>
      </c>
      <c r="B67" s="526" t="s">
        <v>239</v>
      </c>
      <c r="C67" s="526"/>
      <c r="D67" s="526"/>
      <c r="E67" s="526"/>
      <c r="F67" s="526"/>
      <c r="G67" s="526"/>
      <c r="H67" s="3"/>
      <c r="I67" s="7"/>
    </row>
    <row r="68" spans="1:9">
      <c r="A68" s="250"/>
      <c r="B68" s="527" t="s">
        <v>85</v>
      </c>
      <c r="C68" s="527"/>
      <c r="D68" s="527"/>
      <c r="E68" s="421" t="s">
        <v>20</v>
      </c>
      <c r="F68" s="528"/>
      <c r="G68" s="251" t="s">
        <v>18</v>
      </c>
      <c r="H68" s="3"/>
      <c r="I68" s="7"/>
    </row>
    <row r="69" spans="1:9">
      <c r="A69" s="211" t="s">
        <v>8</v>
      </c>
      <c r="B69" s="410" t="s">
        <v>28</v>
      </c>
      <c r="C69" s="410"/>
      <c r="D69" s="410"/>
      <c r="E69" s="524">
        <v>0.2</v>
      </c>
      <c r="F69" s="525"/>
      <c r="G69" s="252">
        <f>ROUND((G50+G63)*E69,2)</f>
        <v>865</v>
      </c>
      <c r="H69" s="16"/>
      <c r="I69" s="15"/>
    </row>
    <row r="70" spans="1:9">
      <c r="A70" s="211" t="s">
        <v>10</v>
      </c>
      <c r="B70" s="410" t="s">
        <v>39</v>
      </c>
      <c r="C70" s="410"/>
      <c r="D70" s="410"/>
      <c r="E70" s="411">
        <v>2.5000000000000001E-2</v>
      </c>
      <c r="F70" s="412"/>
      <c r="G70" s="252">
        <f>ROUND((G50+G63)*E70,2)</f>
        <v>108.13</v>
      </c>
      <c r="H70" s="16"/>
      <c r="I70" s="15"/>
    </row>
    <row r="71" spans="1:9">
      <c r="A71" s="211" t="s">
        <v>12</v>
      </c>
      <c r="B71" s="410" t="s">
        <v>92</v>
      </c>
      <c r="C71" s="410"/>
      <c r="D71" s="410"/>
      <c r="E71" s="524">
        <f>ROUND((H72*I72),6)</f>
        <v>0.03</v>
      </c>
      <c r="F71" s="525"/>
      <c r="G71" s="252">
        <f>ROUND((G50+G63)*E71,2)</f>
        <v>129.75</v>
      </c>
      <c r="H71" s="216" t="s">
        <v>86</v>
      </c>
      <c r="I71" s="39" t="s">
        <v>87</v>
      </c>
    </row>
    <row r="72" spans="1:9">
      <c r="A72" s="211" t="s">
        <v>13</v>
      </c>
      <c r="B72" s="410" t="s">
        <v>40</v>
      </c>
      <c r="C72" s="410"/>
      <c r="D72" s="410"/>
      <c r="E72" s="411">
        <v>1.4999999999999999E-2</v>
      </c>
      <c r="F72" s="412"/>
      <c r="G72" s="252">
        <f>ROUND((G50+G63)*E72,2)</f>
        <v>64.88</v>
      </c>
      <c r="H72" s="217">
        <v>0.03</v>
      </c>
      <c r="I72" s="41">
        <v>1</v>
      </c>
    </row>
    <row r="73" spans="1:9">
      <c r="A73" s="211" t="s">
        <v>22</v>
      </c>
      <c r="B73" s="410" t="s">
        <v>41</v>
      </c>
      <c r="C73" s="410"/>
      <c r="D73" s="410"/>
      <c r="E73" s="411">
        <v>0.01</v>
      </c>
      <c r="F73" s="412"/>
      <c r="G73" s="252">
        <f>ROUND((G50+G63)*E73,2)</f>
        <v>43.25</v>
      </c>
      <c r="H73" s="16"/>
      <c r="I73" s="15"/>
    </row>
    <row r="74" spans="1:9">
      <c r="A74" s="211" t="s">
        <v>23</v>
      </c>
      <c r="B74" s="410" t="s">
        <v>29</v>
      </c>
      <c r="C74" s="410"/>
      <c r="D74" s="410"/>
      <c r="E74" s="411">
        <v>6.0000000000000001E-3</v>
      </c>
      <c r="F74" s="412"/>
      <c r="G74" s="252">
        <f>ROUND((G50+G63)*E74,2)</f>
        <v>25.95</v>
      </c>
      <c r="H74" s="16"/>
      <c r="I74" s="15"/>
    </row>
    <row r="75" spans="1:9">
      <c r="A75" s="211" t="s">
        <v>24</v>
      </c>
      <c r="B75" s="410" t="s">
        <v>42</v>
      </c>
      <c r="C75" s="410"/>
      <c r="D75" s="410"/>
      <c r="E75" s="411">
        <v>2E-3</v>
      </c>
      <c r="F75" s="412"/>
      <c r="G75" s="252">
        <f>ROUND((G50+G63)*E75,2)</f>
        <v>8.65</v>
      </c>
      <c r="H75" s="16"/>
      <c r="I75" s="15"/>
    </row>
    <row r="76" spans="1:9">
      <c r="A76" s="211" t="s">
        <v>25</v>
      </c>
      <c r="B76" s="410" t="s">
        <v>43</v>
      </c>
      <c r="C76" s="410"/>
      <c r="D76" s="410"/>
      <c r="E76" s="411">
        <v>0.08</v>
      </c>
      <c r="F76" s="412"/>
      <c r="G76" s="252">
        <f>ROUND((G50+G63)*E76,2)</f>
        <v>346</v>
      </c>
      <c r="H76" s="16"/>
      <c r="I76" s="15"/>
    </row>
    <row r="77" spans="1:9">
      <c r="A77" s="515" t="s">
        <v>88</v>
      </c>
      <c r="B77" s="516"/>
      <c r="C77" s="516"/>
      <c r="D77" s="516"/>
      <c r="E77" s="517">
        <f>SUM(E69:F76)</f>
        <v>0.36800000000000005</v>
      </c>
      <c r="F77" s="416"/>
      <c r="G77" s="253">
        <f>SUM(G69:G76)</f>
        <v>1591.6100000000004</v>
      </c>
      <c r="H77" s="14"/>
      <c r="I77" s="40"/>
    </row>
    <row r="78" spans="1:9">
      <c r="A78" s="123" t="s">
        <v>84</v>
      </c>
      <c r="B78" s="522" t="s">
        <v>90</v>
      </c>
      <c r="C78" s="522"/>
      <c r="D78" s="522"/>
      <c r="E78" s="522"/>
      <c r="F78" s="522"/>
      <c r="G78" s="522"/>
      <c r="H78" s="14"/>
      <c r="I78" s="40"/>
    </row>
    <row r="79" spans="1:9">
      <c r="A79" s="123" t="s">
        <v>89</v>
      </c>
      <c r="B79" s="522" t="s">
        <v>93</v>
      </c>
      <c r="C79" s="522"/>
      <c r="D79" s="522"/>
      <c r="E79" s="522"/>
      <c r="F79" s="522"/>
      <c r="G79" s="522"/>
      <c r="H79" s="14"/>
      <c r="I79" s="40"/>
    </row>
    <row r="80" spans="1:9">
      <c r="A80" s="254"/>
      <c r="B80" s="255"/>
      <c r="C80" s="255"/>
      <c r="D80" s="255"/>
      <c r="E80" s="255"/>
      <c r="F80" s="255"/>
      <c r="G80" s="255"/>
      <c r="H80" s="14"/>
      <c r="I80" s="40"/>
    </row>
    <row r="81" spans="1:9">
      <c r="A81" s="254"/>
      <c r="B81" s="255"/>
      <c r="C81" s="255"/>
      <c r="D81" s="255"/>
      <c r="E81" s="255"/>
      <c r="F81" s="255"/>
      <c r="G81" s="255"/>
      <c r="H81" s="14"/>
      <c r="I81" s="40"/>
    </row>
    <row r="82" spans="1:9">
      <c r="A82" s="42" t="s">
        <v>44</v>
      </c>
      <c r="B82" s="406" t="s">
        <v>95</v>
      </c>
      <c r="C82" s="406"/>
      <c r="D82" s="406"/>
      <c r="E82" s="406"/>
      <c r="F82" s="406"/>
      <c r="G82" s="406"/>
      <c r="H82" s="3"/>
      <c r="I82" s="7"/>
    </row>
    <row r="83" spans="1:9">
      <c r="A83" s="36"/>
      <c r="B83" s="523" t="s">
        <v>95</v>
      </c>
      <c r="C83" s="523"/>
      <c r="D83" s="523"/>
      <c r="E83" s="523"/>
      <c r="F83" s="523"/>
      <c r="G83" s="256" t="s">
        <v>18</v>
      </c>
      <c r="H83" s="3"/>
      <c r="I83" s="7"/>
    </row>
    <row r="84" spans="1:9" ht="43.5" customHeight="1">
      <c r="A84" s="505" t="s">
        <v>8</v>
      </c>
      <c r="B84" s="506" t="s">
        <v>96</v>
      </c>
      <c r="C84" s="479" t="s">
        <v>97</v>
      </c>
      <c r="D84" s="479"/>
      <c r="E84" s="513">
        <v>3.5</v>
      </c>
      <c r="F84" s="514"/>
      <c r="G84" s="509">
        <f>IF(ROUND((E84*E86*E85)-(G43*E87),2)&lt;0,0,ROUND((E84*E86*E85)-(G43*E87),2))</f>
        <v>62.69</v>
      </c>
      <c r="H84" s="22"/>
      <c r="I84" s="21"/>
    </row>
    <row r="85" spans="1:9" ht="33.75" customHeight="1">
      <c r="A85" s="505"/>
      <c r="B85" s="506"/>
      <c r="C85" s="479" t="s">
        <v>98</v>
      </c>
      <c r="D85" s="479"/>
      <c r="E85" s="518">
        <v>2</v>
      </c>
      <c r="F85" s="519"/>
      <c r="G85" s="509"/>
      <c r="H85" s="22"/>
      <c r="I85" s="21"/>
    </row>
    <row r="86" spans="1:9" ht="31.5" customHeight="1">
      <c r="A86" s="505"/>
      <c r="B86" s="506"/>
      <c r="C86" s="479" t="s">
        <v>99</v>
      </c>
      <c r="D86" s="479"/>
      <c r="E86" s="510">
        <v>30</v>
      </c>
      <c r="F86" s="511"/>
      <c r="G86" s="509"/>
      <c r="H86" s="23"/>
      <c r="I86" s="24"/>
    </row>
    <row r="87" spans="1:9" ht="39" customHeight="1">
      <c r="A87" s="505"/>
      <c r="B87" s="506"/>
      <c r="C87" s="479" t="s">
        <v>101</v>
      </c>
      <c r="D87" s="479"/>
      <c r="E87" s="520">
        <v>0.06</v>
      </c>
      <c r="F87" s="521"/>
      <c r="G87" s="509"/>
      <c r="H87" s="22"/>
      <c r="I87" s="24"/>
    </row>
    <row r="88" spans="1:9" ht="33.75" customHeight="1">
      <c r="A88" s="505" t="s">
        <v>10</v>
      </c>
      <c r="B88" s="506" t="s">
        <v>309</v>
      </c>
      <c r="C88" s="479" t="s">
        <v>100</v>
      </c>
      <c r="D88" s="479"/>
      <c r="E88" s="507">
        <v>20</v>
      </c>
      <c r="F88" s="508"/>
      <c r="G88" s="509">
        <f>ROUND((E88*E89)-((E88*E89)*E90),2)</f>
        <v>480</v>
      </c>
      <c r="H88" s="22"/>
      <c r="I88" s="21"/>
    </row>
    <row r="89" spans="1:9" ht="32.25" customHeight="1">
      <c r="A89" s="505"/>
      <c r="B89" s="506"/>
      <c r="C89" s="479" t="s">
        <v>102</v>
      </c>
      <c r="D89" s="479"/>
      <c r="E89" s="510">
        <v>30</v>
      </c>
      <c r="F89" s="511"/>
      <c r="G89" s="509"/>
      <c r="H89" s="22"/>
      <c r="I89" s="21"/>
    </row>
    <row r="90" spans="1:9" ht="54" customHeight="1">
      <c r="A90" s="505"/>
      <c r="B90" s="506"/>
      <c r="C90" s="479" t="s">
        <v>103</v>
      </c>
      <c r="D90" s="479"/>
      <c r="E90" s="512">
        <v>0.2</v>
      </c>
      <c r="F90" s="512"/>
      <c r="G90" s="509"/>
      <c r="H90" s="22"/>
      <c r="I90" s="21"/>
    </row>
    <row r="91" spans="1:9">
      <c r="A91" s="43" t="s">
        <v>12</v>
      </c>
      <c r="B91" s="503" t="s">
        <v>26</v>
      </c>
      <c r="C91" s="503"/>
      <c r="D91" s="503"/>
      <c r="E91" s="503"/>
      <c r="F91" s="503"/>
      <c r="G91" s="257">
        <v>0</v>
      </c>
      <c r="H91" s="22"/>
      <c r="I91" s="21"/>
    </row>
    <row r="92" spans="1:9">
      <c r="A92" s="43" t="s">
        <v>13</v>
      </c>
      <c r="B92" s="491" t="s">
        <v>104</v>
      </c>
      <c r="C92" s="491"/>
      <c r="D92" s="491"/>
      <c r="E92" s="491"/>
      <c r="F92" s="491"/>
      <c r="G92" s="257">
        <f>ROUND((G50)*26*0.00023,2)</f>
        <v>23.28</v>
      </c>
      <c r="H92" s="22"/>
      <c r="I92" s="21"/>
    </row>
    <row r="93" spans="1:9">
      <c r="A93" s="43" t="s">
        <v>22</v>
      </c>
      <c r="B93" s="491" t="s">
        <v>105</v>
      </c>
      <c r="C93" s="491"/>
      <c r="D93" s="491"/>
      <c r="E93" s="491"/>
      <c r="F93" s="491"/>
      <c r="G93" s="113">
        <f>ROUND(((($G$43))*0.0052066)/12,2)</f>
        <v>1.07</v>
      </c>
      <c r="H93" s="22"/>
      <c r="I93" s="21"/>
    </row>
    <row r="94" spans="1:9">
      <c r="A94" s="43" t="s">
        <v>23</v>
      </c>
      <c r="B94" s="491" t="s">
        <v>106</v>
      </c>
      <c r="C94" s="491"/>
      <c r="D94" s="491"/>
      <c r="E94" s="491"/>
      <c r="F94" s="491"/>
      <c r="G94" s="44">
        <v>0</v>
      </c>
      <c r="H94" s="22"/>
      <c r="I94" s="21"/>
    </row>
    <row r="95" spans="1:9">
      <c r="A95" s="504" t="s">
        <v>107</v>
      </c>
      <c r="B95" s="504"/>
      <c r="C95" s="504"/>
      <c r="D95" s="504"/>
      <c r="E95" s="504"/>
      <c r="F95" s="504"/>
      <c r="G95" s="45">
        <f>SUM(G84:G94)</f>
        <v>567.04000000000008</v>
      </c>
      <c r="H95" s="3"/>
      <c r="I95" s="7"/>
    </row>
    <row r="96" spans="1:9">
      <c r="A96" s="124" t="s">
        <v>91</v>
      </c>
      <c r="B96" s="502" t="s">
        <v>57</v>
      </c>
      <c r="C96" s="502"/>
      <c r="D96" s="502"/>
      <c r="E96" s="502"/>
      <c r="F96" s="502"/>
      <c r="G96" s="502"/>
      <c r="H96" s="25"/>
      <c r="I96" s="7"/>
    </row>
    <row r="97" spans="1:9">
      <c r="A97" s="124" t="s">
        <v>94</v>
      </c>
      <c r="B97" s="502" t="s">
        <v>110</v>
      </c>
      <c r="C97" s="502"/>
      <c r="D97" s="502"/>
      <c r="E97" s="502"/>
      <c r="F97" s="502"/>
      <c r="G97" s="502"/>
      <c r="H97" s="25"/>
      <c r="I97" s="7"/>
    </row>
    <row r="98" spans="1:9">
      <c r="A98" s="258"/>
      <c r="B98" s="259"/>
      <c r="C98" s="259"/>
      <c r="D98" s="259"/>
      <c r="E98" s="259"/>
      <c r="F98" s="259"/>
      <c r="G98" s="259"/>
      <c r="H98" s="25"/>
      <c r="I98" s="7"/>
    </row>
    <row r="99" spans="1:9">
      <c r="A99" s="260"/>
      <c r="B99" s="261"/>
      <c r="C99" s="261"/>
      <c r="D99" s="262"/>
      <c r="E99" s="202"/>
      <c r="F99" s="202"/>
      <c r="G99" s="202"/>
      <c r="H99" s="3"/>
      <c r="I99" s="7"/>
    </row>
    <row r="100" spans="1:9">
      <c r="A100" s="474" t="s">
        <v>111</v>
      </c>
      <c r="B100" s="474"/>
      <c r="C100" s="474"/>
      <c r="D100" s="474"/>
      <c r="E100" s="474"/>
      <c r="F100" s="474"/>
      <c r="G100" s="474"/>
      <c r="H100" s="3"/>
      <c r="I100" s="7"/>
    </row>
    <row r="101" spans="1:9">
      <c r="A101" s="263" t="s">
        <v>112</v>
      </c>
      <c r="B101" s="400" t="s">
        <v>295</v>
      </c>
      <c r="C101" s="400"/>
      <c r="D101" s="400"/>
      <c r="E101" s="400"/>
      <c r="F101" s="400"/>
      <c r="G101" s="102" t="s">
        <v>18</v>
      </c>
      <c r="H101" s="22"/>
      <c r="I101" s="21"/>
    </row>
    <row r="102" spans="1:9">
      <c r="A102" s="43" t="s">
        <v>37</v>
      </c>
      <c r="B102" s="493" t="s">
        <v>363</v>
      </c>
      <c r="C102" s="493"/>
      <c r="D102" s="493"/>
      <c r="E102" s="493"/>
      <c r="F102" s="493"/>
      <c r="G102" s="108">
        <f>G63</f>
        <v>432.51</v>
      </c>
      <c r="H102" s="22"/>
      <c r="I102" s="21"/>
    </row>
    <row r="103" spans="1:9" ht="29.25" customHeight="1">
      <c r="A103" s="43" t="s">
        <v>38</v>
      </c>
      <c r="B103" s="493" t="s">
        <v>113</v>
      </c>
      <c r="C103" s="493"/>
      <c r="D103" s="493"/>
      <c r="E103" s="493"/>
      <c r="F103" s="493"/>
      <c r="G103" s="108">
        <f>G77</f>
        <v>1591.6100000000004</v>
      </c>
      <c r="H103" s="22"/>
      <c r="I103" s="21"/>
    </row>
    <row r="104" spans="1:9">
      <c r="A104" s="43" t="s">
        <v>44</v>
      </c>
      <c r="B104" s="491" t="s">
        <v>114</v>
      </c>
      <c r="C104" s="491"/>
      <c r="D104" s="491"/>
      <c r="E104" s="491"/>
      <c r="F104" s="491"/>
      <c r="G104" s="92">
        <f>G95</f>
        <v>567.04000000000008</v>
      </c>
      <c r="H104" s="27"/>
      <c r="I104" s="26"/>
    </row>
    <row r="105" spans="1:9">
      <c r="A105" s="499" t="s">
        <v>116</v>
      </c>
      <c r="B105" s="499"/>
      <c r="C105" s="499"/>
      <c r="D105" s="499"/>
      <c r="E105" s="499"/>
      <c r="F105" s="499"/>
      <c r="G105" s="46">
        <f>SUM(G102:G104)</f>
        <v>2591.1600000000003</v>
      </c>
      <c r="H105" s="20"/>
      <c r="I105" s="19"/>
    </row>
    <row r="106" spans="1:9">
      <c r="A106" s="237"/>
      <c r="B106" s="237"/>
      <c r="C106" s="237"/>
      <c r="D106" s="237"/>
      <c r="E106" s="237"/>
      <c r="F106" s="237"/>
      <c r="G106" s="264"/>
      <c r="H106" s="20"/>
      <c r="I106" s="19"/>
    </row>
    <row r="107" spans="1:9">
      <c r="A107" s="265"/>
      <c r="B107" s="266"/>
      <c r="C107" s="266"/>
      <c r="D107" s="267"/>
      <c r="E107" s="267"/>
      <c r="F107" s="267"/>
      <c r="G107" s="267"/>
      <c r="H107" s="20"/>
      <c r="I107" s="19"/>
    </row>
    <row r="108" spans="1:9" ht="15.75">
      <c r="A108" s="473" t="s">
        <v>117</v>
      </c>
      <c r="B108" s="473"/>
      <c r="C108" s="473"/>
      <c r="D108" s="473"/>
      <c r="E108" s="473"/>
      <c r="F108" s="473"/>
      <c r="G108" s="473"/>
      <c r="H108" s="28"/>
      <c r="I108" s="7"/>
    </row>
    <row r="109" spans="1:9">
      <c r="A109" s="268"/>
      <c r="B109" s="391" t="s">
        <v>118</v>
      </c>
      <c r="C109" s="391"/>
      <c r="D109" s="391"/>
      <c r="E109" s="391"/>
      <c r="F109" s="391"/>
      <c r="G109" s="269" t="s">
        <v>18</v>
      </c>
      <c r="H109" s="28"/>
      <c r="I109" s="7"/>
    </row>
    <row r="110" spans="1:9" ht="30.75" customHeight="1">
      <c r="A110" s="225" t="s">
        <v>8</v>
      </c>
      <c r="B110" s="493" t="s">
        <v>319</v>
      </c>
      <c r="C110" s="494"/>
      <c r="D110" s="494"/>
      <c r="E110" s="494"/>
      <c r="F110" s="494"/>
      <c r="G110" s="270">
        <f>ROUND(((G50/12)+($G$61/12)+($G$62/12))*(33/30)*0.05,2)</f>
        <v>19.82</v>
      </c>
      <c r="H110" s="28"/>
      <c r="I110" s="7"/>
    </row>
    <row r="111" spans="1:9">
      <c r="A111" s="225" t="s">
        <v>10</v>
      </c>
      <c r="B111" s="492" t="s">
        <v>32</v>
      </c>
      <c r="C111" s="492"/>
      <c r="D111" s="492"/>
      <c r="E111" s="492"/>
      <c r="F111" s="492"/>
      <c r="G111" s="270">
        <f>ROUND($E$76*G110,2)</f>
        <v>1.59</v>
      </c>
      <c r="H111" s="28"/>
      <c r="I111" s="7"/>
    </row>
    <row r="112" spans="1:9" ht="28.5" customHeight="1">
      <c r="A112" s="225" t="s">
        <v>12</v>
      </c>
      <c r="B112" s="493" t="s">
        <v>242</v>
      </c>
      <c r="C112" s="494"/>
      <c r="D112" s="494"/>
      <c r="E112" s="494"/>
      <c r="F112" s="494"/>
      <c r="G112" s="270">
        <f>ROUND((0.08*0.4*SUM(G50+$G$61+$G$62)*0.05),2)</f>
        <v>6.92</v>
      </c>
      <c r="H112" s="29"/>
      <c r="I112" s="7"/>
    </row>
    <row r="113" spans="1:9">
      <c r="A113" s="225" t="s">
        <v>13</v>
      </c>
      <c r="B113" s="491" t="s">
        <v>320</v>
      </c>
      <c r="C113" s="492"/>
      <c r="D113" s="492"/>
      <c r="E113" s="492"/>
      <c r="F113" s="492"/>
      <c r="G113" s="271">
        <f>ROUND(((7/33)/$G$13)*G50*1,2)</f>
        <v>27.52</v>
      </c>
      <c r="H113" s="28"/>
      <c r="I113" s="7"/>
    </row>
    <row r="114" spans="1:9">
      <c r="A114" s="225" t="s">
        <v>22</v>
      </c>
      <c r="B114" s="492" t="s">
        <v>121</v>
      </c>
      <c r="C114" s="492"/>
      <c r="D114" s="492"/>
      <c r="E114" s="492"/>
      <c r="F114" s="492"/>
      <c r="G114" s="270">
        <f>ROUND($E$77*G113,2)</f>
        <v>10.130000000000001</v>
      </c>
      <c r="H114" s="28"/>
      <c r="I114" s="7"/>
    </row>
    <row r="115" spans="1:9" ht="30" customHeight="1">
      <c r="A115" s="225" t="s">
        <v>23</v>
      </c>
      <c r="B115" s="493" t="s">
        <v>243</v>
      </c>
      <c r="C115" s="494"/>
      <c r="D115" s="494"/>
      <c r="E115" s="494"/>
      <c r="F115" s="494"/>
      <c r="G115" s="272">
        <f>ROUND((0.08*0.4*SUM(G50+$G$61+$G$62)*1),2)</f>
        <v>138.4</v>
      </c>
      <c r="H115" s="20"/>
      <c r="I115" s="19"/>
    </row>
    <row r="116" spans="1:9">
      <c r="A116" s="475" t="s">
        <v>300</v>
      </c>
      <c r="B116" s="475"/>
      <c r="C116" s="475"/>
      <c r="D116" s="475"/>
      <c r="E116" s="475"/>
      <c r="F116" s="475"/>
      <c r="G116" s="47">
        <f>SUM(G110:G115)</f>
        <v>204.38</v>
      </c>
      <c r="H116" s="28"/>
      <c r="I116" s="30"/>
    </row>
    <row r="117" spans="1:9">
      <c r="A117" s="237"/>
      <c r="B117" s="237"/>
      <c r="C117" s="237"/>
      <c r="D117" s="237"/>
      <c r="E117" s="237"/>
      <c r="F117" s="237"/>
      <c r="G117" s="264"/>
      <c r="H117" s="28"/>
      <c r="I117" s="30"/>
    </row>
    <row r="118" spans="1:9">
      <c r="A118" s="273"/>
      <c r="B118" s="273"/>
      <c r="C118" s="273"/>
      <c r="D118" s="267"/>
      <c r="E118" s="267"/>
      <c r="F118" s="267"/>
      <c r="G118" s="267"/>
      <c r="H118" s="28"/>
      <c r="I118" s="30"/>
    </row>
    <row r="119" spans="1:9" ht="15.75">
      <c r="A119" s="473" t="s">
        <v>296</v>
      </c>
      <c r="B119" s="473"/>
      <c r="C119" s="473"/>
      <c r="D119" s="473"/>
      <c r="E119" s="473"/>
      <c r="F119" s="473"/>
      <c r="G119" s="473"/>
      <c r="H119" s="33"/>
      <c r="I119" s="13"/>
    </row>
    <row r="120" spans="1:9" ht="33.75" customHeight="1">
      <c r="A120" s="480" t="s">
        <v>245</v>
      </c>
      <c r="B120" s="480"/>
      <c r="C120" s="480"/>
      <c r="D120" s="480"/>
      <c r="E120" s="480"/>
      <c r="F120" s="480"/>
      <c r="G120" s="480"/>
      <c r="H120" s="33"/>
      <c r="I120" s="13"/>
    </row>
    <row r="121" spans="1:9" ht="31.5">
      <c r="A121" s="212" t="s">
        <v>246</v>
      </c>
      <c r="B121" s="48">
        <f>G50</f>
        <v>3892.5</v>
      </c>
      <c r="C121" s="212" t="s">
        <v>301</v>
      </c>
      <c r="D121" s="49">
        <f>G105-G84-G88</f>
        <v>2048.4700000000003</v>
      </c>
      <c r="E121" s="59" t="s">
        <v>123</v>
      </c>
      <c r="F121" s="49">
        <f>G116</f>
        <v>204.38</v>
      </c>
      <c r="G121" s="50">
        <f>B121+D121+F121</f>
        <v>6145.35</v>
      </c>
      <c r="H121" s="33"/>
      <c r="I121" s="13"/>
    </row>
    <row r="122" spans="1:9" ht="15.75">
      <c r="A122" s="500" t="s">
        <v>125</v>
      </c>
      <c r="B122" s="500"/>
      <c r="C122" s="500"/>
      <c r="D122" s="500"/>
      <c r="E122" s="500" t="s">
        <v>126</v>
      </c>
      <c r="F122" s="500"/>
      <c r="G122" s="51">
        <f>ROUND(G121/30,2)</f>
        <v>204.85</v>
      </c>
      <c r="H122" s="33"/>
      <c r="I122" s="13"/>
    </row>
    <row r="123" spans="1:9" ht="15.75">
      <c r="A123" s="274"/>
      <c r="B123" s="274"/>
      <c r="C123" s="274"/>
      <c r="D123" s="274"/>
      <c r="E123" s="274"/>
      <c r="F123" s="274"/>
      <c r="G123" s="274"/>
      <c r="H123" s="33"/>
      <c r="I123" s="13"/>
    </row>
    <row r="124" spans="1:9">
      <c r="A124" s="52" t="s">
        <v>27</v>
      </c>
      <c r="B124" s="497" t="s">
        <v>143</v>
      </c>
      <c r="C124" s="497"/>
      <c r="D124" s="497"/>
      <c r="E124" s="497"/>
      <c r="F124" s="497"/>
      <c r="G124" s="55" t="s">
        <v>18</v>
      </c>
      <c r="H124" s="14"/>
      <c r="I124" s="13"/>
    </row>
    <row r="125" spans="1:9">
      <c r="A125" s="225" t="s">
        <v>8</v>
      </c>
      <c r="B125" s="491" t="s">
        <v>127</v>
      </c>
      <c r="C125" s="492"/>
      <c r="D125" s="492"/>
      <c r="E125" s="492"/>
      <c r="F125" s="492"/>
      <c r="G125" s="105">
        <f>ROUND($G$121/12,2)</f>
        <v>512.11</v>
      </c>
      <c r="H125" s="14"/>
      <c r="I125" s="13"/>
    </row>
    <row r="126" spans="1:9">
      <c r="A126" s="225" t="s">
        <v>10</v>
      </c>
      <c r="B126" s="471" t="s">
        <v>306</v>
      </c>
      <c r="C126" s="501"/>
      <c r="D126" s="501"/>
      <c r="E126" s="501"/>
      <c r="F126" s="501"/>
      <c r="G126" s="105">
        <f>ROUND((2.59/30)/12*($G$121),2)</f>
        <v>44.21</v>
      </c>
      <c r="H126" s="54"/>
      <c r="I126" s="13"/>
    </row>
    <row r="127" spans="1:9">
      <c r="A127" s="225" t="s">
        <v>12</v>
      </c>
      <c r="B127" s="491" t="s">
        <v>129</v>
      </c>
      <c r="C127" s="492"/>
      <c r="D127" s="492"/>
      <c r="E127" s="492"/>
      <c r="F127" s="492"/>
      <c r="G127" s="105">
        <f>ROUND((5/30)/12*0.015*($G$121),2)</f>
        <v>1.28</v>
      </c>
      <c r="H127" s="14"/>
      <c r="I127" s="13"/>
    </row>
    <row r="128" spans="1:9">
      <c r="A128" s="225" t="s">
        <v>13</v>
      </c>
      <c r="B128" s="491" t="s">
        <v>128</v>
      </c>
      <c r="C128" s="492"/>
      <c r="D128" s="492"/>
      <c r="E128" s="492"/>
      <c r="F128" s="492"/>
      <c r="G128" s="105">
        <f>ROUND(((15/30)/12)*0.0078*($G$121),2)</f>
        <v>2</v>
      </c>
      <c r="H128" s="54"/>
      <c r="I128" s="13"/>
    </row>
    <row r="129" spans="1:9" ht="32.25" customHeight="1">
      <c r="A129" s="225" t="s">
        <v>22</v>
      </c>
      <c r="B129" s="493" t="s">
        <v>130</v>
      </c>
      <c r="C129" s="494"/>
      <c r="D129" s="494"/>
      <c r="E129" s="494"/>
      <c r="F129" s="494"/>
      <c r="G129" s="106">
        <f>ROUND((((G50+G50/3)/12+(G77+G95+G116))*4/12)*0.02,2)</f>
        <v>18.64</v>
      </c>
      <c r="H129" s="32"/>
      <c r="I129" s="31"/>
    </row>
    <row r="130" spans="1:9">
      <c r="A130" s="275" t="s">
        <v>23</v>
      </c>
      <c r="B130" s="495" t="s">
        <v>131</v>
      </c>
      <c r="C130" s="495"/>
      <c r="D130" s="495"/>
      <c r="E130" s="495"/>
      <c r="F130" s="495"/>
      <c r="G130" s="106">
        <f>ROUND(((3/30)/12)*($G$121),2)</f>
        <v>51.21</v>
      </c>
      <c r="H130" s="32"/>
      <c r="I130" s="31"/>
    </row>
    <row r="131" spans="1:9">
      <c r="A131" s="496" t="s">
        <v>132</v>
      </c>
      <c r="B131" s="496"/>
      <c r="C131" s="496"/>
      <c r="D131" s="496"/>
      <c r="E131" s="496"/>
      <c r="F131" s="496"/>
      <c r="G131" s="53">
        <f>SUM(G125:G130)</f>
        <v>629.45000000000005</v>
      </c>
      <c r="H131" s="28"/>
      <c r="I131" s="30"/>
    </row>
    <row r="132" spans="1:9">
      <c r="A132" s="242"/>
      <c r="B132" s="242"/>
      <c r="C132" s="242"/>
      <c r="D132" s="248"/>
      <c r="E132" s="249"/>
      <c r="F132" s="249"/>
      <c r="G132" s="249"/>
      <c r="H132" s="33"/>
      <c r="I132" s="30"/>
    </row>
    <row r="133" spans="1:9">
      <c r="A133" s="52" t="s">
        <v>30</v>
      </c>
      <c r="B133" s="497" t="s">
        <v>133</v>
      </c>
      <c r="C133" s="497"/>
      <c r="D133" s="497"/>
      <c r="E133" s="497"/>
      <c r="F133" s="497"/>
      <c r="G133" s="55" t="s">
        <v>18</v>
      </c>
      <c r="H133" s="3"/>
      <c r="I133" s="7"/>
    </row>
    <row r="134" spans="1:9">
      <c r="A134" s="225" t="s">
        <v>8</v>
      </c>
      <c r="B134" s="498" t="s">
        <v>247</v>
      </c>
      <c r="C134" s="494"/>
      <c r="D134" s="494"/>
      <c r="E134" s="494"/>
      <c r="F134" s="494"/>
      <c r="G134" s="276">
        <v>0</v>
      </c>
      <c r="H134" s="3"/>
      <c r="I134" s="7"/>
    </row>
    <row r="135" spans="1:9">
      <c r="A135" s="489" t="s">
        <v>140</v>
      </c>
      <c r="B135" s="489"/>
      <c r="C135" s="489"/>
      <c r="D135" s="489"/>
      <c r="E135" s="489"/>
      <c r="F135" s="489"/>
      <c r="G135" s="56">
        <f>SUM(G134:G134)</f>
        <v>0</v>
      </c>
      <c r="H135" s="3"/>
      <c r="I135" s="7"/>
    </row>
    <row r="136" spans="1:9">
      <c r="A136" s="277"/>
      <c r="B136" s="278"/>
      <c r="C136" s="279"/>
      <c r="D136" s="262"/>
      <c r="E136" s="262"/>
      <c r="F136" s="262"/>
      <c r="G136" s="262"/>
      <c r="H136" s="3"/>
      <c r="I136" s="7"/>
    </row>
    <row r="137" spans="1:9">
      <c r="A137" s="490" t="s">
        <v>141</v>
      </c>
      <c r="B137" s="490"/>
      <c r="C137" s="490"/>
      <c r="D137" s="490"/>
      <c r="E137" s="490"/>
      <c r="F137" s="490"/>
      <c r="G137" s="490"/>
      <c r="H137" s="27"/>
      <c r="I137" s="26"/>
    </row>
    <row r="138" spans="1:9">
      <c r="A138" s="37" t="s">
        <v>142</v>
      </c>
      <c r="B138" s="474" t="s">
        <v>118</v>
      </c>
      <c r="C138" s="474"/>
      <c r="D138" s="474"/>
      <c r="E138" s="474"/>
      <c r="F138" s="474"/>
      <c r="G138" s="208" t="s">
        <v>18</v>
      </c>
      <c r="H138" s="27"/>
      <c r="I138" s="26"/>
    </row>
    <row r="139" spans="1:9">
      <c r="A139" s="277" t="s">
        <v>27</v>
      </c>
      <c r="B139" s="470" t="s">
        <v>143</v>
      </c>
      <c r="C139" s="470"/>
      <c r="D139" s="470"/>
      <c r="E139" s="470"/>
      <c r="F139" s="470"/>
      <c r="G139" s="280">
        <f>G131</f>
        <v>629.45000000000005</v>
      </c>
      <c r="H139" s="3"/>
      <c r="I139" s="7"/>
    </row>
    <row r="140" spans="1:9">
      <c r="A140" s="277" t="s">
        <v>30</v>
      </c>
      <c r="B140" s="470" t="s">
        <v>133</v>
      </c>
      <c r="C140" s="470"/>
      <c r="D140" s="470"/>
      <c r="E140" s="470"/>
      <c r="F140" s="470"/>
      <c r="G140" s="92">
        <f>G135</f>
        <v>0</v>
      </c>
      <c r="H140" s="20"/>
      <c r="I140" s="19"/>
    </row>
    <row r="141" spans="1:9">
      <c r="A141" s="475" t="s">
        <v>144</v>
      </c>
      <c r="B141" s="475"/>
      <c r="C141" s="475"/>
      <c r="D141" s="475"/>
      <c r="E141" s="475"/>
      <c r="F141" s="475"/>
      <c r="G141" s="57">
        <f>SUM(G139:G140)</f>
        <v>629.45000000000005</v>
      </c>
      <c r="H141" s="3"/>
      <c r="I141" s="7"/>
    </row>
    <row r="142" spans="1:9" ht="30" customHeight="1">
      <c r="A142" s="120" t="s">
        <v>108</v>
      </c>
      <c r="B142" s="476" t="s">
        <v>244</v>
      </c>
      <c r="C142" s="476"/>
      <c r="D142" s="476"/>
      <c r="E142" s="476"/>
      <c r="F142" s="476"/>
      <c r="G142" s="476"/>
      <c r="H142" s="3"/>
      <c r="I142" s="7"/>
    </row>
    <row r="143" spans="1:9">
      <c r="A143" s="260"/>
      <c r="B143" s="260"/>
      <c r="C143" s="260"/>
      <c r="D143" s="248"/>
      <c r="E143" s="249"/>
      <c r="F143" s="249"/>
      <c r="G143" s="249"/>
      <c r="H143" s="33"/>
      <c r="I143" s="30"/>
    </row>
    <row r="144" spans="1:9" ht="15.75">
      <c r="A144" s="473" t="s">
        <v>176</v>
      </c>
      <c r="B144" s="473"/>
      <c r="C144" s="473"/>
      <c r="D144" s="473"/>
      <c r="E144" s="473"/>
      <c r="F144" s="473"/>
      <c r="G144" s="473"/>
      <c r="H144" s="3"/>
      <c r="I144" s="7"/>
    </row>
    <row r="145" spans="1:9">
      <c r="A145" s="89"/>
      <c r="B145" s="376" t="s">
        <v>118</v>
      </c>
      <c r="C145" s="376"/>
      <c r="D145" s="376"/>
      <c r="E145" s="376"/>
      <c r="F145" s="376"/>
      <c r="G145" s="56" t="s">
        <v>18</v>
      </c>
      <c r="H145" s="3"/>
      <c r="I145" s="7"/>
    </row>
    <row r="146" spans="1:9">
      <c r="A146" s="90" t="s">
        <v>8</v>
      </c>
      <c r="B146" s="470" t="s">
        <v>177</v>
      </c>
      <c r="C146" s="470"/>
      <c r="D146" s="470"/>
      <c r="E146" s="470"/>
      <c r="F146" s="470"/>
      <c r="G146" s="107">
        <f>'Urug UNIFORMES E EQUIPAMENTOS'!H13</f>
        <v>124.00533333333334</v>
      </c>
      <c r="H146" s="3"/>
      <c r="I146" s="7"/>
    </row>
    <row r="147" spans="1:9">
      <c r="A147" s="90" t="s">
        <v>10</v>
      </c>
      <c r="B147" s="470" t="s">
        <v>178</v>
      </c>
      <c r="C147" s="470"/>
      <c r="D147" s="470"/>
      <c r="E147" s="470"/>
      <c r="F147" s="470"/>
      <c r="G147" s="108">
        <f>'Urug UNIFORMES E EQUIPAMENTOS'!H36</f>
        <v>10.118333333333334</v>
      </c>
      <c r="H147" s="3"/>
      <c r="I147" s="7"/>
    </row>
    <row r="148" spans="1:9">
      <c r="A148" s="91" t="s">
        <v>12</v>
      </c>
      <c r="B148" s="471" t="s">
        <v>179</v>
      </c>
      <c r="C148" s="471"/>
      <c r="D148" s="471"/>
      <c r="E148" s="471"/>
      <c r="F148" s="471"/>
      <c r="G148" s="92">
        <v>0</v>
      </c>
      <c r="H148" s="3"/>
      <c r="I148" s="7"/>
    </row>
    <row r="149" spans="1:9">
      <c r="A149" s="472" t="s">
        <v>180</v>
      </c>
      <c r="B149" s="472"/>
      <c r="C149" s="472"/>
      <c r="D149" s="472"/>
      <c r="E149" s="472"/>
      <c r="F149" s="472"/>
      <c r="G149" s="47">
        <f>SUM(G146:G148)</f>
        <v>134.12366666666668</v>
      </c>
      <c r="H149" s="25"/>
      <c r="I149" s="7"/>
    </row>
    <row r="150" spans="1:9">
      <c r="A150" s="267"/>
      <c r="B150" s="209"/>
      <c r="C150" s="209"/>
      <c r="D150" s="248"/>
      <c r="E150" s="249"/>
      <c r="F150" s="249"/>
      <c r="G150" s="249"/>
      <c r="H150" s="33"/>
      <c r="I150" s="30"/>
    </row>
    <row r="151" spans="1:9" ht="15.75">
      <c r="A151" s="473" t="s">
        <v>181</v>
      </c>
      <c r="B151" s="473"/>
      <c r="C151" s="473"/>
      <c r="D151" s="473"/>
      <c r="E151" s="473"/>
      <c r="F151" s="473"/>
      <c r="G151" s="473"/>
      <c r="H151" s="33"/>
      <c r="I151" s="19"/>
    </row>
    <row r="152" spans="1:9">
      <c r="A152" s="93"/>
      <c r="B152" s="374" t="s">
        <v>45</v>
      </c>
      <c r="C152" s="374"/>
      <c r="D152" s="374"/>
      <c r="E152" s="374"/>
      <c r="F152" s="94" t="s">
        <v>20</v>
      </c>
      <c r="G152" s="94" t="s">
        <v>18</v>
      </c>
      <c r="H152" s="33"/>
      <c r="I152" s="7"/>
    </row>
    <row r="153" spans="1:9" ht="47.25" customHeight="1">
      <c r="A153" s="479" t="s">
        <v>182</v>
      </c>
      <c r="B153" s="479"/>
      <c r="C153" s="479"/>
      <c r="D153" s="479"/>
      <c r="E153" s="479"/>
      <c r="F153" s="479"/>
      <c r="G153" s="97">
        <f>SUM(G50+G105+G116+G141+G149)</f>
        <v>7451.6136666666662</v>
      </c>
      <c r="H153" s="33"/>
      <c r="I153" s="7"/>
    </row>
    <row r="154" spans="1:9">
      <c r="A154" s="95" t="s">
        <v>8</v>
      </c>
      <c r="B154" s="370" t="s">
        <v>46</v>
      </c>
      <c r="C154" s="370"/>
      <c r="D154" s="370"/>
      <c r="E154" s="370"/>
      <c r="F154" s="198">
        <v>0.1467</v>
      </c>
      <c r="G154" s="100">
        <f>ROUND(F154*G153,2)</f>
        <v>1093.1500000000001</v>
      </c>
      <c r="H154" s="33"/>
      <c r="I154" s="7"/>
    </row>
    <row r="155" spans="1:9" ht="44.25" customHeight="1">
      <c r="A155" s="479" t="s">
        <v>183</v>
      </c>
      <c r="B155" s="479"/>
      <c r="C155" s="479"/>
      <c r="D155" s="479"/>
      <c r="E155" s="479"/>
      <c r="F155" s="479"/>
      <c r="G155" s="109">
        <f>SUM(G50+G105+G116+G141+G149+G154)</f>
        <v>8544.7636666666658</v>
      </c>
      <c r="H155" s="33"/>
      <c r="I155" s="19"/>
    </row>
    <row r="156" spans="1:9">
      <c r="A156" s="95" t="s">
        <v>10</v>
      </c>
      <c r="B156" s="370" t="s">
        <v>47</v>
      </c>
      <c r="C156" s="370"/>
      <c r="D156" s="370"/>
      <c r="E156" s="370"/>
      <c r="F156" s="198">
        <v>0.13400000000000001</v>
      </c>
      <c r="G156" s="98">
        <f>ROUND(F156*G155,2)</f>
        <v>1145</v>
      </c>
      <c r="H156" s="33"/>
      <c r="I156" s="19"/>
    </row>
    <row r="157" spans="1:9" ht="46.5" customHeight="1">
      <c r="A157" s="479" t="s">
        <v>184</v>
      </c>
      <c r="B157" s="479"/>
      <c r="C157" s="479"/>
      <c r="D157" s="479"/>
      <c r="E157" s="479"/>
      <c r="F157" s="479"/>
      <c r="G157" s="97">
        <f>SUM(G50+G105+G116+G141+G149+G154+G156)</f>
        <v>9689.7636666666658</v>
      </c>
      <c r="H157" s="33"/>
      <c r="I157" s="19"/>
    </row>
    <row r="158" spans="1:9">
      <c r="A158" s="95" t="s">
        <v>12</v>
      </c>
      <c r="B158" s="370" t="s">
        <v>48</v>
      </c>
      <c r="C158" s="370"/>
      <c r="D158" s="370"/>
      <c r="E158" s="370"/>
      <c r="F158" s="96">
        <f>SUM(F159:F162)</f>
        <v>0.1225</v>
      </c>
      <c r="G158" s="193">
        <f>SUM(G159:G162)</f>
        <v>1352.7</v>
      </c>
      <c r="H158" s="371" t="s">
        <v>249</v>
      </c>
      <c r="I158" s="372"/>
    </row>
    <row r="159" spans="1:9">
      <c r="A159" s="488" t="s">
        <v>187</v>
      </c>
      <c r="B159" s="477" t="s">
        <v>190</v>
      </c>
      <c r="C159" s="477"/>
      <c r="D159" s="367" t="s">
        <v>34</v>
      </c>
      <c r="E159" s="367"/>
      <c r="F159" s="99">
        <f>IF(E8=1,0.0165,IF(E8=2,0.0065,IF(E8=3,I161,IF(E8=4,I161,¨RT Indefinido¨))))</f>
        <v>1.6500000000000001E-2</v>
      </c>
      <c r="G159" s="97">
        <f>ROUND(($G$157/(1-$F$158))*F159,2)</f>
        <v>182.2</v>
      </c>
      <c r="H159" s="218" t="s">
        <v>250</v>
      </c>
      <c r="I159" s="114" t="s">
        <v>251</v>
      </c>
    </row>
    <row r="160" spans="1:9">
      <c r="A160" s="373"/>
      <c r="B160" s="477"/>
      <c r="C160" s="477"/>
      <c r="D160" s="440" t="s">
        <v>185</v>
      </c>
      <c r="E160" s="440"/>
      <c r="F160" s="99">
        <f>IF(E8=1,0.076,IF(E8=2,0.03,IF(E8=3,I160,IF(E8=4,I160,¨RT Indefinido¨))))</f>
        <v>7.5999999999999998E-2</v>
      </c>
      <c r="G160" s="97">
        <f>ROUND(($G$157/(1-$F$158))*F160,2)</f>
        <v>839.23</v>
      </c>
      <c r="H160" s="219" t="s">
        <v>185</v>
      </c>
      <c r="I160" s="115">
        <v>0</v>
      </c>
    </row>
    <row r="161" spans="1:9">
      <c r="A161" s="91" t="s">
        <v>188</v>
      </c>
      <c r="B161" s="477" t="s">
        <v>191</v>
      </c>
      <c r="C161" s="477"/>
      <c r="D161" s="366" t="s">
        <v>193</v>
      </c>
      <c r="E161" s="367"/>
      <c r="F161" s="99">
        <v>0</v>
      </c>
      <c r="G161" s="97">
        <v>0</v>
      </c>
      <c r="H161" s="219" t="s">
        <v>34</v>
      </c>
      <c r="I161" s="115">
        <v>0</v>
      </c>
    </row>
    <row r="162" spans="1:9">
      <c r="A162" s="91" t="s">
        <v>189</v>
      </c>
      <c r="B162" s="477" t="s">
        <v>192</v>
      </c>
      <c r="C162" s="477"/>
      <c r="D162" s="367" t="s">
        <v>186</v>
      </c>
      <c r="E162" s="367"/>
      <c r="F162" s="199">
        <v>0.03</v>
      </c>
      <c r="G162" s="92">
        <f>ROUND(($G$157/(1-$F$158))*F162,2)</f>
        <v>331.27</v>
      </c>
      <c r="H162" s="219" t="s">
        <v>252</v>
      </c>
      <c r="I162" s="115">
        <v>0</v>
      </c>
    </row>
    <row r="163" spans="1:9">
      <c r="A163" s="472" t="s">
        <v>194</v>
      </c>
      <c r="B163" s="472"/>
      <c r="C163" s="472"/>
      <c r="D163" s="472"/>
      <c r="E163" s="472"/>
      <c r="F163" s="472"/>
      <c r="G163" s="101">
        <f>SUM(G154+G156+G158)</f>
        <v>3590.8500000000004</v>
      </c>
      <c r="H163" s="20"/>
      <c r="I163" s="19"/>
    </row>
    <row r="164" spans="1:9">
      <c r="A164" s="122" t="s">
        <v>109</v>
      </c>
      <c r="B164" s="484" t="s">
        <v>196</v>
      </c>
      <c r="C164" s="484"/>
      <c r="D164" s="484"/>
      <c r="E164" s="484"/>
      <c r="F164" s="484"/>
      <c r="G164" s="484"/>
      <c r="H164" s="20"/>
      <c r="I164" s="19"/>
    </row>
    <row r="165" spans="1:9">
      <c r="A165" s="485" t="s">
        <v>195</v>
      </c>
      <c r="B165" s="486" t="s">
        <v>197</v>
      </c>
      <c r="C165" s="487" t="s">
        <v>198</v>
      </c>
      <c r="D165" s="487"/>
      <c r="E165" s="281"/>
      <c r="F165" s="282"/>
      <c r="G165" s="283"/>
      <c r="H165" s="20"/>
      <c r="I165" s="19"/>
    </row>
    <row r="166" spans="1:9">
      <c r="A166" s="485"/>
      <c r="B166" s="486"/>
      <c r="C166" s="487" t="s">
        <v>199</v>
      </c>
      <c r="D166" s="487"/>
      <c r="E166" s="284" t="s">
        <v>201</v>
      </c>
      <c r="F166" s="282"/>
      <c r="G166" s="283"/>
      <c r="H166" s="20"/>
      <c r="I166" s="19"/>
    </row>
    <row r="167" spans="1:9">
      <c r="A167" s="485"/>
      <c r="B167" s="486"/>
      <c r="C167" s="487" t="s">
        <v>200</v>
      </c>
      <c r="D167" s="487"/>
      <c r="E167" s="281"/>
      <c r="F167" s="282"/>
      <c r="G167" s="283"/>
      <c r="H167" s="20"/>
      <c r="I167" s="19"/>
    </row>
    <row r="168" spans="1:9">
      <c r="A168" s="285"/>
      <c r="B168" s="286"/>
      <c r="C168" s="287"/>
      <c r="D168" s="287"/>
      <c r="E168" s="288"/>
      <c r="F168" s="289"/>
      <c r="G168" s="290"/>
      <c r="H168" s="20"/>
      <c r="I168" s="19"/>
    </row>
    <row r="169" spans="1:9">
      <c r="A169" s="265"/>
      <c r="B169" s="291"/>
      <c r="C169" s="291"/>
      <c r="D169" s="292"/>
      <c r="E169" s="292"/>
      <c r="F169" s="292"/>
      <c r="G169" s="292"/>
      <c r="H169" s="3"/>
      <c r="I169" s="7"/>
    </row>
    <row r="170" spans="1:9">
      <c r="A170" s="482" t="s">
        <v>202</v>
      </c>
      <c r="B170" s="482"/>
      <c r="C170" s="482"/>
      <c r="D170" s="482"/>
      <c r="E170" s="482"/>
      <c r="F170" s="482"/>
      <c r="G170" s="482"/>
      <c r="H170" s="3"/>
      <c r="I170" s="7"/>
    </row>
    <row r="171" spans="1:9">
      <c r="A171" s="483" t="s">
        <v>203</v>
      </c>
      <c r="B171" s="483"/>
      <c r="C171" s="483"/>
      <c r="D171" s="483"/>
      <c r="E171" s="483"/>
      <c r="F171" s="483"/>
      <c r="G171" s="102" t="s">
        <v>115</v>
      </c>
      <c r="H171" s="3"/>
      <c r="I171" s="7"/>
    </row>
    <row r="172" spans="1:9">
      <c r="A172" s="267" t="s">
        <v>8</v>
      </c>
      <c r="B172" s="469" t="s">
        <v>55</v>
      </c>
      <c r="C172" s="469"/>
      <c r="D172" s="469"/>
      <c r="E172" s="469"/>
      <c r="F172" s="469"/>
      <c r="G172" s="108">
        <f>G50</f>
        <v>3892.5</v>
      </c>
      <c r="H172" s="3"/>
      <c r="I172" s="7"/>
    </row>
    <row r="173" spans="1:9">
      <c r="A173" s="267" t="s">
        <v>10</v>
      </c>
      <c r="B173" s="469" t="s">
        <v>204</v>
      </c>
      <c r="C173" s="469"/>
      <c r="D173" s="469"/>
      <c r="E173" s="469"/>
      <c r="F173" s="469"/>
      <c r="G173" s="108">
        <f>G105</f>
        <v>2591.1600000000003</v>
      </c>
      <c r="H173" s="3"/>
      <c r="I173" s="7"/>
    </row>
    <row r="174" spans="1:9">
      <c r="A174" s="267" t="s">
        <v>12</v>
      </c>
      <c r="B174" s="469" t="s">
        <v>50</v>
      </c>
      <c r="C174" s="469"/>
      <c r="D174" s="469"/>
      <c r="E174" s="469"/>
      <c r="F174" s="469"/>
      <c r="G174" s="108">
        <f>G116</f>
        <v>204.38</v>
      </c>
      <c r="H174" s="3"/>
      <c r="I174" s="7"/>
    </row>
    <row r="175" spans="1:9">
      <c r="A175" s="267" t="s">
        <v>13</v>
      </c>
      <c r="B175" s="469" t="s">
        <v>51</v>
      </c>
      <c r="C175" s="469"/>
      <c r="D175" s="469"/>
      <c r="E175" s="469"/>
      <c r="F175" s="469"/>
      <c r="G175" s="108">
        <f>G141</f>
        <v>629.45000000000005</v>
      </c>
      <c r="H175" s="20"/>
      <c r="I175" s="19"/>
    </row>
    <row r="176" spans="1:9">
      <c r="A176" s="91" t="s">
        <v>22</v>
      </c>
      <c r="B176" s="469" t="s">
        <v>52</v>
      </c>
      <c r="C176" s="469"/>
      <c r="D176" s="469"/>
      <c r="E176" s="469"/>
      <c r="F176" s="469"/>
      <c r="G176" s="108">
        <f>G149</f>
        <v>134.12366666666668</v>
      </c>
      <c r="H176" s="20"/>
      <c r="I176" s="19"/>
    </row>
    <row r="177" spans="1:9">
      <c r="A177" s="478" t="s">
        <v>49</v>
      </c>
      <c r="B177" s="478"/>
      <c r="C177" s="478"/>
      <c r="D177" s="478"/>
      <c r="E177" s="478"/>
      <c r="F177" s="478"/>
      <c r="G177" s="293">
        <f>SUM(G172:G176)</f>
        <v>7451.6136666666662</v>
      </c>
      <c r="H177" s="20"/>
      <c r="I177" s="19"/>
    </row>
    <row r="178" spans="1:9">
      <c r="A178" s="91" t="s">
        <v>23</v>
      </c>
      <c r="B178" s="469" t="s">
        <v>54</v>
      </c>
      <c r="C178" s="469"/>
      <c r="D178" s="469"/>
      <c r="E178" s="469"/>
      <c r="F178" s="469"/>
      <c r="G178" s="108">
        <f>G163</f>
        <v>3590.8500000000004</v>
      </c>
      <c r="H178" s="20"/>
      <c r="I178" s="19"/>
    </row>
    <row r="179" spans="1:9" ht="15.75">
      <c r="A179" s="481" t="s">
        <v>302</v>
      </c>
      <c r="B179" s="481"/>
      <c r="C179" s="481"/>
      <c r="D179" s="481"/>
      <c r="E179" s="481"/>
      <c r="F179" s="481"/>
      <c r="G179" s="103">
        <f>SUM(G177:G178)</f>
        <v>11042.463666666667</v>
      </c>
      <c r="H179" s="25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57" orientation="portrait" horizontalDpi="300" verticalDpi="300" r:id="rId1"/>
  <headerFooter>
    <oddFooter>&amp;C&amp;A&amp;R&amp;P de &amp;N</oddFooter>
  </headerFooter>
  <rowBreaks count="2" manualBreakCount="2">
    <brk id="64" max="6" man="1"/>
    <brk id="132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7" zoomScaleNormal="100" workbookViewId="0">
      <selection activeCell="A5" sqref="A5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67" t="s">
        <v>172</v>
      </c>
      <c r="B1" s="567"/>
      <c r="C1" s="567"/>
      <c r="D1" s="567"/>
      <c r="E1" s="567"/>
      <c r="F1" s="567"/>
      <c r="G1" s="567"/>
      <c r="H1" s="567"/>
    </row>
    <row r="2" spans="1:8" ht="16.5">
      <c r="A2" s="568" t="s">
        <v>171</v>
      </c>
      <c r="B2" s="568"/>
      <c r="C2" s="568"/>
      <c r="D2" s="568"/>
      <c r="E2" s="568"/>
      <c r="F2" s="568"/>
      <c r="G2" s="568"/>
      <c r="H2" s="568"/>
    </row>
    <row r="3" spans="1:8">
      <c r="A3" s="569" t="s">
        <v>56</v>
      </c>
      <c r="B3" s="570" t="s">
        <v>145</v>
      </c>
      <c r="C3" s="571" t="s">
        <v>146</v>
      </c>
      <c r="D3" s="571" t="s">
        <v>147</v>
      </c>
      <c r="E3" s="570" t="s">
        <v>148</v>
      </c>
      <c r="F3" s="572" t="s">
        <v>149</v>
      </c>
      <c r="G3" s="572" t="s">
        <v>150</v>
      </c>
      <c r="H3" s="572" t="s">
        <v>151</v>
      </c>
    </row>
    <row r="4" spans="1:8">
      <c r="A4" s="569"/>
      <c r="B4" s="570"/>
      <c r="C4" s="571"/>
      <c r="D4" s="571"/>
      <c r="E4" s="570"/>
      <c r="F4" s="572"/>
      <c r="G4" s="572"/>
      <c r="H4" s="572"/>
    </row>
    <row r="5" spans="1:8">
      <c r="A5" s="60" t="s">
        <v>152</v>
      </c>
      <c r="B5" s="78" t="s">
        <v>175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153</v>
      </c>
      <c r="B6" s="78" t="s">
        <v>175</v>
      </c>
      <c r="C6" s="61" t="s">
        <v>154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155</v>
      </c>
      <c r="B7" s="78" t="s">
        <v>175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156</v>
      </c>
      <c r="B8" s="78" t="s">
        <v>175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157</v>
      </c>
      <c r="B9" s="79" t="s">
        <v>175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158</v>
      </c>
      <c r="B10" s="80" t="s">
        <v>175</v>
      </c>
      <c r="C10" s="61" t="s">
        <v>159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160</v>
      </c>
      <c r="B11" s="78" t="s">
        <v>175</v>
      </c>
      <c r="C11" s="61" t="s">
        <v>159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161</v>
      </c>
      <c r="B12" s="81" t="s">
        <v>175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3" t="s">
        <v>162</v>
      </c>
      <c r="B13" s="573"/>
      <c r="C13" s="573"/>
      <c r="D13" s="573"/>
      <c r="E13" s="573"/>
      <c r="F13" s="573"/>
      <c r="G13" s="573"/>
      <c r="H13" s="69">
        <f>SUM(H5:H12)</f>
        <v>124.00533333333334</v>
      </c>
    </row>
    <row r="14" spans="1:8">
      <c r="A14" s="575"/>
      <c r="B14" s="575"/>
      <c r="C14" s="575"/>
      <c r="D14" s="575"/>
      <c r="E14" s="575"/>
      <c r="F14" s="575"/>
      <c r="G14" s="575"/>
      <c r="H14" s="575"/>
    </row>
    <row r="15" spans="1:8" ht="15.75">
      <c r="A15" s="576" t="s">
        <v>163</v>
      </c>
      <c r="B15" s="576"/>
      <c r="C15" s="576"/>
      <c r="D15" s="576"/>
      <c r="E15" s="576"/>
      <c r="F15" s="576"/>
      <c r="G15" s="576"/>
      <c r="H15" s="576"/>
    </row>
    <row r="16" spans="1:8">
      <c r="A16" s="569" t="s">
        <v>56</v>
      </c>
      <c r="B16" s="570" t="s">
        <v>145</v>
      </c>
      <c r="C16" s="571" t="s">
        <v>146</v>
      </c>
      <c r="D16" s="571" t="s">
        <v>147</v>
      </c>
      <c r="E16" s="570" t="s">
        <v>148</v>
      </c>
      <c r="F16" s="572" t="s">
        <v>150</v>
      </c>
      <c r="G16" s="572"/>
      <c r="H16" s="572" t="s">
        <v>151</v>
      </c>
    </row>
    <row r="17" spans="1:8">
      <c r="A17" s="569"/>
      <c r="B17" s="570"/>
      <c r="C17" s="571"/>
      <c r="D17" s="571"/>
      <c r="E17" s="570"/>
      <c r="F17" s="572"/>
      <c r="G17" s="572"/>
      <c r="H17" s="572"/>
    </row>
    <row r="18" spans="1:8" ht="45">
      <c r="A18" s="85" t="s">
        <v>174</v>
      </c>
      <c r="B18" s="82" t="s">
        <v>175</v>
      </c>
      <c r="C18" s="71" t="s">
        <v>35</v>
      </c>
      <c r="D18" s="76">
        <v>18.07</v>
      </c>
      <c r="E18" s="73">
        <v>30</v>
      </c>
      <c r="F18" s="574">
        <v>1</v>
      </c>
      <c r="G18" s="574"/>
      <c r="H18" s="74">
        <f>D18*F18/E18</f>
        <v>0.60233333333333339</v>
      </c>
    </row>
    <row r="19" spans="1:8">
      <c r="A19" s="86" t="s">
        <v>164</v>
      </c>
      <c r="B19" s="79" t="s">
        <v>175</v>
      </c>
      <c r="C19" s="71" t="s">
        <v>35</v>
      </c>
      <c r="D19" s="72">
        <v>35.14</v>
      </c>
      <c r="E19" s="73">
        <v>30</v>
      </c>
      <c r="F19" s="574">
        <v>1</v>
      </c>
      <c r="G19" s="574"/>
      <c r="H19" s="74">
        <f t="shared" ref="H19:H23" si="2">D19*F19/E19</f>
        <v>1.1713333333333333</v>
      </c>
    </row>
    <row r="20" spans="1:8">
      <c r="A20" s="86" t="s">
        <v>165</v>
      </c>
      <c r="B20" s="79" t="s">
        <v>175</v>
      </c>
      <c r="C20" s="71" t="s">
        <v>35</v>
      </c>
      <c r="D20" s="72">
        <v>26.97</v>
      </c>
      <c r="E20" s="73">
        <v>30</v>
      </c>
      <c r="F20" s="574">
        <v>1</v>
      </c>
      <c r="G20" s="574"/>
      <c r="H20" s="74">
        <f t="shared" si="2"/>
        <v>0.89899999999999991</v>
      </c>
    </row>
    <row r="21" spans="1:8">
      <c r="A21" s="84" t="s">
        <v>166</v>
      </c>
      <c r="B21" s="83" t="s">
        <v>175</v>
      </c>
      <c r="C21" s="71" t="s">
        <v>35</v>
      </c>
      <c r="D21" s="72">
        <v>21.07</v>
      </c>
      <c r="E21" s="73">
        <v>30</v>
      </c>
      <c r="F21" s="574">
        <v>1</v>
      </c>
      <c r="G21" s="574"/>
      <c r="H21" s="74">
        <f t="shared" si="2"/>
        <v>0.70233333333333337</v>
      </c>
    </row>
    <row r="22" spans="1:8">
      <c r="A22" s="87" t="s">
        <v>167</v>
      </c>
      <c r="B22" s="78" t="s">
        <v>175</v>
      </c>
      <c r="C22" s="71" t="s">
        <v>35</v>
      </c>
      <c r="D22" s="72">
        <v>29.2</v>
      </c>
      <c r="E22" s="73">
        <v>30</v>
      </c>
      <c r="F22" s="574">
        <v>1</v>
      </c>
      <c r="G22" s="574"/>
      <c r="H22" s="74">
        <f t="shared" si="2"/>
        <v>0.97333333333333327</v>
      </c>
    </row>
    <row r="23" spans="1:8">
      <c r="A23" s="87" t="s">
        <v>168</v>
      </c>
      <c r="B23" s="78" t="s">
        <v>175</v>
      </c>
      <c r="C23" s="71" t="s">
        <v>159</v>
      </c>
      <c r="D23" s="72">
        <v>52.6</v>
      </c>
      <c r="E23" s="73">
        <v>30</v>
      </c>
      <c r="F23" s="574">
        <v>1</v>
      </c>
      <c r="G23" s="574"/>
      <c r="H23" s="74">
        <f t="shared" si="2"/>
        <v>1.7533333333333334</v>
      </c>
    </row>
    <row r="24" spans="1:8">
      <c r="A24" s="577" t="s">
        <v>162</v>
      </c>
      <c r="B24" s="577"/>
      <c r="C24" s="577"/>
      <c r="D24" s="577"/>
      <c r="E24" s="577"/>
      <c r="F24" s="577"/>
      <c r="G24" s="577"/>
      <c r="H24" s="70">
        <f>SUM(H18:H23)</f>
        <v>6.1016666666666666</v>
      </c>
    </row>
    <row r="25" spans="1:8">
      <c r="A25" s="578"/>
      <c r="B25" s="578"/>
      <c r="C25" s="578"/>
      <c r="D25" s="578"/>
      <c r="E25" s="578"/>
      <c r="F25" s="578"/>
      <c r="G25" s="578"/>
      <c r="H25" s="578"/>
    </row>
    <row r="26" spans="1:8">
      <c r="A26" s="579" t="s">
        <v>169</v>
      </c>
      <c r="B26" s="579"/>
      <c r="C26" s="579"/>
      <c r="D26" s="579"/>
      <c r="E26" s="579"/>
      <c r="F26" s="579"/>
      <c r="G26" s="579"/>
      <c r="H26" s="579"/>
    </row>
    <row r="27" spans="1:8">
      <c r="A27" s="569" t="s">
        <v>56</v>
      </c>
      <c r="B27" s="570" t="s">
        <v>145</v>
      </c>
      <c r="C27" s="571" t="s">
        <v>146</v>
      </c>
      <c r="D27" s="571" t="s">
        <v>147</v>
      </c>
      <c r="E27" s="570" t="s">
        <v>148</v>
      </c>
      <c r="F27" s="572" t="s">
        <v>150</v>
      </c>
      <c r="G27" s="572"/>
      <c r="H27" s="572" t="s">
        <v>151</v>
      </c>
    </row>
    <row r="28" spans="1:8">
      <c r="A28" s="569"/>
      <c r="B28" s="570"/>
      <c r="C28" s="571"/>
      <c r="D28" s="571"/>
      <c r="E28" s="570"/>
      <c r="F28" s="572"/>
      <c r="G28" s="572"/>
      <c r="H28" s="572"/>
    </row>
    <row r="29" spans="1:8" ht="45">
      <c r="A29" s="85" t="s">
        <v>174</v>
      </c>
      <c r="B29" s="82" t="s">
        <v>175</v>
      </c>
      <c r="C29" s="71" t="s">
        <v>35</v>
      </c>
      <c r="D29" s="76">
        <v>18.07</v>
      </c>
      <c r="E29" s="73">
        <v>30</v>
      </c>
      <c r="F29" s="574">
        <v>1</v>
      </c>
      <c r="G29" s="574"/>
      <c r="H29" s="142">
        <f>D29*F29/E29</f>
        <v>0.60233333333333339</v>
      </c>
    </row>
    <row r="30" spans="1:8">
      <c r="A30" s="86" t="s">
        <v>164</v>
      </c>
      <c r="B30" s="79" t="s">
        <v>175</v>
      </c>
      <c r="C30" s="71" t="s">
        <v>35</v>
      </c>
      <c r="D30" s="75">
        <v>35.14</v>
      </c>
      <c r="E30" s="73">
        <v>30</v>
      </c>
      <c r="F30" s="574">
        <v>1</v>
      </c>
      <c r="G30" s="574"/>
      <c r="H30" s="77">
        <f t="shared" ref="H30:H35" si="3">D30*F30/E30</f>
        <v>1.1713333333333333</v>
      </c>
    </row>
    <row r="31" spans="1:8">
      <c r="A31" s="86" t="s">
        <v>165</v>
      </c>
      <c r="B31" s="83" t="s">
        <v>175</v>
      </c>
      <c r="C31" s="71" t="s">
        <v>35</v>
      </c>
      <c r="D31" s="75">
        <v>26.97</v>
      </c>
      <c r="E31" s="73">
        <v>30</v>
      </c>
      <c r="F31" s="574">
        <v>1</v>
      </c>
      <c r="G31" s="574"/>
      <c r="H31" s="77">
        <f t="shared" si="3"/>
        <v>0.89899999999999991</v>
      </c>
    </row>
    <row r="32" spans="1:8">
      <c r="A32" s="84" t="s">
        <v>166</v>
      </c>
      <c r="B32" s="83" t="s">
        <v>175</v>
      </c>
      <c r="C32" s="71" t="s">
        <v>35</v>
      </c>
      <c r="D32" s="75">
        <v>21.07</v>
      </c>
      <c r="E32" s="73">
        <v>30</v>
      </c>
      <c r="F32" s="574">
        <v>1</v>
      </c>
      <c r="G32" s="574"/>
      <c r="H32" s="77">
        <f t="shared" si="3"/>
        <v>0.70233333333333337</v>
      </c>
    </row>
    <row r="33" spans="1:8" ht="45">
      <c r="A33" s="85" t="s">
        <v>173</v>
      </c>
      <c r="B33" s="82" t="s">
        <v>175</v>
      </c>
      <c r="C33" s="71" t="s">
        <v>35</v>
      </c>
      <c r="D33" s="75">
        <v>120.5</v>
      </c>
      <c r="E33" s="73">
        <v>30</v>
      </c>
      <c r="F33" s="574">
        <v>1</v>
      </c>
      <c r="G33" s="574"/>
      <c r="H33" s="142">
        <f t="shared" si="3"/>
        <v>4.0166666666666666</v>
      </c>
    </row>
    <row r="34" spans="1:8">
      <c r="A34" s="87" t="s">
        <v>167</v>
      </c>
      <c r="B34" s="78" t="s">
        <v>175</v>
      </c>
      <c r="C34" s="71" t="s">
        <v>35</v>
      </c>
      <c r="D34" s="76">
        <v>29.2</v>
      </c>
      <c r="E34" s="73">
        <v>30</v>
      </c>
      <c r="F34" s="574">
        <v>1</v>
      </c>
      <c r="G34" s="574"/>
      <c r="H34" s="77">
        <f t="shared" si="3"/>
        <v>0.97333333333333327</v>
      </c>
    </row>
    <row r="35" spans="1:8">
      <c r="A35" s="88" t="s">
        <v>168</v>
      </c>
      <c r="B35" s="78" t="s">
        <v>175</v>
      </c>
      <c r="C35" s="71" t="s">
        <v>159</v>
      </c>
      <c r="D35" s="76">
        <v>52.6</v>
      </c>
      <c r="E35" s="73">
        <v>30</v>
      </c>
      <c r="F35" s="574">
        <v>1</v>
      </c>
      <c r="G35" s="574"/>
      <c r="H35" s="77">
        <f t="shared" si="3"/>
        <v>1.7533333333333334</v>
      </c>
    </row>
    <row r="36" spans="1:8">
      <c r="A36" s="577" t="s">
        <v>162</v>
      </c>
      <c r="B36" s="577"/>
      <c r="C36" s="577"/>
      <c r="D36" s="577"/>
      <c r="E36" s="577"/>
      <c r="F36" s="577"/>
      <c r="G36" s="577"/>
      <c r="H36" s="47">
        <f>SUM(H29:H35)</f>
        <v>10.118333333333334</v>
      </c>
    </row>
    <row r="37" spans="1:8">
      <c r="A37" s="580" t="s">
        <v>170</v>
      </c>
      <c r="B37" s="580"/>
      <c r="C37" s="580"/>
      <c r="D37" s="580"/>
      <c r="E37" s="580"/>
      <c r="F37" s="580"/>
      <c r="G37" s="580"/>
      <c r="H37" s="580"/>
    </row>
  </sheetData>
  <mergeCells count="45">
    <mergeCell ref="A37:H37"/>
    <mergeCell ref="F32:G32"/>
    <mergeCell ref="F33:G33"/>
    <mergeCell ref="F34:G34"/>
    <mergeCell ref="F35:G35"/>
    <mergeCell ref="A36:G36"/>
    <mergeCell ref="F27:G28"/>
    <mergeCell ref="H27:H28"/>
    <mergeCell ref="F29:G29"/>
    <mergeCell ref="F30:G30"/>
    <mergeCell ref="F31:G31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F21:G21"/>
    <mergeCell ref="A14:H14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I20" sqref="I20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19" t="s">
        <v>59</v>
      </c>
      <c r="B1" s="619"/>
      <c r="C1" s="619"/>
      <c r="D1" s="619"/>
      <c r="E1" s="619"/>
      <c r="F1" s="619"/>
      <c r="G1" s="619"/>
      <c r="H1" s="619"/>
      <c r="I1" s="619"/>
    </row>
    <row r="2" spans="1:9" ht="12.75">
      <c r="A2" s="622"/>
      <c r="B2" s="623"/>
      <c r="C2" s="623"/>
      <c r="D2" s="623"/>
      <c r="E2" s="623"/>
      <c r="F2" s="623"/>
      <c r="G2" s="623"/>
      <c r="H2" s="623"/>
      <c r="I2" s="624"/>
    </row>
    <row r="3" spans="1:9" ht="12.75">
      <c r="A3" s="620" t="s">
        <v>354</v>
      </c>
      <c r="B3" s="620"/>
      <c r="C3" s="620"/>
      <c r="D3" s="620"/>
      <c r="E3" s="620"/>
      <c r="F3" s="620"/>
      <c r="G3" s="620"/>
      <c r="H3" s="620"/>
      <c r="I3" s="620"/>
    </row>
    <row r="4" spans="1:9" ht="12.75">
      <c r="A4" s="126"/>
      <c r="B4" s="126"/>
      <c r="C4" s="126"/>
      <c r="D4" s="126"/>
      <c r="E4" s="126"/>
      <c r="F4" s="126"/>
      <c r="G4" s="126"/>
      <c r="H4" s="126"/>
      <c r="I4" s="126"/>
    </row>
    <row r="5" spans="1:9" ht="44.25" customHeight="1">
      <c r="A5" s="621" t="s">
        <v>270</v>
      </c>
      <c r="B5" s="621"/>
      <c r="C5" s="621"/>
      <c r="D5" s="621" t="s">
        <v>303</v>
      </c>
      <c r="E5" s="621"/>
      <c r="F5" s="621" t="s">
        <v>271</v>
      </c>
      <c r="G5" s="621"/>
      <c r="H5" s="621" t="s">
        <v>304</v>
      </c>
      <c r="I5" s="621"/>
    </row>
    <row r="6" spans="1:9" ht="30.75" customHeight="1">
      <c r="A6" s="127" t="s">
        <v>272</v>
      </c>
      <c r="B6" s="582" t="s">
        <v>336</v>
      </c>
      <c r="C6" s="583"/>
      <c r="D6" s="591">
        <f>'Urug DIURNO DESARMADO 12X36'!G177</f>
        <v>9367.9670000000006</v>
      </c>
      <c r="E6" s="592"/>
      <c r="F6" s="593">
        <f>'Urug DIURNO DESARMADO 12X36'!F16</f>
        <v>1</v>
      </c>
      <c r="G6" s="594"/>
      <c r="H6" s="591">
        <f>D6*F6</f>
        <v>9367.9670000000006</v>
      </c>
      <c r="I6" s="592"/>
    </row>
    <row r="7" spans="1:9" ht="43.5" customHeight="1">
      <c r="A7" s="127" t="s">
        <v>273</v>
      </c>
      <c r="B7" s="582" t="s">
        <v>337</v>
      </c>
      <c r="C7" s="583"/>
      <c r="D7" s="591">
        <f>'Urug NOTURNO DESARMADA 12x36'!G179</f>
        <v>11042.463666666667</v>
      </c>
      <c r="E7" s="592"/>
      <c r="F7" s="593">
        <f>'Urug NOTURNO DESARMADA 12x36'!F16</f>
        <v>1</v>
      </c>
      <c r="G7" s="594"/>
      <c r="H7" s="591">
        <f>D7*F7</f>
        <v>11042.463666666667</v>
      </c>
      <c r="I7" s="592"/>
    </row>
    <row r="8" spans="1:9" ht="12.75">
      <c r="A8" s="615" t="s">
        <v>353</v>
      </c>
      <c r="B8" s="615"/>
      <c r="C8" s="615"/>
      <c r="D8" s="615"/>
      <c r="E8" s="615"/>
      <c r="F8" s="615"/>
      <c r="G8" s="615"/>
      <c r="H8" s="616">
        <f>SUM(H6:H7)</f>
        <v>20410.430666666667</v>
      </c>
      <c r="I8" s="616"/>
    </row>
    <row r="9" spans="1:9" ht="12.75">
      <c r="A9" s="128"/>
      <c r="B9" s="128"/>
      <c r="C9" s="128"/>
      <c r="D9" s="129"/>
      <c r="E9" s="129"/>
      <c r="F9" s="128"/>
      <c r="G9" s="128"/>
      <c r="H9" s="129"/>
      <c r="I9" s="130"/>
    </row>
    <row r="10" spans="1:9" ht="19.5" customHeight="1">
      <c r="A10" s="617" t="s">
        <v>355</v>
      </c>
      <c r="B10" s="617"/>
      <c r="C10" s="617"/>
      <c r="D10" s="617"/>
      <c r="E10" s="617"/>
      <c r="F10" s="617"/>
      <c r="G10" s="617"/>
      <c r="H10" s="617"/>
      <c r="I10" s="617"/>
    </row>
    <row r="11" spans="1:9" ht="19.5" customHeight="1">
      <c r="A11" s="615" t="s">
        <v>118</v>
      </c>
      <c r="B11" s="615"/>
      <c r="C11" s="615"/>
      <c r="D11" s="615"/>
      <c r="E11" s="615"/>
      <c r="F11" s="615"/>
      <c r="G11" s="615"/>
      <c r="H11" s="615"/>
      <c r="I11" s="131" t="s">
        <v>18</v>
      </c>
    </row>
    <row r="12" spans="1:9" ht="19.5" customHeight="1">
      <c r="A12" s="581" t="s">
        <v>8</v>
      </c>
      <c r="B12" s="618" t="s">
        <v>279</v>
      </c>
      <c r="C12" s="618"/>
      <c r="D12" s="618"/>
      <c r="E12" s="584" t="s">
        <v>280</v>
      </c>
      <c r="F12" s="584"/>
      <c r="G12" s="584"/>
      <c r="H12" s="584"/>
      <c r="I12" s="132">
        <f>H6</f>
        <v>9367.9670000000006</v>
      </c>
    </row>
    <row r="13" spans="1:9" ht="19.5" customHeight="1">
      <c r="A13" s="581"/>
      <c r="B13" s="618"/>
      <c r="C13" s="618"/>
      <c r="D13" s="618"/>
      <c r="E13" s="584" t="s">
        <v>338</v>
      </c>
      <c r="F13" s="584"/>
      <c r="G13" s="584"/>
      <c r="H13" s="584"/>
      <c r="I13" s="132">
        <f>H7</f>
        <v>11042.463666666667</v>
      </c>
    </row>
    <row r="14" spans="1:9" ht="20.25" customHeight="1">
      <c r="A14" s="133" t="s">
        <v>10</v>
      </c>
      <c r="B14" s="611" t="s">
        <v>281</v>
      </c>
      <c r="C14" s="611"/>
      <c r="D14" s="611"/>
      <c r="E14" s="611"/>
      <c r="F14" s="611"/>
      <c r="G14" s="611"/>
      <c r="H14" s="611"/>
      <c r="I14" s="134">
        <f>SUM(I12:I13)</f>
        <v>20410.430666666667</v>
      </c>
    </row>
    <row r="15" spans="1:9" ht="20.25" customHeight="1">
      <c r="A15" s="133" t="s">
        <v>12</v>
      </c>
      <c r="B15" s="581" t="s">
        <v>282</v>
      </c>
      <c r="C15" s="581"/>
      <c r="D15" s="581"/>
      <c r="E15" s="581"/>
      <c r="F15" s="581"/>
      <c r="G15" s="581"/>
      <c r="H15" s="581"/>
      <c r="I15" s="135">
        <f>'Urug DIURNO DESARMADO 12X36'!G13</f>
        <v>30</v>
      </c>
    </row>
    <row r="16" spans="1:9" ht="27.75" customHeight="1">
      <c r="A16" s="613" t="s">
        <v>13</v>
      </c>
      <c r="B16" s="585" t="s">
        <v>356</v>
      </c>
      <c r="C16" s="586"/>
      <c r="D16" s="587"/>
      <c r="E16" s="601" t="s">
        <v>332</v>
      </c>
      <c r="F16" s="602"/>
      <c r="G16" s="602"/>
      <c r="H16" s="603"/>
      <c r="I16" s="356">
        <f>D6*I15</f>
        <v>281039.01</v>
      </c>
    </row>
    <row r="17" spans="1:9" ht="27" customHeight="1">
      <c r="A17" s="614"/>
      <c r="B17" s="588"/>
      <c r="C17" s="589"/>
      <c r="D17" s="590"/>
      <c r="E17" s="601" t="s">
        <v>334</v>
      </c>
      <c r="F17" s="602"/>
      <c r="G17" s="602"/>
      <c r="H17" s="603"/>
      <c r="I17" s="356">
        <f>D7*I15</f>
        <v>331273.90999999997</v>
      </c>
    </row>
    <row r="18" spans="1:9" ht="27" customHeight="1">
      <c r="A18" s="613" t="s">
        <v>22</v>
      </c>
      <c r="B18" s="595" t="s">
        <v>357</v>
      </c>
      <c r="C18" s="596"/>
      <c r="D18" s="597"/>
      <c r="E18" s="582" t="s">
        <v>332</v>
      </c>
      <c r="F18" s="604"/>
      <c r="G18" s="604"/>
      <c r="H18" s="583"/>
      <c r="I18" s="355">
        <f>I16*F6</f>
        <v>281039.01</v>
      </c>
    </row>
    <row r="19" spans="1:9" ht="25.5" customHeight="1">
      <c r="A19" s="614"/>
      <c r="B19" s="598"/>
      <c r="C19" s="599"/>
      <c r="D19" s="600"/>
      <c r="E19" s="582" t="s">
        <v>334</v>
      </c>
      <c r="F19" s="604"/>
      <c r="G19" s="604"/>
      <c r="H19" s="583"/>
      <c r="I19" s="355">
        <f>I17*F7</f>
        <v>331273.90999999997</v>
      </c>
    </row>
    <row r="20" spans="1:9" ht="22.5" customHeight="1">
      <c r="A20" s="133" t="s">
        <v>23</v>
      </c>
      <c r="B20" s="611" t="s">
        <v>283</v>
      </c>
      <c r="C20" s="611"/>
      <c r="D20" s="611"/>
      <c r="E20" s="611"/>
      <c r="F20" s="611"/>
      <c r="G20" s="611"/>
      <c r="H20" s="611"/>
      <c r="I20" s="136">
        <f>SUM(I18:I19)</f>
        <v>612312.91999999993</v>
      </c>
    </row>
    <row r="21" spans="1:9" ht="12.75">
      <c r="A21" s="137"/>
      <c r="B21" s="137"/>
      <c r="C21" s="137"/>
      <c r="D21" s="138"/>
      <c r="E21" s="138"/>
      <c r="F21" s="139"/>
      <c r="G21" s="139"/>
      <c r="H21" s="138"/>
      <c r="I21" s="138"/>
    </row>
    <row r="22" spans="1:9" ht="12.75">
      <c r="A22" s="612" t="s">
        <v>60</v>
      </c>
      <c r="B22" s="612"/>
      <c r="C22" s="612"/>
      <c r="D22" s="612"/>
      <c r="E22" s="612"/>
      <c r="F22" s="612"/>
      <c r="G22" s="612"/>
      <c r="H22" s="612"/>
      <c r="I22" s="612"/>
    </row>
    <row r="23" spans="1:9" ht="12.75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12.75">
      <c r="A24" s="608" t="s">
        <v>284</v>
      </c>
      <c r="B24" s="608"/>
      <c r="C24" s="608"/>
      <c r="D24" s="608"/>
      <c r="E24" s="608"/>
      <c r="F24" s="608"/>
      <c r="G24" s="608"/>
      <c r="H24" s="608"/>
      <c r="I24" s="608"/>
    </row>
    <row r="25" spans="1:9" ht="12.75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32.25" customHeight="1">
      <c r="A26" s="606" t="s">
        <v>61</v>
      </c>
      <c r="B26" s="606"/>
      <c r="C26" s="606"/>
      <c r="D26" s="606"/>
      <c r="E26" s="606"/>
      <c r="F26" s="606"/>
      <c r="G26" s="606"/>
      <c r="H26" s="606"/>
      <c r="I26" s="606"/>
    </row>
    <row r="27" spans="1:9" ht="12.75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17.25" customHeight="1">
      <c r="A28" s="607" t="s">
        <v>62</v>
      </c>
      <c r="B28" s="607"/>
      <c r="C28" s="607"/>
      <c r="D28" s="607"/>
      <c r="E28" s="607"/>
      <c r="F28" s="607"/>
      <c r="G28" s="607"/>
      <c r="H28" s="607"/>
      <c r="I28" s="607"/>
    </row>
    <row r="29" spans="1:9" ht="12.75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7.75" customHeight="1">
      <c r="A30" s="607" t="s">
        <v>63</v>
      </c>
      <c r="B30" s="607"/>
      <c r="C30" s="607"/>
      <c r="D30" s="607"/>
      <c r="E30" s="607"/>
      <c r="F30" s="607"/>
      <c r="G30" s="607"/>
      <c r="H30" s="607"/>
      <c r="I30" s="607"/>
    </row>
    <row r="31" spans="1:9" ht="12.75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16.5" customHeight="1">
      <c r="A32" s="608" t="s">
        <v>64</v>
      </c>
      <c r="B32" s="608"/>
      <c r="C32" s="608"/>
      <c r="D32" s="608"/>
      <c r="E32" s="608"/>
      <c r="F32" s="608"/>
      <c r="G32" s="608"/>
      <c r="H32" s="608"/>
      <c r="I32" s="608"/>
    </row>
    <row r="33" spans="1:9" ht="12.75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12.75">
      <c r="A34" s="140" t="s">
        <v>65</v>
      </c>
      <c r="B34" s="140"/>
      <c r="C34" s="140"/>
      <c r="D34" s="140"/>
      <c r="E34" s="140"/>
      <c r="F34" s="140"/>
      <c r="G34" s="140"/>
      <c r="H34" s="140"/>
      <c r="I34" s="140"/>
    </row>
    <row r="35" spans="1:9" ht="12.75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12.75">
      <c r="A36" s="609" t="s">
        <v>285</v>
      </c>
      <c r="B36" s="609"/>
      <c r="C36" s="610"/>
      <c r="D36" s="610"/>
      <c r="E36" s="610"/>
      <c r="F36" s="610"/>
      <c r="G36" s="610"/>
      <c r="H36" s="610"/>
      <c r="I36" s="610"/>
    </row>
    <row r="37" spans="1:9">
      <c r="A37" s="2"/>
      <c r="B37" s="2"/>
      <c r="C37" s="2"/>
      <c r="D37" s="2"/>
      <c r="E37" s="2"/>
      <c r="F37" s="2"/>
    </row>
    <row r="39" spans="1:9">
      <c r="A39" s="605" t="s">
        <v>66</v>
      </c>
      <c r="B39" s="605"/>
      <c r="C39" s="605"/>
      <c r="D39" s="605"/>
      <c r="E39" s="605"/>
      <c r="F39" s="605"/>
    </row>
    <row r="40" spans="1:9">
      <c r="A40" s="605"/>
      <c r="B40" s="605"/>
      <c r="C40" s="605"/>
      <c r="D40" s="605"/>
      <c r="E40" s="605"/>
      <c r="F40" s="605"/>
    </row>
    <row r="41" spans="1:9">
      <c r="A41" s="605"/>
      <c r="B41" s="605"/>
      <c r="C41" s="605"/>
      <c r="D41" s="605"/>
      <c r="E41" s="605"/>
      <c r="F41" s="605"/>
    </row>
    <row r="42" spans="1:9">
      <c r="A42" s="605"/>
      <c r="B42" s="605"/>
      <c r="C42" s="605"/>
      <c r="D42" s="605"/>
      <c r="E42" s="605"/>
      <c r="F42" s="605"/>
    </row>
    <row r="43" spans="1:9">
      <c r="A43" s="605"/>
      <c r="B43" s="605"/>
      <c r="C43" s="605"/>
      <c r="D43" s="605"/>
      <c r="E43" s="605"/>
      <c r="F43" s="605"/>
    </row>
    <row r="44" spans="1:9">
      <c r="A44" s="605"/>
      <c r="B44" s="605"/>
      <c r="C44" s="605"/>
      <c r="D44" s="605"/>
      <c r="E44" s="605"/>
      <c r="F44" s="605"/>
    </row>
  </sheetData>
  <mergeCells count="44">
    <mergeCell ref="A1:I1"/>
    <mergeCell ref="A3:I3"/>
    <mergeCell ref="A5:C5"/>
    <mergeCell ref="D5:E5"/>
    <mergeCell ref="F5:G5"/>
    <mergeCell ref="H5:I5"/>
    <mergeCell ref="A2:I2"/>
    <mergeCell ref="B20:H20"/>
    <mergeCell ref="A22:I22"/>
    <mergeCell ref="A24:I24"/>
    <mergeCell ref="H6:I6"/>
    <mergeCell ref="A16:A17"/>
    <mergeCell ref="A18:A19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A39:F44"/>
    <mergeCell ref="A26:I26"/>
    <mergeCell ref="A28:I28"/>
    <mergeCell ref="A30:I30"/>
    <mergeCell ref="A32:I32"/>
    <mergeCell ref="A36:B36"/>
    <mergeCell ref="C36:G36"/>
    <mergeCell ref="H36:I36"/>
    <mergeCell ref="B18:D19"/>
    <mergeCell ref="E16:H16"/>
    <mergeCell ref="E17:H17"/>
    <mergeCell ref="E18:H18"/>
    <mergeCell ref="E19:H19"/>
    <mergeCell ref="B15:H15"/>
    <mergeCell ref="B6:C6"/>
    <mergeCell ref="B7:C7"/>
    <mergeCell ref="E12:H12"/>
    <mergeCell ref="B16:D17"/>
    <mergeCell ref="D6:E6"/>
    <mergeCell ref="F6:G6"/>
    <mergeCell ref="F7:G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zoomScaleNormal="100" workbookViewId="0">
      <selection activeCell="A9" sqref="A9:J9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4" t="s">
        <v>206</v>
      </c>
      <c r="B1" s="634"/>
      <c r="C1" s="634"/>
      <c r="D1" s="634"/>
      <c r="E1" s="634"/>
      <c r="F1" s="634"/>
      <c r="G1" s="634"/>
      <c r="H1" s="634"/>
      <c r="I1" s="634"/>
      <c r="J1" s="634"/>
    </row>
    <row r="2" spans="1:10">
      <c r="A2" s="635" t="s">
        <v>339</v>
      </c>
      <c r="B2" s="635"/>
      <c r="C2" s="635"/>
      <c r="D2" s="635"/>
      <c r="E2" s="635"/>
      <c r="F2" s="635"/>
      <c r="G2" s="635"/>
      <c r="H2" s="635"/>
      <c r="I2" s="635"/>
      <c r="J2" s="635"/>
    </row>
    <row r="3" spans="1:10">
      <c r="A3" s="635" t="s">
        <v>340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>
      <c r="A4" s="635" t="s">
        <v>341</v>
      </c>
      <c r="B4" s="635"/>
      <c r="C4" s="635"/>
      <c r="D4" s="635"/>
      <c r="E4" s="635"/>
      <c r="F4" s="635"/>
      <c r="G4" s="635"/>
      <c r="H4" s="635"/>
      <c r="I4" s="635"/>
      <c r="J4" s="635"/>
    </row>
    <row r="5" spans="1:10">
      <c r="A5" s="635" t="s">
        <v>342</v>
      </c>
      <c r="B5" s="635"/>
      <c r="C5" s="635"/>
      <c r="D5" s="635"/>
      <c r="E5" s="635"/>
      <c r="F5" s="635"/>
      <c r="G5" s="635"/>
      <c r="H5" s="635"/>
      <c r="I5" s="635"/>
      <c r="J5" s="635"/>
    </row>
    <row r="6" spans="1:10">
      <c r="A6" s="635" t="s">
        <v>207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0">
      <c r="A7" s="635" t="s">
        <v>343</v>
      </c>
      <c r="B7" s="635"/>
      <c r="C7" s="635"/>
      <c r="D7" s="635"/>
      <c r="E7" s="635"/>
      <c r="F7" s="635"/>
      <c r="G7" s="635"/>
      <c r="H7" s="635"/>
      <c r="I7" s="635"/>
      <c r="J7" s="635"/>
    </row>
    <row r="8" spans="1:10">
      <c r="A8" s="635" t="s">
        <v>344</v>
      </c>
      <c r="B8" s="635"/>
      <c r="C8" s="635"/>
      <c r="D8" s="635"/>
      <c r="E8" s="635"/>
      <c r="F8" s="635"/>
      <c r="G8" s="635"/>
      <c r="H8" s="635"/>
      <c r="I8" s="635"/>
      <c r="J8" s="635"/>
    </row>
    <row r="9" spans="1:10">
      <c r="A9" s="635" t="s">
        <v>345</v>
      </c>
      <c r="B9" s="635"/>
      <c r="C9" s="635"/>
      <c r="D9" s="635"/>
      <c r="E9" s="635"/>
      <c r="F9" s="635"/>
      <c r="G9" s="635"/>
      <c r="H9" s="635"/>
      <c r="I9" s="635"/>
      <c r="J9" s="635"/>
    </row>
    <row r="10" spans="1:10">
      <c r="A10" s="635" t="s">
        <v>347</v>
      </c>
      <c r="B10" s="635"/>
      <c r="C10" s="635"/>
      <c r="D10" s="635"/>
      <c r="E10" s="635"/>
      <c r="F10" s="635"/>
      <c r="G10" s="635"/>
      <c r="H10" s="635"/>
      <c r="I10" s="635"/>
      <c r="J10" s="635"/>
    </row>
    <row r="11" spans="1:10">
      <c r="A11" s="635" t="s">
        <v>346</v>
      </c>
      <c r="B11" s="635"/>
      <c r="C11" s="635"/>
      <c r="D11" s="635"/>
      <c r="E11" s="635"/>
      <c r="F11" s="635"/>
      <c r="G11" s="635"/>
      <c r="H11" s="635"/>
      <c r="I11" s="635"/>
      <c r="J11" s="635"/>
    </row>
    <row r="12" spans="1:10">
      <c r="A12" s="214"/>
      <c r="B12" s="214"/>
      <c r="C12" s="214"/>
      <c r="D12" s="214"/>
      <c r="E12" s="214"/>
      <c r="F12" s="214"/>
      <c r="G12" s="214"/>
      <c r="H12" s="214"/>
      <c r="I12" s="214"/>
      <c r="J12" s="214"/>
    </row>
    <row r="13" spans="1:10" ht="15" customHeight="1">
      <c r="A13" s="636" t="s">
        <v>257</v>
      </c>
      <c r="B13" s="636"/>
      <c r="C13" s="636"/>
      <c r="D13" s="636"/>
      <c r="E13" s="636"/>
      <c r="F13" s="636"/>
      <c r="G13" s="636"/>
      <c r="H13" s="636"/>
      <c r="I13" s="636"/>
      <c r="J13" s="636"/>
    </row>
    <row r="14" spans="1:10" ht="15" customHeight="1">
      <c r="A14" s="626">
        <v>1</v>
      </c>
      <c r="B14" s="637" t="s">
        <v>327</v>
      </c>
      <c r="C14" s="628" t="s">
        <v>328</v>
      </c>
      <c r="D14" s="628"/>
      <c r="E14" s="628"/>
      <c r="F14" s="628"/>
      <c r="G14" s="628"/>
      <c r="H14" s="628"/>
      <c r="I14" s="628"/>
      <c r="J14" s="628"/>
    </row>
    <row r="15" spans="1:10">
      <c r="A15" s="626"/>
      <c r="B15" s="637"/>
      <c r="C15" s="628"/>
      <c r="D15" s="628"/>
      <c r="E15" s="628"/>
      <c r="F15" s="628"/>
      <c r="G15" s="628"/>
      <c r="H15" s="628"/>
      <c r="I15" s="628"/>
      <c r="J15" s="628"/>
    </row>
    <row r="16" spans="1:10">
      <c r="A16" s="625"/>
      <c r="B16" s="625"/>
      <c r="C16" s="625"/>
      <c r="D16" s="625"/>
      <c r="E16" s="625"/>
      <c r="F16" s="625"/>
      <c r="G16" s="625"/>
      <c r="H16" s="625"/>
      <c r="I16" s="625"/>
      <c r="J16" s="625"/>
    </row>
    <row r="17" spans="1:10">
      <c r="A17" s="630" t="s">
        <v>267</v>
      </c>
      <c r="B17" s="630"/>
      <c r="C17" s="630"/>
      <c r="D17" s="630"/>
      <c r="E17" s="630"/>
      <c r="F17" s="630"/>
      <c r="G17" s="630"/>
      <c r="H17" s="630"/>
      <c r="I17" s="630"/>
      <c r="J17" s="630"/>
    </row>
    <row r="18" spans="1:10" ht="93" customHeight="1">
      <c r="A18" s="215">
        <v>1</v>
      </c>
      <c r="B18" s="215" t="s">
        <v>19</v>
      </c>
      <c r="C18" s="629" t="s">
        <v>264</v>
      </c>
      <c r="D18" s="629"/>
      <c r="E18" s="629"/>
      <c r="F18" s="629"/>
      <c r="G18" s="629"/>
      <c r="H18" s="629"/>
      <c r="I18" s="629"/>
      <c r="J18" s="629"/>
    </row>
    <row r="19" spans="1:10" ht="15" customHeight="1">
      <c r="A19" s="626">
        <v>2</v>
      </c>
      <c r="B19" s="625" t="s">
        <v>208</v>
      </c>
      <c r="C19" s="629" t="s">
        <v>260</v>
      </c>
      <c r="D19" s="629"/>
      <c r="E19" s="629"/>
      <c r="F19" s="629"/>
      <c r="G19" s="629"/>
      <c r="H19" s="629"/>
      <c r="I19" s="629"/>
      <c r="J19" s="629"/>
    </row>
    <row r="20" spans="1:10">
      <c r="A20" s="626"/>
      <c r="B20" s="625"/>
      <c r="C20" s="629"/>
      <c r="D20" s="629"/>
      <c r="E20" s="629"/>
      <c r="F20" s="629"/>
      <c r="G20" s="629"/>
      <c r="H20" s="629"/>
      <c r="I20" s="629"/>
      <c r="J20" s="629"/>
    </row>
    <row r="21" spans="1:10">
      <c r="A21" s="626"/>
      <c r="B21" s="625"/>
      <c r="C21" s="629"/>
      <c r="D21" s="629"/>
      <c r="E21" s="629"/>
      <c r="F21" s="629"/>
      <c r="G21" s="629"/>
      <c r="H21" s="629"/>
      <c r="I21" s="629"/>
      <c r="J21" s="629"/>
    </row>
    <row r="22" spans="1:10">
      <c r="A22" s="626"/>
      <c r="B22" s="625"/>
      <c r="C22" s="629"/>
      <c r="D22" s="629"/>
      <c r="E22" s="629"/>
      <c r="F22" s="629"/>
      <c r="G22" s="629"/>
      <c r="H22" s="629"/>
      <c r="I22" s="629"/>
      <c r="J22" s="629"/>
    </row>
    <row r="23" spans="1:10" ht="15" customHeight="1">
      <c r="A23" s="625">
        <v>3</v>
      </c>
      <c r="B23" s="626" t="s">
        <v>209</v>
      </c>
      <c r="C23" s="633" t="s">
        <v>262</v>
      </c>
      <c r="D23" s="633"/>
      <c r="E23" s="633"/>
      <c r="F23" s="633"/>
      <c r="G23" s="633"/>
      <c r="H23" s="633"/>
      <c r="I23" s="633"/>
      <c r="J23" s="633"/>
    </row>
    <row r="24" spans="1:10">
      <c r="A24" s="625"/>
      <c r="B24" s="626"/>
      <c r="C24" s="633"/>
      <c r="D24" s="633"/>
      <c r="E24" s="633"/>
      <c r="F24" s="633"/>
      <c r="G24" s="633"/>
      <c r="H24" s="633"/>
      <c r="I24" s="633"/>
      <c r="J24" s="633"/>
    </row>
    <row r="25" spans="1:10" ht="3" customHeight="1">
      <c r="A25" s="625"/>
      <c r="B25" s="626"/>
      <c r="C25" s="633"/>
      <c r="D25" s="633"/>
      <c r="E25" s="633"/>
      <c r="F25" s="633"/>
      <c r="G25" s="633"/>
      <c r="H25" s="633"/>
      <c r="I25" s="633"/>
      <c r="J25" s="633"/>
    </row>
    <row r="26" spans="1:10" ht="15" hidden="1" customHeight="1">
      <c r="A26" s="625"/>
      <c r="B26" s="626"/>
      <c r="C26" s="633"/>
      <c r="D26" s="633"/>
      <c r="E26" s="633"/>
      <c r="F26" s="633"/>
      <c r="G26" s="633"/>
      <c r="H26" s="633"/>
      <c r="I26" s="633"/>
      <c r="J26" s="633"/>
    </row>
    <row r="27" spans="1:10" ht="15" customHeight="1">
      <c r="A27" s="625">
        <v>4</v>
      </c>
      <c r="B27" s="626" t="s">
        <v>210</v>
      </c>
      <c r="C27" s="633" t="s">
        <v>265</v>
      </c>
      <c r="D27" s="633"/>
      <c r="E27" s="633"/>
      <c r="F27" s="633"/>
      <c r="G27" s="633"/>
      <c r="H27" s="633"/>
      <c r="I27" s="633"/>
      <c r="J27" s="633"/>
    </row>
    <row r="28" spans="1:10">
      <c r="A28" s="625"/>
      <c r="B28" s="626"/>
      <c r="C28" s="633"/>
      <c r="D28" s="633"/>
      <c r="E28" s="633"/>
      <c r="F28" s="633"/>
      <c r="G28" s="633"/>
      <c r="H28" s="633"/>
      <c r="I28" s="633"/>
      <c r="J28" s="633"/>
    </row>
    <row r="29" spans="1:10">
      <c r="A29" s="625"/>
      <c r="B29" s="626"/>
      <c r="C29" s="633"/>
      <c r="D29" s="633"/>
      <c r="E29" s="633"/>
      <c r="F29" s="633"/>
      <c r="G29" s="633"/>
      <c r="H29" s="633"/>
      <c r="I29" s="633"/>
      <c r="J29" s="633"/>
    </row>
    <row r="30" spans="1:10" ht="12.75" customHeight="1">
      <c r="A30" s="625"/>
      <c r="B30" s="626"/>
      <c r="C30" s="633"/>
      <c r="D30" s="633"/>
      <c r="E30" s="633"/>
      <c r="F30" s="633"/>
      <c r="G30" s="633"/>
      <c r="H30" s="633"/>
      <c r="I30" s="633"/>
      <c r="J30" s="633"/>
    </row>
    <row r="31" spans="1:10" ht="15" hidden="1" customHeight="1">
      <c r="A31" s="625"/>
      <c r="B31" s="626"/>
      <c r="C31" s="633"/>
      <c r="D31" s="633"/>
      <c r="E31" s="633"/>
      <c r="F31" s="633"/>
      <c r="G31" s="633"/>
      <c r="H31" s="633"/>
      <c r="I31" s="633"/>
      <c r="J31" s="633"/>
    </row>
    <row r="32" spans="1:10" ht="15" customHeight="1">
      <c r="A32" s="625">
        <v>5</v>
      </c>
      <c r="B32" s="626" t="s">
        <v>211</v>
      </c>
      <c r="C32" s="628" t="s">
        <v>329</v>
      </c>
      <c r="D32" s="628"/>
      <c r="E32" s="628"/>
      <c r="F32" s="628"/>
      <c r="G32" s="628"/>
      <c r="H32" s="628"/>
      <c r="I32" s="628"/>
      <c r="J32" s="628"/>
    </row>
    <row r="33" spans="1:10">
      <c r="A33" s="625"/>
      <c r="B33" s="626"/>
      <c r="C33" s="628"/>
      <c r="D33" s="628"/>
      <c r="E33" s="628"/>
      <c r="F33" s="628"/>
      <c r="G33" s="628"/>
      <c r="H33" s="628"/>
      <c r="I33" s="628"/>
      <c r="J33" s="628"/>
    </row>
    <row r="34" spans="1:10" ht="39.75" customHeight="1">
      <c r="A34" s="625"/>
      <c r="B34" s="626"/>
      <c r="C34" s="628"/>
      <c r="D34" s="628"/>
      <c r="E34" s="628"/>
      <c r="F34" s="628"/>
      <c r="G34" s="628"/>
      <c r="H34" s="628"/>
      <c r="I34" s="628"/>
      <c r="J34" s="628"/>
    </row>
    <row r="35" spans="1:10" ht="15" customHeight="1">
      <c r="A35" s="625">
        <v>6</v>
      </c>
      <c r="B35" s="626" t="s">
        <v>212</v>
      </c>
      <c r="C35" s="629" t="s">
        <v>330</v>
      </c>
      <c r="D35" s="629"/>
      <c r="E35" s="629"/>
      <c r="F35" s="629"/>
      <c r="G35" s="629"/>
      <c r="H35" s="629"/>
      <c r="I35" s="629"/>
      <c r="J35" s="629"/>
    </row>
    <row r="36" spans="1:10">
      <c r="A36" s="625"/>
      <c r="B36" s="626"/>
      <c r="C36" s="629"/>
      <c r="D36" s="629"/>
      <c r="E36" s="629"/>
      <c r="F36" s="629"/>
      <c r="G36" s="629"/>
      <c r="H36" s="629"/>
      <c r="I36" s="629"/>
      <c r="J36" s="629"/>
    </row>
    <row r="37" spans="1:10">
      <c r="A37" s="625"/>
      <c r="B37" s="626"/>
      <c r="C37" s="629"/>
      <c r="D37" s="629"/>
      <c r="E37" s="629"/>
      <c r="F37" s="629"/>
      <c r="G37" s="629"/>
      <c r="H37" s="629"/>
      <c r="I37" s="629"/>
      <c r="J37" s="629"/>
    </row>
    <row r="38" spans="1:10" ht="64.5" customHeight="1">
      <c r="A38" s="625"/>
      <c r="B38" s="626"/>
      <c r="C38" s="629"/>
      <c r="D38" s="629"/>
      <c r="E38" s="629"/>
      <c r="F38" s="629"/>
      <c r="G38" s="629"/>
      <c r="H38" s="629"/>
      <c r="I38" s="629"/>
      <c r="J38" s="629"/>
    </row>
    <row r="39" spans="1:10" ht="15" customHeight="1">
      <c r="A39" s="625">
        <v>7</v>
      </c>
      <c r="B39" s="626" t="s">
        <v>21</v>
      </c>
      <c r="C39" s="628" t="s">
        <v>258</v>
      </c>
      <c r="D39" s="628"/>
      <c r="E39" s="628"/>
      <c r="F39" s="628"/>
      <c r="G39" s="628"/>
      <c r="H39" s="628"/>
      <c r="I39" s="628"/>
      <c r="J39" s="628"/>
    </row>
    <row r="40" spans="1:10">
      <c r="A40" s="625"/>
      <c r="B40" s="626"/>
      <c r="C40" s="628"/>
      <c r="D40" s="628"/>
      <c r="E40" s="628"/>
      <c r="F40" s="628"/>
      <c r="G40" s="628"/>
      <c r="H40" s="628"/>
      <c r="I40" s="628"/>
      <c r="J40" s="628"/>
    </row>
    <row r="41" spans="1:10">
      <c r="A41" s="625"/>
      <c r="B41" s="626"/>
      <c r="C41" s="628"/>
      <c r="D41" s="628"/>
      <c r="E41" s="628"/>
      <c r="F41" s="628"/>
      <c r="G41" s="628"/>
      <c r="H41" s="628"/>
      <c r="I41" s="628"/>
      <c r="J41" s="628"/>
    </row>
    <row r="42" spans="1:10">
      <c r="A42" s="625"/>
      <c r="B42" s="626"/>
      <c r="C42" s="628"/>
      <c r="D42" s="628"/>
      <c r="E42" s="628"/>
      <c r="F42" s="628"/>
      <c r="G42" s="628"/>
      <c r="H42" s="628"/>
      <c r="I42" s="628"/>
      <c r="J42" s="628"/>
    </row>
    <row r="43" spans="1:10">
      <c r="A43" s="625"/>
      <c r="B43" s="626"/>
      <c r="C43" s="628"/>
      <c r="D43" s="628"/>
      <c r="E43" s="628"/>
      <c r="F43" s="628"/>
      <c r="G43" s="628"/>
      <c r="H43" s="628"/>
      <c r="I43" s="628"/>
      <c r="J43" s="628"/>
    </row>
    <row r="44" spans="1:10" ht="25.5" customHeight="1">
      <c r="A44" s="625"/>
      <c r="B44" s="626"/>
      <c r="C44" s="628"/>
      <c r="D44" s="628"/>
      <c r="E44" s="628"/>
      <c r="F44" s="628"/>
      <c r="G44" s="628"/>
      <c r="H44" s="628"/>
      <c r="I44" s="628"/>
      <c r="J44" s="628"/>
    </row>
    <row r="45" spans="1:10" ht="15" customHeight="1">
      <c r="A45" s="626">
        <v>8</v>
      </c>
      <c r="B45" s="626" t="s">
        <v>234</v>
      </c>
      <c r="C45" s="629" t="s">
        <v>259</v>
      </c>
      <c r="D45" s="629"/>
      <c r="E45" s="629"/>
      <c r="F45" s="629"/>
      <c r="G45" s="629"/>
      <c r="H45" s="629"/>
      <c r="I45" s="629"/>
      <c r="J45" s="629"/>
    </row>
    <row r="46" spans="1:10">
      <c r="A46" s="626"/>
      <c r="B46" s="626"/>
      <c r="C46" s="629"/>
      <c r="D46" s="629"/>
      <c r="E46" s="629"/>
      <c r="F46" s="629"/>
      <c r="G46" s="629"/>
      <c r="H46" s="629"/>
      <c r="I46" s="629"/>
      <c r="J46" s="629"/>
    </row>
    <row r="47" spans="1:10">
      <c r="A47" s="626"/>
      <c r="B47" s="626"/>
      <c r="C47" s="629"/>
      <c r="D47" s="629"/>
      <c r="E47" s="629"/>
      <c r="F47" s="629"/>
      <c r="G47" s="629"/>
      <c r="H47" s="629"/>
      <c r="I47" s="629"/>
      <c r="J47" s="629"/>
    </row>
    <row r="48" spans="1:10">
      <c r="A48" s="626"/>
      <c r="B48" s="626"/>
      <c r="C48" s="629"/>
      <c r="D48" s="629"/>
      <c r="E48" s="629"/>
      <c r="F48" s="629"/>
      <c r="G48" s="629"/>
      <c r="H48" s="629"/>
      <c r="I48" s="629"/>
      <c r="J48" s="629"/>
    </row>
    <row r="49" spans="1:10" ht="14.25" customHeight="1">
      <c r="A49" s="626"/>
      <c r="B49" s="626"/>
      <c r="C49" s="629"/>
      <c r="D49" s="629"/>
      <c r="E49" s="629"/>
      <c r="F49" s="629"/>
      <c r="G49" s="629"/>
      <c r="H49" s="629"/>
      <c r="I49" s="629"/>
      <c r="J49" s="629"/>
    </row>
    <row r="50" spans="1:10" ht="3.75" customHeight="1">
      <c r="A50" s="626"/>
      <c r="B50" s="626"/>
      <c r="C50" s="629"/>
      <c r="D50" s="629"/>
      <c r="E50" s="629"/>
      <c r="F50" s="629"/>
      <c r="G50" s="629"/>
      <c r="H50" s="629"/>
      <c r="I50" s="629"/>
      <c r="J50" s="629"/>
    </row>
    <row r="51" spans="1:10" ht="7.5" hidden="1" customHeight="1">
      <c r="A51" s="626"/>
      <c r="B51" s="626"/>
      <c r="C51" s="629"/>
      <c r="D51" s="629"/>
      <c r="E51" s="629"/>
      <c r="F51" s="629"/>
      <c r="G51" s="629"/>
      <c r="H51" s="629"/>
      <c r="I51" s="629"/>
      <c r="J51" s="629"/>
    </row>
    <row r="52" spans="1:10">
      <c r="A52" s="354"/>
      <c r="B52" s="354"/>
      <c r="C52" s="354"/>
      <c r="D52" s="354"/>
      <c r="E52" s="354"/>
      <c r="F52" s="354"/>
      <c r="G52" s="354"/>
      <c r="H52" s="354"/>
      <c r="I52" s="354"/>
      <c r="J52" s="354"/>
    </row>
    <row r="53" spans="1:10">
      <c r="A53" s="630" t="s">
        <v>266</v>
      </c>
      <c r="B53" s="630"/>
      <c r="C53" s="630"/>
      <c r="D53" s="630"/>
      <c r="E53" s="630"/>
      <c r="F53" s="630"/>
      <c r="G53" s="630"/>
      <c r="H53" s="630"/>
      <c r="I53" s="630"/>
      <c r="J53" s="630"/>
    </row>
    <row r="54" spans="1:10" ht="15" customHeight="1">
      <c r="A54" s="625">
        <v>1</v>
      </c>
      <c r="B54" s="626" t="s">
        <v>331</v>
      </c>
      <c r="C54" s="628" t="s">
        <v>269</v>
      </c>
      <c r="D54" s="628"/>
      <c r="E54" s="628"/>
      <c r="F54" s="628"/>
      <c r="G54" s="628"/>
      <c r="H54" s="628"/>
      <c r="I54" s="628"/>
      <c r="J54" s="628"/>
    </row>
    <row r="55" spans="1:10">
      <c r="A55" s="625"/>
      <c r="B55" s="626"/>
      <c r="C55" s="628"/>
      <c r="D55" s="628"/>
      <c r="E55" s="628"/>
      <c r="F55" s="628"/>
      <c r="G55" s="628"/>
      <c r="H55" s="628"/>
      <c r="I55" s="628"/>
      <c r="J55" s="628"/>
    </row>
    <row r="56" spans="1:10">
      <c r="A56" s="625"/>
      <c r="B56" s="626"/>
      <c r="C56" s="628"/>
      <c r="D56" s="628"/>
      <c r="E56" s="628"/>
      <c r="F56" s="628"/>
      <c r="G56" s="628"/>
      <c r="H56" s="628"/>
      <c r="I56" s="628"/>
      <c r="J56" s="628"/>
    </row>
    <row r="57" spans="1:10" ht="15" customHeight="1">
      <c r="A57" s="626">
        <v>3</v>
      </c>
      <c r="B57" s="626" t="s">
        <v>213</v>
      </c>
      <c r="C57" s="628" t="s">
        <v>268</v>
      </c>
      <c r="D57" s="628"/>
      <c r="E57" s="628"/>
      <c r="F57" s="628"/>
      <c r="G57" s="628"/>
      <c r="H57" s="628"/>
      <c r="I57" s="628"/>
      <c r="J57" s="628"/>
    </row>
    <row r="58" spans="1:10">
      <c r="A58" s="626"/>
      <c r="B58" s="626"/>
      <c r="C58" s="628"/>
      <c r="D58" s="628"/>
      <c r="E58" s="628"/>
      <c r="F58" s="628"/>
      <c r="G58" s="628"/>
      <c r="H58" s="628"/>
      <c r="I58" s="628"/>
      <c r="J58" s="628"/>
    </row>
    <row r="59" spans="1:10">
      <c r="A59" s="626"/>
      <c r="B59" s="626"/>
      <c r="C59" s="628"/>
      <c r="D59" s="628"/>
      <c r="E59" s="628"/>
      <c r="F59" s="628"/>
      <c r="G59" s="628"/>
      <c r="H59" s="628"/>
      <c r="I59" s="628"/>
      <c r="J59" s="628"/>
    </row>
    <row r="60" spans="1:10" ht="39.75" customHeight="1">
      <c r="A60" s="626">
        <v>4</v>
      </c>
      <c r="B60" s="626" t="s">
        <v>214</v>
      </c>
      <c r="C60" s="628" t="s">
        <v>310</v>
      </c>
      <c r="D60" s="628"/>
      <c r="E60" s="628"/>
      <c r="F60" s="628"/>
      <c r="G60" s="628"/>
      <c r="H60" s="628"/>
      <c r="I60" s="628"/>
      <c r="J60" s="628"/>
    </row>
    <row r="61" spans="1:10" ht="15" customHeight="1">
      <c r="A61" s="626"/>
      <c r="B61" s="626"/>
      <c r="C61" s="628"/>
      <c r="D61" s="628"/>
      <c r="E61" s="628"/>
      <c r="F61" s="628"/>
      <c r="G61" s="628"/>
      <c r="H61" s="628"/>
      <c r="I61" s="628"/>
      <c r="J61" s="628"/>
    </row>
    <row r="62" spans="1:10" ht="9" customHeight="1">
      <c r="A62" s="626"/>
      <c r="B62" s="626"/>
      <c r="C62" s="628"/>
      <c r="D62" s="628"/>
      <c r="E62" s="628"/>
      <c r="F62" s="628"/>
      <c r="G62" s="628"/>
      <c r="H62" s="628"/>
      <c r="I62" s="628"/>
      <c r="J62" s="628"/>
    </row>
    <row r="63" spans="1:10" hidden="1">
      <c r="A63" s="626"/>
      <c r="B63" s="626"/>
      <c r="C63" s="628"/>
      <c r="D63" s="628"/>
      <c r="E63" s="628"/>
      <c r="F63" s="628"/>
      <c r="G63" s="628"/>
      <c r="H63" s="628"/>
      <c r="I63" s="628"/>
      <c r="J63" s="628"/>
    </row>
    <row r="64" spans="1:10" hidden="1">
      <c r="A64" s="626"/>
      <c r="B64" s="626"/>
      <c r="C64" s="628"/>
      <c r="D64" s="628"/>
      <c r="E64" s="628"/>
      <c r="F64" s="628"/>
      <c r="G64" s="628"/>
      <c r="H64" s="628"/>
      <c r="I64" s="628"/>
      <c r="J64" s="628"/>
    </row>
    <row r="65" spans="1:10">
      <c r="A65" s="626">
        <v>5</v>
      </c>
      <c r="B65" s="626" t="s">
        <v>215</v>
      </c>
      <c r="C65" s="629" t="s">
        <v>305</v>
      </c>
      <c r="D65" s="629"/>
      <c r="E65" s="629"/>
      <c r="F65" s="629"/>
      <c r="G65" s="629"/>
      <c r="H65" s="629"/>
      <c r="I65" s="629"/>
      <c r="J65" s="629"/>
    </row>
    <row r="66" spans="1:10">
      <c r="A66" s="626"/>
      <c r="B66" s="626"/>
      <c r="C66" s="629"/>
      <c r="D66" s="629"/>
      <c r="E66" s="629"/>
      <c r="F66" s="629"/>
      <c r="G66" s="629"/>
      <c r="H66" s="629"/>
      <c r="I66" s="629"/>
      <c r="J66" s="629"/>
    </row>
    <row r="67" spans="1:10" ht="3.75" customHeight="1">
      <c r="A67" s="626"/>
      <c r="B67" s="626"/>
      <c r="C67" s="629"/>
      <c r="D67" s="629"/>
      <c r="E67" s="629"/>
      <c r="F67" s="629"/>
      <c r="G67" s="629"/>
      <c r="H67" s="629"/>
      <c r="I67" s="629"/>
      <c r="J67" s="629"/>
    </row>
    <row r="68" spans="1:10" ht="3" customHeight="1">
      <c r="A68" s="626"/>
      <c r="B68" s="626"/>
      <c r="C68" s="629"/>
      <c r="D68" s="629"/>
      <c r="E68" s="629"/>
      <c r="F68" s="629"/>
      <c r="G68" s="629"/>
      <c r="H68" s="629"/>
      <c r="I68" s="629"/>
      <c r="J68" s="629"/>
    </row>
    <row r="69" spans="1:10" ht="15" customHeight="1">
      <c r="A69" s="626"/>
      <c r="B69" s="626"/>
      <c r="C69" s="629"/>
      <c r="D69" s="629"/>
      <c r="E69" s="629"/>
      <c r="F69" s="629"/>
      <c r="G69" s="629"/>
      <c r="H69" s="629"/>
      <c r="I69" s="629"/>
      <c r="J69" s="629"/>
    </row>
    <row r="70" spans="1:10">
      <c r="A70" s="626"/>
      <c r="B70" s="626"/>
      <c r="C70" s="629"/>
      <c r="D70" s="629"/>
      <c r="E70" s="629"/>
      <c r="F70" s="629"/>
      <c r="G70" s="629"/>
      <c r="H70" s="629"/>
      <c r="I70" s="629"/>
      <c r="J70" s="629"/>
    </row>
    <row r="71" spans="1:10">
      <c r="A71" s="626"/>
      <c r="B71" s="626"/>
      <c r="C71" s="626"/>
      <c r="D71" s="626"/>
      <c r="E71" s="626"/>
      <c r="F71" s="626"/>
      <c r="G71" s="626"/>
      <c r="H71" s="626"/>
      <c r="I71" s="626"/>
      <c r="J71" s="626"/>
    </row>
    <row r="72" spans="1:10" ht="20.25" customHeight="1">
      <c r="A72" s="631" t="s">
        <v>216</v>
      </c>
      <c r="B72" s="631"/>
      <c r="C72" s="631"/>
      <c r="D72" s="631"/>
      <c r="E72" s="631"/>
      <c r="F72" s="631"/>
      <c r="G72" s="631"/>
      <c r="H72" s="631"/>
      <c r="I72" s="631"/>
      <c r="J72" s="631"/>
    </row>
    <row r="73" spans="1:10" ht="15" hidden="1" customHeight="1">
      <c r="A73" s="626">
        <v>1</v>
      </c>
      <c r="B73" s="626" t="s">
        <v>217</v>
      </c>
      <c r="C73" s="632" t="s">
        <v>348</v>
      </c>
      <c r="D73" s="632"/>
      <c r="E73" s="632"/>
      <c r="F73" s="632"/>
      <c r="G73" s="632"/>
      <c r="H73" s="632"/>
      <c r="I73" s="632"/>
      <c r="J73" s="632"/>
    </row>
    <row r="74" spans="1:10" ht="15" hidden="1" customHeight="1">
      <c r="A74" s="626"/>
      <c r="B74" s="626"/>
      <c r="C74" s="632"/>
      <c r="D74" s="632"/>
      <c r="E74" s="632"/>
      <c r="F74" s="632"/>
      <c r="G74" s="632"/>
      <c r="H74" s="632"/>
      <c r="I74" s="632"/>
      <c r="J74" s="632"/>
    </row>
    <row r="75" spans="1:10" ht="54" customHeight="1">
      <c r="A75" s="626"/>
      <c r="B75" s="626"/>
      <c r="C75" s="632"/>
      <c r="D75" s="632"/>
      <c r="E75" s="632"/>
      <c r="F75" s="632"/>
      <c r="G75" s="632"/>
      <c r="H75" s="632"/>
      <c r="I75" s="632"/>
      <c r="J75" s="632"/>
    </row>
    <row r="76" spans="1:10" ht="33.75" customHeight="1">
      <c r="A76" s="213">
        <v>2</v>
      </c>
      <c r="B76" s="213" t="s">
        <v>218</v>
      </c>
      <c r="C76" s="629" t="s">
        <v>311</v>
      </c>
      <c r="D76" s="629"/>
      <c r="E76" s="629"/>
      <c r="F76" s="629"/>
      <c r="G76" s="629"/>
      <c r="H76" s="629"/>
      <c r="I76" s="629"/>
      <c r="J76" s="629"/>
    </row>
    <row r="77" spans="1:10" ht="15" customHeight="1">
      <c r="A77" s="626">
        <v>3</v>
      </c>
      <c r="B77" s="626" t="s">
        <v>31</v>
      </c>
      <c r="C77" s="628" t="s">
        <v>312</v>
      </c>
      <c r="D77" s="628"/>
      <c r="E77" s="628"/>
      <c r="F77" s="628"/>
      <c r="G77" s="628"/>
      <c r="H77" s="628"/>
      <c r="I77" s="628"/>
      <c r="J77" s="628"/>
    </row>
    <row r="78" spans="1:10">
      <c r="A78" s="626"/>
      <c r="B78" s="626"/>
      <c r="C78" s="628"/>
      <c r="D78" s="628"/>
      <c r="E78" s="628"/>
      <c r="F78" s="628"/>
      <c r="G78" s="628"/>
      <c r="H78" s="628"/>
      <c r="I78" s="628"/>
      <c r="J78" s="628"/>
    </row>
    <row r="79" spans="1:10">
      <c r="A79" s="626"/>
      <c r="B79" s="626"/>
      <c r="C79" s="628"/>
      <c r="D79" s="628"/>
      <c r="E79" s="628"/>
      <c r="F79" s="628"/>
      <c r="G79" s="628"/>
      <c r="H79" s="628"/>
      <c r="I79" s="628"/>
      <c r="J79" s="628"/>
    </row>
    <row r="80" spans="1:10" ht="32.25" customHeight="1">
      <c r="A80" s="626"/>
      <c r="B80" s="626"/>
      <c r="C80" s="628"/>
      <c r="D80" s="628"/>
      <c r="E80" s="628"/>
      <c r="F80" s="628"/>
      <c r="G80" s="628"/>
      <c r="H80" s="628"/>
      <c r="I80" s="628"/>
      <c r="J80" s="628"/>
    </row>
    <row r="81" spans="1:10" ht="39" customHeight="1">
      <c r="A81" s="213">
        <v>4</v>
      </c>
      <c r="B81" s="213" t="s">
        <v>219</v>
      </c>
      <c r="C81" s="629" t="s">
        <v>313</v>
      </c>
      <c r="D81" s="629"/>
      <c r="E81" s="629"/>
      <c r="F81" s="629"/>
      <c r="G81" s="629"/>
      <c r="H81" s="629"/>
      <c r="I81" s="629"/>
      <c r="J81" s="629"/>
    </row>
    <row r="82" spans="1:10">
      <c r="A82" s="626">
        <v>5</v>
      </c>
      <c r="B82" s="626" t="s">
        <v>33</v>
      </c>
      <c r="C82" s="628" t="s">
        <v>314</v>
      </c>
      <c r="D82" s="628"/>
      <c r="E82" s="628"/>
      <c r="F82" s="628"/>
      <c r="G82" s="628"/>
      <c r="H82" s="628"/>
      <c r="I82" s="628"/>
      <c r="J82" s="628"/>
    </row>
    <row r="83" spans="1:10">
      <c r="A83" s="626"/>
      <c r="B83" s="626"/>
      <c r="C83" s="628"/>
      <c r="D83" s="628"/>
      <c r="E83" s="628"/>
      <c r="F83" s="628"/>
      <c r="G83" s="628"/>
      <c r="H83" s="628"/>
      <c r="I83" s="628"/>
      <c r="J83" s="628"/>
    </row>
    <row r="84" spans="1:10">
      <c r="A84" s="626"/>
      <c r="B84" s="626"/>
      <c r="C84" s="628"/>
      <c r="D84" s="628"/>
      <c r="E84" s="628"/>
      <c r="F84" s="628"/>
      <c r="G84" s="628"/>
      <c r="H84" s="628"/>
      <c r="I84" s="628"/>
      <c r="J84" s="628"/>
    </row>
    <row r="85" spans="1:10">
      <c r="A85" s="626"/>
      <c r="B85" s="626"/>
      <c r="C85" s="628"/>
      <c r="D85" s="628"/>
      <c r="E85" s="628"/>
      <c r="F85" s="628"/>
      <c r="G85" s="628"/>
      <c r="H85" s="628"/>
      <c r="I85" s="628"/>
      <c r="J85" s="628"/>
    </row>
    <row r="86" spans="1:10" ht="15" customHeight="1">
      <c r="A86" s="625">
        <v>6</v>
      </c>
      <c r="B86" s="626" t="s">
        <v>220</v>
      </c>
      <c r="C86" s="628" t="s">
        <v>315</v>
      </c>
      <c r="D86" s="628"/>
      <c r="E86" s="628"/>
      <c r="F86" s="628"/>
      <c r="G86" s="628"/>
      <c r="H86" s="628"/>
      <c r="I86" s="628"/>
      <c r="J86" s="628"/>
    </row>
    <row r="87" spans="1:10">
      <c r="A87" s="625"/>
      <c r="B87" s="626"/>
      <c r="C87" s="628"/>
      <c r="D87" s="628"/>
      <c r="E87" s="628"/>
      <c r="F87" s="628"/>
      <c r="G87" s="628"/>
      <c r="H87" s="628"/>
      <c r="I87" s="628"/>
      <c r="J87" s="628"/>
    </row>
    <row r="88" spans="1:10" ht="39" customHeight="1">
      <c r="A88" s="213">
        <v>8</v>
      </c>
      <c r="B88" s="213" t="s">
        <v>221</v>
      </c>
      <c r="C88" s="629" t="s">
        <v>222</v>
      </c>
      <c r="D88" s="629"/>
      <c r="E88" s="629"/>
      <c r="F88" s="629"/>
      <c r="G88" s="629"/>
      <c r="H88" s="629"/>
      <c r="I88" s="629"/>
      <c r="J88" s="629"/>
    </row>
    <row r="89" spans="1:10" ht="27" customHeight="1">
      <c r="A89" s="213">
        <v>9</v>
      </c>
      <c r="B89" s="213" t="s">
        <v>223</v>
      </c>
      <c r="C89" s="629" t="s">
        <v>224</v>
      </c>
      <c r="D89" s="629"/>
      <c r="E89" s="629"/>
      <c r="F89" s="629"/>
      <c r="G89" s="629"/>
      <c r="H89" s="629"/>
      <c r="I89" s="629"/>
      <c r="J89" s="629"/>
    </row>
    <row r="90" spans="1:10" ht="15" customHeight="1">
      <c r="A90" s="626">
        <v>10</v>
      </c>
      <c r="B90" s="626" t="s">
        <v>225</v>
      </c>
      <c r="C90" s="629" t="s">
        <v>307</v>
      </c>
      <c r="D90" s="629"/>
      <c r="E90" s="629"/>
      <c r="F90" s="629"/>
      <c r="G90" s="629"/>
      <c r="H90" s="629"/>
      <c r="I90" s="629"/>
      <c r="J90" s="629"/>
    </row>
    <row r="91" spans="1:10">
      <c r="A91" s="626"/>
      <c r="B91" s="626"/>
      <c r="C91" s="629"/>
      <c r="D91" s="629"/>
      <c r="E91" s="629"/>
      <c r="F91" s="629"/>
      <c r="G91" s="629"/>
      <c r="H91" s="629"/>
      <c r="I91" s="629"/>
      <c r="J91" s="629"/>
    </row>
    <row r="92" spans="1:10" ht="32.25" customHeight="1">
      <c r="A92" s="626">
        <v>11</v>
      </c>
      <c r="B92" s="626" t="s">
        <v>226</v>
      </c>
      <c r="C92" s="628" t="s">
        <v>227</v>
      </c>
      <c r="D92" s="628"/>
      <c r="E92" s="628"/>
      <c r="F92" s="628"/>
      <c r="G92" s="628"/>
      <c r="H92" s="628"/>
      <c r="I92" s="628"/>
      <c r="J92" s="628"/>
    </row>
    <row r="93" spans="1:10" ht="14.25" customHeight="1">
      <c r="A93" s="626"/>
      <c r="B93" s="626"/>
      <c r="C93" s="628"/>
      <c r="D93" s="628"/>
      <c r="E93" s="628"/>
      <c r="F93" s="628"/>
      <c r="G93" s="628"/>
      <c r="H93" s="628"/>
      <c r="I93" s="628"/>
      <c r="J93" s="628"/>
    </row>
    <row r="94" spans="1:10" ht="15" customHeight="1">
      <c r="A94" s="626"/>
      <c r="B94" s="626"/>
      <c r="C94" s="626"/>
      <c r="D94" s="626"/>
      <c r="E94" s="626"/>
      <c r="F94" s="626"/>
      <c r="G94" s="626"/>
      <c r="H94" s="626"/>
      <c r="I94" s="626"/>
      <c r="J94" s="626"/>
    </row>
    <row r="95" spans="1:10">
      <c r="A95" s="630" t="s">
        <v>228</v>
      </c>
      <c r="B95" s="630"/>
      <c r="C95" s="630"/>
      <c r="D95" s="630"/>
      <c r="E95" s="630"/>
      <c r="F95" s="630"/>
      <c r="G95" s="630"/>
      <c r="H95" s="630"/>
      <c r="I95" s="630"/>
      <c r="J95" s="630"/>
    </row>
    <row r="96" spans="1:10" ht="15" customHeight="1">
      <c r="A96" s="625">
        <v>1</v>
      </c>
      <c r="B96" s="626" t="s">
        <v>229</v>
      </c>
      <c r="C96" s="628" t="s">
        <v>316</v>
      </c>
      <c r="D96" s="628"/>
      <c r="E96" s="628"/>
      <c r="F96" s="628"/>
      <c r="G96" s="628"/>
      <c r="H96" s="628"/>
      <c r="I96" s="628"/>
      <c r="J96" s="628"/>
    </row>
    <row r="97" spans="1:10">
      <c r="A97" s="625"/>
      <c r="B97" s="626"/>
      <c r="C97" s="628"/>
      <c r="D97" s="628"/>
      <c r="E97" s="628"/>
      <c r="F97" s="628"/>
      <c r="G97" s="628"/>
      <c r="H97" s="628"/>
      <c r="I97" s="628"/>
      <c r="J97" s="628"/>
    </row>
    <row r="98" spans="1:10" ht="15" customHeight="1">
      <c r="A98" s="625">
        <v>2</v>
      </c>
      <c r="B98" s="626" t="s">
        <v>230</v>
      </c>
      <c r="C98" s="627" t="s">
        <v>349</v>
      </c>
      <c r="D98" s="627"/>
      <c r="E98" s="627"/>
      <c r="F98" s="627"/>
      <c r="G98" s="627"/>
      <c r="H98" s="627"/>
      <c r="I98" s="627"/>
      <c r="J98" s="627"/>
    </row>
    <row r="99" spans="1:10">
      <c r="A99" s="625"/>
      <c r="B99" s="626"/>
      <c r="C99" s="627"/>
      <c r="D99" s="627"/>
      <c r="E99" s="627"/>
      <c r="F99" s="627"/>
      <c r="G99" s="627"/>
      <c r="H99" s="627"/>
      <c r="I99" s="627"/>
      <c r="J99" s="627"/>
    </row>
    <row r="100" spans="1:10" ht="15" customHeight="1">
      <c r="A100" s="625">
        <v>3</v>
      </c>
      <c r="B100" s="626" t="s">
        <v>231</v>
      </c>
      <c r="C100" s="628" t="s">
        <v>316</v>
      </c>
      <c r="D100" s="628"/>
      <c r="E100" s="628"/>
      <c r="F100" s="628"/>
      <c r="G100" s="628"/>
      <c r="H100" s="628"/>
      <c r="I100" s="628"/>
      <c r="J100" s="628"/>
    </row>
    <row r="101" spans="1:10">
      <c r="A101" s="625"/>
      <c r="B101" s="626"/>
      <c r="C101" s="628"/>
      <c r="D101" s="628"/>
      <c r="E101" s="628"/>
      <c r="F101" s="628"/>
      <c r="G101" s="628"/>
      <c r="H101" s="628"/>
      <c r="I101" s="628"/>
      <c r="J101" s="628"/>
    </row>
  </sheetData>
  <mergeCells count="87">
    <mergeCell ref="A82:A85"/>
    <mergeCell ref="B82:B85"/>
    <mergeCell ref="C82:J85"/>
    <mergeCell ref="A17:J17"/>
    <mergeCell ref="A13:J13"/>
    <mergeCell ref="A14:A15"/>
    <mergeCell ref="B14:B15"/>
    <mergeCell ref="C14:J15"/>
    <mergeCell ref="C18:J18"/>
    <mergeCell ref="A19:A22"/>
    <mergeCell ref="B19:B22"/>
    <mergeCell ref="C19:J22"/>
    <mergeCell ref="A23:A26"/>
    <mergeCell ref="B23:B26"/>
    <mergeCell ref="C23:J26"/>
    <mergeCell ref="A27:A31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A60:A64"/>
    <mergeCell ref="B60:B64"/>
    <mergeCell ref="C60:J64"/>
    <mergeCell ref="A65:A70"/>
    <mergeCell ref="B65:B70"/>
    <mergeCell ref="C65:J70"/>
    <mergeCell ref="A71:J71"/>
    <mergeCell ref="A86:A87"/>
    <mergeCell ref="B86:B87"/>
    <mergeCell ref="C86:J87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C88:J88"/>
    <mergeCell ref="C89:J89"/>
    <mergeCell ref="A96:A97"/>
    <mergeCell ref="B96:B97"/>
    <mergeCell ref="C96:J97"/>
    <mergeCell ref="A90:A91"/>
    <mergeCell ref="B90:B91"/>
    <mergeCell ref="C90:J91"/>
    <mergeCell ref="A92:A93"/>
    <mergeCell ref="B92:B93"/>
    <mergeCell ref="C92:J93"/>
    <mergeCell ref="A94:J94"/>
    <mergeCell ref="A95:J95"/>
    <mergeCell ref="A98:A99"/>
    <mergeCell ref="B98:B99"/>
    <mergeCell ref="C98:J99"/>
    <mergeCell ref="A100:A101"/>
    <mergeCell ref="B100:B101"/>
    <mergeCell ref="C100:J10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Urug DIURNO DESARMADO 12X36</vt:lpstr>
      <vt:lpstr>Urug NOTURNO DESARMADA 12x36</vt:lpstr>
      <vt:lpstr>Urug UNIFORMES E EQUIPAMENTOS</vt:lpstr>
      <vt:lpstr>Urug RESUMO DA PROPOSTA</vt:lpstr>
      <vt:lpstr>Urug OBSERVAÇÕES</vt:lpstr>
      <vt:lpstr>'Urug DIURNO DESARMADO 12X36'!Area_de_impressao</vt:lpstr>
      <vt:lpstr>'Urug NOTURNO DESARMADA 12x36'!Area_de_impressao</vt:lpstr>
      <vt:lpstr>'Urug OBSERVAÇÕES'!Area_de_impressao</vt:lpstr>
      <vt:lpstr>'Urug RESUMO DA PROPOSTA'!Area_de_impressao</vt:lpstr>
      <vt:lpstr>'Urug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2021-06-01T14:15:30Z</cp:lastPrinted>
  <dcterms:created xsi:type="dcterms:W3CDTF">2013-09-30T16:27:09Z</dcterms:created>
  <dcterms:modified xsi:type="dcterms:W3CDTF">2021-06-01T14:16:00Z</dcterms:modified>
  <dc:language>pt-BR</dc:language>
</cp:coreProperties>
</file>