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activeTab="2"/>
  </bookViews>
  <sheets>
    <sheet name="MANUTENÇÃO DA EDIFICAÇÕES - 44h" sheetId="13" r:id="rId1"/>
    <sheet name="UNIFORMES-EQUIP. SEGURANÇA  " sheetId="12" r:id="rId2"/>
    <sheet name="RESUMO DA PROPOSTA" sheetId="6" r:id="rId3"/>
  </sheets>
  <definedNames>
    <definedName name="_xlnm.Print_Area" localSheetId="0">'MANUTENÇÃO DA EDIFICAÇÕES - 44h'!$A$1:$I$150</definedName>
    <definedName name="_xlnm.Print_Area" localSheetId="2">'RESUMO DA PROPOSTA'!$A$1:$I$41</definedName>
    <definedName name="_xlnm.Print_Area" localSheetId="1">'UNIFORMES-EQUIP. SEGURANÇA  '!$A$1:$G$30</definedName>
  </definedNames>
  <calcPr calcId="145621"/>
</workbook>
</file>

<file path=xl/calcChain.xml><?xml version="1.0" encoding="utf-8"?>
<calcChain xmlns="http://schemas.openxmlformats.org/spreadsheetml/2006/main">
  <c r="B6" i="6" l="1"/>
  <c r="D14" i="6" l="1"/>
  <c r="D16" i="6" s="1"/>
  <c r="D15" i="6" l="1"/>
  <c r="G20" i="12" l="1"/>
  <c r="G21" i="12"/>
  <c r="G22" i="12"/>
  <c r="G23" i="12"/>
  <c r="G24" i="12"/>
  <c r="G25" i="12"/>
  <c r="G26" i="12"/>
  <c r="G27" i="12"/>
  <c r="G28" i="12"/>
  <c r="G19" i="12"/>
  <c r="G6" i="12"/>
  <c r="G7" i="12"/>
  <c r="G8" i="12"/>
  <c r="G9" i="12"/>
  <c r="G10" i="12"/>
  <c r="G11" i="12"/>
  <c r="I13" i="6"/>
  <c r="F6" i="6"/>
  <c r="I15" i="6" l="1"/>
  <c r="G29" i="12"/>
  <c r="G67" i="13"/>
  <c r="F33" i="13"/>
  <c r="G33" i="13" s="1"/>
  <c r="G5" i="12"/>
  <c r="G12" i="12" s="1"/>
  <c r="G118" i="13" l="1"/>
  <c r="G117" i="13"/>
  <c r="G120" i="13" s="1"/>
  <c r="G32" i="13"/>
  <c r="E10" i="13" l="1"/>
  <c r="F131" i="13"/>
  <c r="F130" i="13"/>
  <c r="F129" i="13" l="1"/>
  <c r="E51" i="13"/>
  <c r="E57" i="13" s="1"/>
  <c r="G8" i="13"/>
  <c r="B4" i="13"/>
  <c r="G63" i="13" l="1"/>
  <c r="G146" i="13" l="1"/>
  <c r="G36" i="13"/>
  <c r="G106" i="13"/>
  <c r="G111" i="13" s="1"/>
  <c r="G85" i="13" l="1"/>
  <c r="G86" i="13" s="1"/>
  <c r="G41" i="13"/>
  <c r="G142" i="13"/>
  <c r="G42" i="13"/>
  <c r="B92" i="13"/>
  <c r="G70" i="13"/>
  <c r="G77" i="13" s="1"/>
  <c r="G87" i="13" l="1"/>
  <c r="G43" i="13"/>
  <c r="G75" i="13" s="1"/>
  <c r="G82" i="13"/>
  <c r="G83" i="13" s="1"/>
  <c r="G84" i="13"/>
  <c r="G50" i="13" l="1"/>
  <c r="G53" i="13"/>
  <c r="G52" i="13"/>
  <c r="G49" i="13"/>
  <c r="G56" i="13"/>
  <c r="G54" i="13"/>
  <c r="G55" i="13"/>
  <c r="G51" i="13"/>
  <c r="G88" i="13"/>
  <c r="G144" i="13" s="1"/>
  <c r="G57" i="13" l="1"/>
  <c r="F92" i="13"/>
  <c r="G76" i="13" l="1"/>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G149" i="13" l="1"/>
  <c r="D6" i="6" s="1"/>
  <c r="I14" i="6" s="1"/>
  <c r="I16" i="6" s="1"/>
  <c r="I17" i="6" s="1"/>
  <c r="G150" i="13" l="1"/>
  <c r="H6" i="6"/>
  <c r="I11" i="6" s="1"/>
  <c r="I12"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Conforme Decreto Municipal nº 292, de 20 de abril de 2018.</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<sst xmlns="http://schemas.openxmlformats.org/spreadsheetml/2006/main" count="359" uniqueCount="248">
  <si>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</si>
  <si>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</si>
  <si>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</si>
  <si>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</si>
  <si>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</si>
  <si>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</si>
  <si>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</si>
  <si>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</si>
  <si>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</si>
  <si>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</si>
  <si>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</si>
  <si>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</si>
  <si>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</si>
  <si>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</si>
  <si>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</si>
  <si>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</si>
  <si>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</si>
  <si>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</si>
  <si>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</si>
  <si>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</si>
  <si>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</si>
  <si>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</si>
  <si>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</si>
  <si>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</si>
  <si>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</si>
  <si>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</si>
  <si>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</si>
  <si>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</si>
  <si>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</si>
  <si>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</si>
  <si>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</si>
  <si>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</si>
  <si>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</si>
  <si>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</si>
  <si>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</si>
  <si>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</si>
  <si>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</si>
  <si>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</si>
  <si>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</si>
  <si>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</si>
  <si>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</si>
  <si>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</si>
  <si>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</si>
  <si>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</si>
  <si>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</si>
  <si>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</si>
  <si>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</si>
  <si>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</si>
  <si>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</si>
  <si>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</si>
  <si>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</si>
  <si>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</si>
  <si>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</si>
  <si>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</si>
  <si>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</si>
  <si>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</si>
  <si>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</si>
  <si>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</si>
  <si>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</si>
  <si>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</si>
  <si>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</si>
  <si>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</si>
  <si>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</si>
  <si>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</si>
  <si>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</si>
  <si>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</si>
  <si>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</si>
  <si>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</si>
  <si>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</si>
  <si>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</si>
  <si>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</si>
  <si>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</si>
  <si>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</si>
  <si>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</si>
  <si>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</si>
  <si>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</si>
  <si>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</si>
  <si>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</si>
  <si>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</si>
  <si>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</si>
  <si>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</si>
  <si>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</si>
  <si>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</si>
  <si>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</si>
  <si>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</si>
  <si>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</si>
  <si>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</si>
  <si>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</si>
  <si>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</si>
  <si>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</si>
  <si>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</si>
  <si>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</si>
  <si>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</si>
  <si>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</si>
  <si>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</si>
  <si>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</si>
  <si>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</si>
  <si>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</si>
  <si>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</si>
  <si>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</si>
  <si>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</si>
  <si>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</si>
  <si>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</si>
  <si>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</si>
  <si>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</si>
  <si>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</si>
  <si>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</si>
  <si>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</si>
  <si>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</si>
  <si>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</si>
  <si>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</si>
  <si>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</si>
  <si>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</si>
  <si>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</si>
  <si>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</si>
  <si>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</si>
  <si>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</si>
  <si>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</si>
  <si>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</si>
  <si>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</si>
  <si>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</si>
  <si>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</si>
  <si>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</si>
  <si>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</si>
  <si>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</si>
  <si>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</si>
  <si>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</si>
  <si>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</si>
  <si>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</si>
  <si>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</si>
  <si>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</si>
  <si>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</si>
  <si>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</si>
  <si>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</si>
  <si>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</si>
  <si>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</si>
  <si>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</si>
  <si>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</si>
  <si>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</si>
  <si>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</si>
  <si>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</si>
  <si>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</si>
  <si>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</si>
  <si>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</si>
  <si>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</si>
  <si>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</si>
  <si>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</si>
  <si>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</si>
  <si>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</si>
  <si>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</si>
  <si>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</si>
  <si>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</si>
  <si>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</si>
  <si>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Ano do Acordo, Convenção ou Sentença Normativa em Dissídio Coletivo</t>
  </si>
  <si>
    <t>QUADRO RESUMO DO VALOR MENSAL DOS SERVIÇOS</t>
  </si>
  <si>
    <t>TIPO DE SERVIÇO - ESCALA DE TRABALHO</t>
  </si>
  <si>
    <t>QUANTIDADE DE  POSTOS</t>
  </si>
  <si>
    <t>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</si>
  <si>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</si>
  <si>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</si>
  <si>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</si>
  <si>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</si>
  <si>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</si>
  <si>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</si>
  <si>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</si>
  <si>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</si>
  <si>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</si>
  <si>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</si>
  <si>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</si>
  <si>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</si>
  <si>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</si>
  <si>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</si>
  <si>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</si>
  <si>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</si>
  <si>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</si>
  <si>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</si>
  <si>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</si>
  <si>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</si>
  <si>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</si>
  <si>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</si>
  <si>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</si>
  <si>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</si>
  <si>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</si>
  <si>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</si>
  <si>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</si>
  <si>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</si>
  <si>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</si>
  <si>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</si>
  <si>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</si>
  <si>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</si>
  <si>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</si>
  <si>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Pesquisa de Preço*</t>
  </si>
  <si>
    <t>CCT 2020/2021</t>
  </si>
  <si>
    <t>Tipo de serviço: Manutenção de Edificações</t>
  </si>
  <si>
    <t>Salário Normativo da Categoria Profissional  - 44hs/semanais</t>
  </si>
  <si>
    <t>01.05.2021</t>
  </si>
  <si>
    <t xml:space="preserve">C  </t>
  </si>
  <si>
    <t>Base de Cálculo</t>
  </si>
  <si>
    <r>
      <rPr>
        <b/>
        <sz val="10"/>
        <color rgb="FF000000"/>
        <rFont val="Calibri"/>
        <family val="2"/>
        <scheme val="minor"/>
      </rPr>
      <t>Salário Base</t>
    </r>
    <r>
      <rPr>
        <sz val="10"/>
        <color rgb="FF000000"/>
        <rFont val="Calibri"/>
        <family val="2"/>
        <scheme val="minor"/>
      </rPr>
      <t xml:space="preserve"> - Jornada de Trabalho de 44hs semanais - Cláusula Terceira (Auxiliar de Produção)</t>
    </r>
  </si>
  <si>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</si>
  <si>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</si>
  <si>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</si>
  <si>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</si>
  <si>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</si>
  <si>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</si>
  <si>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</si>
  <si>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</si>
  <si>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</si>
  <si>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</si>
  <si>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</si>
  <si>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</si>
  <si>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</si>
  <si>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</si>
  <si>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</si>
  <si>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</si>
  <si>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</si>
  <si>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</si>
  <si>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</si>
  <si>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</si>
  <si>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</si>
  <si>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</si>
  <si>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</si>
  <si>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</si>
  <si>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</si>
  <si>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</si>
  <si>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</si>
  <si>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</si>
  <si>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</si>
  <si>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</si>
  <si>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I - Posto Trabalhador da Manutenção de Edificações 44hs semanais</t>
  </si>
  <si>
    <t xml:space="preserve">Valor do Prêmio de Assiduidade / Auxílio-Alimentação </t>
  </si>
  <si>
    <t>Percentual de participação do empregado sobre o Prêmio de Assiduidade / Auxílio-alimentação</t>
  </si>
  <si>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</si>
  <si>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Outros (especificar)</t>
  </si>
  <si>
    <r>
      <t xml:space="preserve">PLANILHA DA ADMINISTRAÇÃO - IFFAR </t>
    </r>
    <r>
      <rPr>
        <b/>
        <i/>
        <sz val="10"/>
        <color rgb="FFFF0000"/>
        <rFont val="Calibri"/>
        <family val="2"/>
      </rPr>
      <t>CAMPUS</t>
    </r>
    <r>
      <rPr>
        <b/>
        <sz val="10"/>
        <color rgb="FFFF0000"/>
        <rFont val="Calibri"/>
        <family val="2"/>
        <charset val="1"/>
      </rPr>
      <t xml:space="preserve"> </t>
    </r>
    <r>
      <rPr>
        <b/>
        <i/>
        <sz val="10"/>
        <color rgb="FFFF0000"/>
        <rFont val="Calibri"/>
        <family val="2"/>
      </rPr>
      <t>AVANÇADO</t>
    </r>
    <r>
      <rPr>
        <b/>
        <sz val="10"/>
        <color rgb="FFFF0000"/>
        <rFont val="Calibri"/>
        <family val="2"/>
        <charset val="1"/>
      </rPr>
      <t xml:space="preserve"> URUGUAIANA</t>
    </r>
  </si>
  <si>
    <t>Uruguaiana/RS</t>
  </si>
  <si>
    <t>VALOR TOTAL PARA 01 POSTO - TRABALHADOR DA MANUTENÇÃO DE EDIFICAÇÕES - 44hs semanais</t>
  </si>
  <si>
    <t xml:space="preserve">Posto de Trabalho: Trabalhador da Manutenção de Edificações </t>
  </si>
  <si>
    <t>VALOR MENSAL DO SERVIÇO</t>
  </si>
  <si>
    <t>23243.000789/2021-84</t>
  </si>
  <si>
    <t>03/2021</t>
  </si>
  <si>
    <t>10.662.072/0006-62</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</si>
  <si>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</si>
  <si>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</si>
  <si>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</si>
  <si>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</si>
  <si>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</si>
  <si>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Apoio Administrativo - Trabalhador da Manutenção de Edificações - 44hs semanais. Uruguaiana.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</si>
</sst>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465">
    <xf numFmtId="0" fontId="0" fillId="0" borderId="0" xfId="0"/>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2" fillId="0" borderId="29" xfId="2" applyNumberFormat="1" applyFont="1" applyBorder="1" applyAlignment="1">
      <alignment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51" fillId="0" borderId="29" xfId="0" applyFont="1" applyBorder="1" applyAlignment="1">
      <alignment horizontal="center" vertical="center"/>
    </xf>
    <xf numFmtId="0" fontId="22" fillId="0" borderId="13" xfId="0" applyFont="1" applyBorder="1" applyAlignment="1" applyProtection="1">
      <alignment horizontal="center" vertical="center"/>
    </xf>
    <xf numFmtId="0" fontId="23" fillId="0" borderId="29" xfId="0" applyFont="1" applyFill="1" applyBorder="1" applyAlignment="1" applyProtection="1">
      <alignment horizontal="left" vertical="center"/>
    </xf>
    <xf numFmtId="172" fontId="51" fillId="15" borderId="29" xfId="2" applyNumberFormat="1" applyFont="1" applyFill="1" applyBorder="1" applyAlignment="1">
      <alignment horizontal="center" vertical="center"/>
    </xf>
    <xf numFmtId="0" fontId="35" fillId="0" borderId="29" xfId="0" applyFont="1" applyFill="1" applyBorder="1" applyAlignment="1" applyProtection="1">
      <alignment horizontal="right" vertical="center" wrapText="1"/>
      <protection locked="0"/>
    </xf>
    <xf numFmtId="8" fontId="35" fillId="0" borderId="29" xfId="1" applyNumberFormat="1" applyFont="1" applyFill="1" applyBorder="1" applyAlignment="1" applyProtection="1">
      <alignment horizontal="right" vertical="center"/>
      <protection locked="0"/>
    </xf>
    <xf numFmtId="0" fontId="0" fillId="0" borderId="0" xfId="0" applyAlignment="1">
      <alignmen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17" fillId="0" borderId="0" xfId="0"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8" fillId="0" borderId="29" xfId="0" applyFont="1" applyBorder="1" applyAlignment="1" applyProtection="1">
      <alignment horizontal="left" vertical="center"/>
    </xf>
    <xf numFmtId="0" fontId="18" fillId="0" borderId="29" xfId="0" applyFont="1" applyBorder="1" applyAlignment="1" applyProtection="1">
      <alignment horizontal="right" vertical="center"/>
    </xf>
    <xf numFmtId="0" fontId="51" fillId="15" borderId="10" xfId="0" applyFont="1" applyFill="1" applyBorder="1" applyAlignment="1">
      <alignment horizontal="center" vertical="center"/>
    </xf>
    <xf numFmtId="0" fontId="51" fillId="0" borderId="10" xfId="0" applyFont="1" applyFill="1" applyBorder="1" applyAlignment="1">
      <alignment horizontal="center" vertical="center"/>
    </xf>
    <xf numFmtId="3" fontId="52" fillId="0" borderId="29" xfId="2" applyNumberFormat="1" applyFont="1" applyFill="1" applyBorder="1" applyAlignment="1">
      <alignment vertical="center"/>
    </xf>
    <xf numFmtId="0" fontId="51" fillId="2" borderId="29" xfId="0" applyFont="1" applyFill="1" applyBorder="1" applyAlignment="1">
      <alignment horizontal="center"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14" fillId="0" borderId="0" xfId="0" applyFont="1" applyAlignment="1">
      <alignment vertical="center"/>
    </xf>
    <xf numFmtId="0" fontId="56" fillId="0" borderId="0" xfId="0" applyFont="1" applyAlignment="1">
      <alignment vertical="center"/>
    </xf>
    <xf numFmtId="0" fontId="52" fillId="0" borderId="0" xfId="0" applyFont="1" applyAlignment="1">
      <alignment vertical="center"/>
    </xf>
    <xf numFmtId="0" fontId="14" fillId="0" borderId="2" xfId="0" applyFont="1" applyBorder="1" applyAlignment="1">
      <alignment vertical="center"/>
    </xf>
    <xf numFmtId="172" fontId="52" fillId="15" borderId="29" xfId="2" applyNumberFormat="1" applyFont="1" applyFill="1" applyBorder="1" applyAlignment="1">
      <alignment vertical="center"/>
    </xf>
    <xf numFmtId="172" fontId="52" fillId="2" borderId="29" xfId="2" applyNumberFormat="1" applyFont="1" applyFill="1" applyBorder="1" applyAlignment="1">
      <alignment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18" fillId="6" borderId="29" xfId="0" applyFont="1" applyFill="1" applyBorder="1" applyAlignment="1" applyProtection="1">
      <alignment horizontal="right" vertical="center"/>
    </xf>
    <xf numFmtId="0" fontId="5" fillId="13" borderId="29" xfId="0" applyFont="1" applyFill="1" applyBorder="1" applyAlignment="1" applyProtection="1">
      <alignment horizontal="center"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6" borderId="29" xfId="0" applyFont="1" applyFill="1" applyBorder="1" applyAlignment="1" applyProtection="1">
      <alignment horizontal="right"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27" fillId="0" borderId="29" xfId="0" applyFont="1" applyFill="1" applyBorder="1" applyAlignment="1">
      <alignment horizontal="left" vertical="center"/>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17" fillId="0" borderId="29" xfId="0" applyFont="1" applyBorder="1" applyAlignment="1">
      <alignment horizontal="left" vertical="center"/>
    </xf>
    <xf numFmtId="0" fontId="27" fillId="0" borderId="3" xfId="0" applyFont="1" applyFill="1" applyBorder="1" applyAlignment="1" applyProtection="1">
      <alignment horizontal="left" vertical="center" wrapText="1"/>
    </xf>
    <xf numFmtId="0" fontId="27" fillId="0" borderId="12"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0" fontId="22" fillId="15" borderId="29" xfId="0" applyFont="1" applyFill="1" applyBorder="1" applyAlignment="1">
      <alignment horizontal="left" vertical="center"/>
    </xf>
    <xf numFmtId="0" fontId="27" fillId="0" borderId="3" xfId="0" applyFont="1" applyFill="1" applyBorder="1" applyAlignment="1" applyProtection="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29"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17" fillId="0" borderId="29" xfId="0" applyFont="1" applyFill="1" applyBorder="1" applyAlignment="1" applyProtection="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17" fillId="0" borderId="29" xfId="0" applyFont="1" applyFill="1" applyBorder="1" applyAlignment="1">
      <alignment horizontal="left" vertical="center"/>
    </xf>
    <xf numFmtId="0" fontId="18" fillId="5" borderId="29" xfId="0" applyFont="1" applyFill="1" applyBorder="1" applyAlignment="1" applyProtection="1">
      <alignment horizontal="right" vertical="center"/>
    </xf>
    <xf numFmtId="0" fontId="22" fillId="2" borderId="29" xfId="0" applyFont="1" applyFill="1" applyBorder="1" applyAlignment="1" applyProtection="1">
      <alignment horizontal="right"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17" fillId="0" borderId="3" xfId="0" applyFont="1" applyBorder="1" applyAlignment="1" applyProtection="1">
      <alignment horizontal="left" vertic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7" xfId="0" applyNumberFormat="1" applyFont="1" applyFill="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0" fontId="24" fillId="15" borderId="25" xfId="0" applyFont="1" applyFill="1" applyBorder="1" applyAlignment="1" applyProtection="1">
      <alignment horizontal="right" vertical="center" wrapText="1"/>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0" borderId="3" xfId="0" applyNumberFormat="1" applyFont="1" applyFill="1" applyBorder="1" applyAlignment="1" applyProtection="1">
      <alignment horizontal="right" vertical="center"/>
      <protection locked="0"/>
    </xf>
    <xf numFmtId="9" fontId="17" fillId="0" borderId="8" xfId="0" applyNumberFormat="1" applyFont="1" applyFill="1" applyBorder="1" applyAlignment="1">
      <alignment horizontal="right" vertical="center"/>
    </xf>
    <xf numFmtId="0" fontId="38" fillId="4" borderId="29" xfId="0" applyFont="1" applyFill="1" applyBorder="1" applyAlignment="1" applyProtection="1">
      <alignment horizontal="left" vertical="center" wrapText="1"/>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38"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center" wrapText="1"/>
    </xf>
    <xf numFmtId="0" fontId="38" fillId="4" borderId="8" xfId="0" applyFont="1" applyFill="1" applyBorder="1" applyAlignment="1" applyProtection="1">
      <alignment horizontal="left" vertical="center" wrapText="1"/>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4" fillId="15" borderId="25" xfId="0" applyFont="1" applyFill="1" applyBorder="1" applyAlignment="1" applyProtection="1">
      <alignment horizontal="right" vertical="center"/>
    </xf>
    <xf numFmtId="0" fontId="23" fillId="0" borderId="29" xfId="0" applyFont="1" applyBorder="1" applyAlignment="1" applyProtection="1">
      <alignment horizontal="left" vertical="center"/>
    </xf>
    <xf numFmtId="0" fontId="5" fillId="6"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8" xfId="0" applyFont="1" applyFill="1" applyBorder="1" applyAlignment="1">
      <alignment horizontal="left"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0" borderId="29" xfId="0" applyFont="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46" fillId="0" borderId="29" xfId="15" applyFont="1" applyBorder="1" applyAlignment="1">
      <alignment horizontal="left" vertical="center"/>
    </xf>
    <xf numFmtId="0" fontId="10" fillId="18" borderId="29" xfId="15" applyFont="1" applyFill="1" applyBorder="1" applyAlignment="1" applyProtection="1">
      <alignment horizontal="right" vertical="center"/>
    </xf>
    <xf numFmtId="0" fontId="45" fillId="6" borderId="29" xfId="15" applyFont="1" applyFill="1" applyBorder="1" applyAlignment="1" applyProtection="1">
      <alignment horizontal="center" vertical="center"/>
    </xf>
    <xf numFmtId="0" fontId="45" fillId="2" borderId="29" xfId="15" applyFont="1" applyFill="1" applyBorder="1" applyAlignment="1" applyProtection="1">
      <alignment horizontal="center" vertic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172" fontId="52" fillId="0" borderId="29" xfId="2" applyNumberFormat="1" applyFont="1" applyBorder="1" applyAlignment="1">
      <alignment horizontal="left" vertical="center" wrapText="1"/>
    </xf>
    <xf numFmtId="0" fontId="52" fillId="0" borderId="29" xfId="0" applyFont="1" applyBorder="1" applyAlignment="1">
      <alignment horizontal="center" vertical="center"/>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1" fillId="0" borderId="29"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vertical="center"/>
    </xf>
    <xf numFmtId="0" fontId="51" fillId="0" borderId="0" xfId="0" applyFont="1" applyAlignment="1">
      <alignment horizontal="center" vertical="center"/>
    </xf>
    <xf numFmtId="0" fontId="52" fillId="0" borderId="0" xfId="0" applyFont="1" applyAlignment="1">
      <alignment horizontal="center" vertical="center"/>
    </xf>
    <xf numFmtId="0" fontId="51" fillId="0" borderId="0" xfId="0" applyFont="1" applyAlignment="1">
      <alignment horizontal="left" vertical="center"/>
    </xf>
    <xf numFmtId="0" fontId="51" fillId="0" borderId="29" xfId="0" applyFont="1" applyBorder="1" applyAlignment="1">
      <alignment horizontal="center" vertical="center"/>
    </xf>
    <xf numFmtId="0" fontId="51" fillId="2" borderId="24" xfId="0" applyFont="1" applyFill="1" applyBorder="1" applyAlignment="1">
      <alignment horizontal="center" vertical="center" wrapText="1"/>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3" xfId="0" applyFont="1" applyBorder="1" applyAlignment="1">
      <alignment horizontal="left" vertical="center" wrapText="1"/>
    </xf>
    <xf numFmtId="0" fontId="52" fillId="0" borderId="8" xfId="0" applyFont="1" applyBorder="1" applyAlignment="1">
      <alignment horizontal="left"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a16="http://schemas.microsoft.com/office/drawing/2014/main" xmlns=""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a16="http://schemas.microsoft.com/office/drawing/2014/main" xmlns=""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a16="http://schemas.microsoft.com/office/drawing/2014/main" xmlns=""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a16="http://schemas.microsoft.com/office/drawing/2014/main" xmlns=""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a16="http://schemas.microsoft.com/office/drawing/2014/main" xmlns=""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a16="http://schemas.microsoft.com/office/drawing/2014/main" xmlns=""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a16="http://schemas.microsoft.com/office/drawing/2014/main" xmlns=""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a16="http://schemas.microsoft.com/office/drawing/2014/main" xmlns=""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topLeftCell="A139" zoomScaleNormal="100" workbookViewId="0">
      <selection activeCell="G154" sqref="G154"/>
    </sheetView>
  </sheetViews>
  <sheetFormatPr defaultRowHeight="15"/>
  <cols>
    <col min="1" max="1" width="17.5703125" style="151" customWidth="1"/>
    <col min="2" max="2" width="17.85546875" style="151" customWidth="1"/>
    <col min="3" max="3" width="21.85546875" style="151" customWidth="1"/>
    <col min="4" max="4" width="15.42578125" style="151" customWidth="1"/>
    <col min="5" max="5" width="20.85546875" style="151" customWidth="1"/>
    <col min="6" max="6" width="20.5703125" style="151" customWidth="1"/>
    <col min="7" max="7" width="19.5703125" style="151" customWidth="1"/>
    <col min="8" max="8" width="13" style="151" customWidth="1"/>
    <col min="9" max="9" width="12.7109375" style="151" customWidth="1"/>
    <col min="10" max="16384" width="9.140625" style="151"/>
  </cols>
  <sheetData>
    <row r="1" spans="1:10">
      <c r="A1" s="397" t="s">
        <v>31</v>
      </c>
      <c r="B1" s="397"/>
      <c r="C1" s="397"/>
      <c r="D1" s="397"/>
      <c r="E1" s="397"/>
      <c r="F1" s="397"/>
      <c r="G1" s="397"/>
      <c r="H1" s="14"/>
      <c r="I1" s="14"/>
    </row>
    <row r="2" spans="1:10">
      <c r="A2" s="398" t="s">
        <v>0</v>
      </c>
      <c r="B2" s="398"/>
      <c r="C2" s="398"/>
      <c r="D2" s="398"/>
      <c r="E2" s="398"/>
      <c r="F2" s="398"/>
      <c r="G2" s="398"/>
      <c r="H2" s="14"/>
      <c r="I2" s="8"/>
    </row>
    <row r="3" spans="1:10">
      <c r="A3" s="195" t="s">
        <v>1</v>
      </c>
      <c r="B3" s="394" t="s">
        <v>239</v>
      </c>
      <c r="C3" s="394"/>
      <c r="D3" s="394"/>
      <c r="E3" s="196" t="s">
        <v>2</v>
      </c>
      <c r="F3" s="395" t="s">
        <v>240</v>
      </c>
      <c r="G3" s="395"/>
      <c r="H3" s="14"/>
      <c r="I3" s="14"/>
    </row>
    <row r="4" spans="1:10">
      <c r="A4" s="195" t="s">
        <v>3</v>
      </c>
      <c r="B4" s="399">
        <f ca="1">NOW()</f>
        <v>44384.62417314815</v>
      </c>
      <c r="C4" s="399"/>
      <c r="D4" s="399"/>
      <c r="E4" s="399"/>
      <c r="F4" s="399"/>
      <c r="G4" s="399"/>
      <c r="H4" s="14"/>
      <c r="I4" s="14"/>
    </row>
    <row r="5" spans="1:10">
      <c r="A5" s="400" t="s">
        <v>4</v>
      </c>
      <c r="B5" s="400"/>
      <c r="C5" s="400"/>
      <c r="D5" s="400"/>
      <c r="E5" s="400"/>
      <c r="F5" s="400"/>
      <c r="G5" s="400"/>
      <c r="H5" s="13"/>
      <c r="I5" s="14"/>
    </row>
    <row r="6" spans="1:10">
      <c r="A6" s="401" t="s">
        <v>5</v>
      </c>
      <c r="B6" s="401"/>
      <c r="C6" s="402" t="s">
        <v>234</v>
      </c>
      <c r="D6" s="402"/>
      <c r="E6" s="402"/>
      <c r="F6" s="402"/>
      <c r="G6" s="402"/>
      <c r="H6" s="152"/>
      <c r="I6" s="14"/>
    </row>
    <row r="7" spans="1:10">
      <c r="A7" s="401" t="s">
        <v>6</v>
      </c>
      <c r="B7" s="401"/>
      <c r="C7" s="402" t="s">
        <v>241</v>
      </c>
      <c r="D7" s="402"/>
      <c r="E7" s="402"/>
      <c r="F7" s="402"/>
      <c r="G7" s="402"/>
      <c r="H7" s="153"/>
      <c r="I7" s="14"/>
    </row>
    <row r="8" spans="1:10">
      <c r="A8" s="401" t="s">
        <v>152</v>
      </c>
      <c r="B8" s="401"/>
      <c r="C8" s="401"/>
      <c r="D8" s="197"/>
      <c r="E8" s="264">
        <v>1</v>
      </c>
      <c r="F8" s="264"/>
      <c r="G8" s="198" t="str">
        <f>IF(E8=1,"Lucro Real",IF(E8=2,"Lucro Presumido",IF(E8=3,"SIMPLES-Anexo III",IF(E8=4,"SIMPLES-Anexo IV","RT Inválido"))))</f>
        <v>Lucro Real</v>
      </c>
      <c r="H8" s="153"/>
      <c r="I8" s="14"/>
    </row>
    <row r="9" spans="1:10">
      <c r="A9" s="400" t="s">
        <v>7</v>
      </c>
      <c r="B9" s="400"/>
      <c r="C9" s="400"/>
      <c r="D9" s="400"/>
      <c r="E9" s="400"/>
      <c r="F9" s="400"/>
      <c r="G9" s="400"/>
      <c r="H9" s="153"/>
      <c r="I9" s="14"/>
    </row>
    <row r="10" spans="1:10">
      <c r="A10" s="1" t="s">
        <v>8</v>
      </c>
      <c r="B10" s="283" t="s">
        <v>9</v>
      </c>
      <c r="C10" s="260"/>
      <c r="D10" s="261"/>
      <c r="E10" s="371">
        <f ca="1">NOW()</f>
        <v>44384.62417314815</v>
      </c>
      <c r="F10" s="372"/>
      <c r="G10" s="373"/>
      <c r="H10" s="153"/>
      <c r="I10" s="14"/>
    </row>
    <row r="11" spans="1:10">
      <c r="A11" s="1" t="s">
        <v>10</v>
      </c>
      <c r="B11" s="403" t="s">
        <v>11</v>
      </c>
      <c r="C11" s="404"/>
      <c r="D11" s="405"/>
      <c r="E11" s="406" t="s">
        <v>235</v>
      </c>
      <c r="F11" s="407"/>
      <c r="G11" s="408"/>
      <c r="H11" s="14"/>
      <c r="I11" s="14"/>
    </row>
    <row r="12" spans="1:10">
      <c r="A12" s="1" t="s">
        <v>12</v>
      </c>
      <c r="B12" s="409" t="s">
        <v>153</v>
      </c>
      <c r="C12" s="410"/>
      <c r="D12" s="410"/>
      <c r="E12" s="410"/>
      <c r="F12" s="411" t="s">
        <v>192</v>
      </c>
      <c r="G12" s="412"/>
      <c r="H12" s="14"/>
      <c r="I12" s="14"/>
    </row>
    <row r="13" spans="1:10">
      <c r="A13" s="1" t="s">
        <v>13</v>
      </c>
      <c r="B13" s="413" t="s">
        <v>14</v>
      </c>
      <c r="C13" s="414"/>
      <c r="D13" s="414"/>
      <c r="E13" s="414"/>
      <c r="F13" s="415"/>
      <c r="G13" s="138">
        <v>12</v>
      </c>
      <c r="H13" s="8"/>
      <c r="I13" s="8"/>
      <c r="J13" s="154"/>
    </row>
    <row r="14" spans="1:10">
      <c r="A14" s="384" t="s">
        <v>158</v>
      </c>
      <c r="B14" s="384"/>
      <c r="C14" s="384"/>
      <c r="D14" s="384"/>
      <c r="E14" s="384"/>
      <c r="F14" s="384"/>
      <c r="G14" s="384"/>
      <c r="H14" s="8"/>
      <c r="I14" s="8"/>
      <c r="J14" s="154"/>
    </row>
    <row r="15" spans="1:10">
      <c r="A15" s="385" t="s">
        <v>159</v>
      </c>
      <c r="B15" s="385"/>
      <c r="C15" s="385"/>
      <c r="D15" s="386" t="s">
        <v>160</v>
      </c>
      <c r="E15" s="387"/>
      <c r="F15" s="386" t="s">
        <v>161</v>
      </c>
      <c r="G15" s="387"/>
      <c r="H15" s="8"/>
      <c r="I15" s="8"/>
      <c r="J15" s="154"/>
    </row>
    <row r="16" spans="1:10" ht="15" customHeight="1">
      <c r="A16" s="388" t="s">
        <v>247</v>
      </c>
      <c r="B16" s="388"/>
      <c r="C16" s="388"/>
      <c r="D16" s="389" t="s">
        <v>162</v>
      </c>
      <c r="E16" s="389"/>
      <c r="F16" s="390">
        <v>1</v>
      </c>
      <c r="G16" s="390"/>
      <c r="H16" s="8"/>
      <c r="I16" s="8"/>
      <c r="J16" s="154"/>
    </row>
    <row r="17" spans="1:10">
      <c r="A17" s="388"/>
      <c r="B17" s="388"/>
      <c r="C17" s="388"/>
      <c r="D17" s="389"/>
      <c r="E17" s="389"/>
      <c r="F17" s="390"/>
      <c r="G17" s="390"/>
      <c r="H17" s="8"/>
      <c r="I17" s="8"/>
      <c r="J17" s="154"/>
    </row>
    <row r="18" spans="1:10">
      <c r="A18" s="416"/>
      <c r="B18" s="416"/>
      <c r="C18" s="416"/>
      <c r="D18" s="416"/>
      <c r="E18" s="416"/>
      <c r="F18" s="416"/>
      <c r="G18" s="416"/>
      <c r="H18" s="14"/>
      <c r="I18" s="13"/>
    </row>
    <row r="19" spans="1:10" ht="15.75">
      <c r="A19" s="217" t="s">
        <v>171</v>
      </c>
      <c r="B19" s="217"/>
      <c r="C19" s="217"/>
      <c r="D19" s="217"/>
      <c r="E19" s="217"/>
      <c r="F19" s="217"/>
      <c r="G19" s="217"/>
      <c r="H19" s="14"/>
      <c r="I19" s="13"/>
    </row>
    <row r="20" spans="1:10">
      <c r="A20" s="376" t="s">
        <v>170</v>
      </c>
      <c r="B20" s="377"/>
      <c r="C20" s="377"/>
      <c r="D20" s="377"/>
      <c r="E20" s="377"/>
      <c r="F20" s="378"/>
      <c r="G20" s="379"/>
      <c r="H20" s="14"/>
      <c r="I20" s="13"/>
    </row>
    <row r="21" spans="1:10">
      <c r="A21" s="380" t="s">
        <v>172</v>
      </c>
      <c r="B21" s="381"/>
      <c r="C21" s="381"/>
      <c r="D21" s="381"/>
      <c r="E21" s="381"/>
      <c r="F21" s="381"/>
      <c r="G21" s="382"/>
      <c r="H21" s="14"/>
      <c r="I21" s="13"/>
    </row>
    <row r="22" spans="1:10" ht="27" customHeight="1">
      <c r="A22" s="36">
        <v>1</v>
      </c>
      <c r="B22" s="391" t="s">
        <v>193</v>
      </c>
      <c r="C22" s="391"/>
      <c r="D22" s="391"/>
      <c r="E22" s="392" t="s">
        <v>226</v>
      </c>
      <c r="F22" s="392"/>
      <c r="G22" s="392"/>
      <c r="H22" s="14"/>
      <c r="I22" s="13"/>
    </row>
    <row r="23" spans="1:10">
      <c r="A23" s="36">
        <v>2</v>
      </c>
      <c r="B23" s="271" t="s">
        <v>48</v>
      </c>
      <c r="C23" s="271"/>
      <c r="D23" s="271"/>
      <c r="E23" s="271"/>
      <c r="F23" s="274"/>
      <c r="G23" s="149" t="s">
        <v>225</v>
      </c>
      <c r="H23" s="14"/>
      <c r="I23" s="13"/>
    </row>
    <row r="24" spans="1:10">
      <c r="A24" s="36">
        <v>3</v>
      </c>
      <c r="B24" s="383" t="s">
        <v>194</v>
      </c>
      <c r="C24" s="383"/>
      <c r="D24" s="383"/>
      <c r="E24" s="383"/>
      <c r="F24" s="383"/>
      <c r="G24" s="150">
        <v>1317.8</v>
      </c>
      <c r="H24" s="14"/>
      <c r="I24" s="155"/>
    </row>
    <row r="25" spans="1:10" ht="45" customHeight="1">
      <c r="A25" s="36">
        <v>4</v>
      </c>
      <c r="B25" s="391" t="s">
        <v>15</v>
      </c>
      <c r="C25" s="391"/>
      <c r="D25" s="391"/>
      <c r="E25" s="393" t="s">
        <v>227</v>
      </c>
      <c r="F25" s="393"/>
      <c r="G25" s="393"/>
      <c r="H25" s="14"/>
      <c r="I25" s="13"/>
    </row>
    <row r="26" spans="1:10">
      <c r="A26" s="146">
        <v>5</v>
      </c>
      <c r="B26" s="374" t="s">
        <v>16</v>
      </c>
      <c r="C26" s="262"/>
      <c r="D26" s="262"/>
      <c r="E26" s="262"/>
      <c r="F26" s="375"/>
      <c r="G26" s="110" t="s">
        <v>195</v>
      </c>
      <c r="H26" s="14"/>
      <c r="I26" s="13"/>
    </row>
    <row r="27" spans="1:10">
      <c r="A27" s="36">
        <v>6</v>
      </c>
      <c r="B27" s="271" t="s">
        <v>199</v>
      </c>
      <c r="C27" s="271"/>
      <c r="D27" s="271"/>
      <c r="E27" s="271"/>
      <c r="F27" s="271"/>
      <c r="G27" s="139">
        <v>1100</v>
      </c>
      <c r="H27" s="14"/>
      <c r="I27" s="13"/>
    </row>
    <row r="28" spans="1:10">
      <c r="A28" s="112" t="s">
        <v>61</v>
      </c>
      <c r="B28" s="417" t="s">
        <v>173</v>
      </c>
      <c r="C28" s="418"/>
      <c r="D28" s="418"/>
      <c r="E28" s="418"/>
      <c r="F28" s="418"/>
      <c r="G28" s="419"/>
      <c r="H28" s="14"/>
      <c r="I28" s="13"/>
    </row>
    <row r="29" spans="1:10" ht="15" customHeight="1">
      <c r="A29" s="41"/>
      <c r="B29" s="42"/>
      <c r="C29" s="42"/>
      <c r="D29" s="42"/>
      <c r="E29" s="42"/>
      <c r="F29" s="42"/>
      <c r="G29" s="42"/>
      <c r="H29" s="14"/>
      <c r="I29" s="13"/>
    </row>
    <row r="30" spans="1:10" ht="15.75">
      <c r="A30" s="359" t="s">
        <v>63</v>
      </c>
      <c r="B30" s="359"/>
      <c r="C30" s="359"/>
      <c r="D30" s="359"/>
      <c r="E30" s="359"/>
      <c r="F30" s="359"/>
      <c r="G30" s="359"/>
      <c r="H30" s="8"/>
      <c r="I30" s="13"/>
    </row>
    <row r="31" spans="1:10">
      <c r="A31" s="156">
        <v>1</v>
      </c>
      <c r="B31" s="266" t="s">
        <v>17</v>
      </c>
      <c r="C31" s="266"/>
      <c r="D31" s="266"/>
      <c r="E31" s="266" t="s">
        <v>19</v>
      </c>
      <c r="F31" s="266"/>
      <c r="G31" s="157" t="s">
        <v>18</v>
      </c>
      <c r="H31" s="14"/>
      <c r="I31" s="13"/>
    </row>
    <row r="32" spans="1:10">
      <c r="A32" s="144" t="s">
        <v>8</v>
      </c>
      <c r="B32" s="360" t="s">
        <v>198</v>
      </c>
      <c r="C32" s="361"/>
      <c r="D32" s="361"/>
      <c r="E32" s="361"/>
      <c r="F32" s="362"/>
      <c r="G32" s="158">
        <f>G24</f>
        <v>1317.8</v>
      </c>
      <c r="H32" s="159"/>
      <c r="I32" s="160"/>
    </row>
    <row r="33" spans="1:9">
      <c r="A33" s="368" t="s">
        <v>10</v>
      </c>
      <c r="B33" s="370" t="s">
        <v>200</v>
      </c>
      <c r="C33" s="370"/>
      <c r="D33" s="370"/>
      <c r="E33" s="147" t="s">
        <v>197</v>
      </c>
      <c r="F33" s="161">
        <f>G27</f>
        <v>1100</v>
      </c>
      <c r="G33" s="272">
        <f>F33*F34</f>
        <v>0</v>
      </c>
      <c r="H33" s="159"/>
      <c r="I33" s="160"/>
    </row>
    <row r="34" spans="1:9">
      <c r="A34" s="369"/>
      <c r="B34" s="370"/>
      <c r="C34" s="370"/>
      <c r="D34" s="370"/>
      <c r="E34" s="147" t="s">
        <v>19</v>
      </c>
      <c r="F34" s="162">
        <v>0</v>
      </c>
      <c r="G34" s="273"/>
      <c r="H34" s="159"/>
      <c r="I34" s="160"/>
    </row>
    <row r="35" spans="1:9">
      <c r="A35" s="143" t="s">
        <v>196</v>
      </c>
      <c r="B35" s="358" t="s">
        <v>64</v>
      </c>
      <c r="C35" s="358"/>
      <c r="D35" s="358"/>
      <c r="E35" s="358"/>
      <c r="F35" s="358"/>
      <c r="G35" s="163">
        <v>0</v>
      </c>
      <c r="H35" s="6"/>
      <c r="I35" s="2"/>
    </row>
    <row r="36" spans="1:9">
      <c r="A36" s="275" t="s">
        <v>94</v>
      </c>
      <c r="B36" s="275"/>
      <c r="C36" s="275"/>
      <c r="D36" s="275"/>
      <c r="E36" s="275"/>
      <c r="F36" s="275"/>
      <c r="G36" s="20">
        <f>SUM(G32:G35)</f>
        <v>1317.8</v>
      </c>
      <c r="H36" s="17"/>
      <c r="I36" s="164"/>
    </row>
    <row r="37" spans="1:9">
      <c r="A37" s="112" t="s">
        <v>62</v>
      </c>
      <c r="B37" s="303" t="s">
        <v>177</v>
      </c>
      <c r="C37" s="303"/>
      <c r="D37" s="303"/>
      <c r="E37" s="303"/>
      <c r="F37" s="303"/>
      <c r="G37" s="303"/>
      <c r="H37" s="17"/>
      <c r="I37" s="164"/>
    </row>
    <row r="38" spans="1:9">
      <c r="A38" s="34"/>
      <c r="B38" s="35"/>
      <c r="C38" s="35"/>
      <c r="D38" s="35"/>
      <c r="E38" s="35"/>
      <c r="F38" s="35"/>
      <c r="G38" s="35"/>
      <c r="H38" s="17"/>
      <c r="I38" s="164"/>
    </row>
    <row r="39" spans="1:9" ht="15.75">
      <c r="A39" s="363" t="s">
        <v>66</v>
      </c>
      <c r="B39" s="364"/>
      <c r="C39" s="364"/>
      <c r="D39" s="364"/>
      <c r="E39" s="364"/>
      <c r="F39" s="364"/>
      <c r="G39" s="365"/>
      <c r="H39" s="14"/>
      <c r="I39" s="13"/>
    </row>
    <row r="40" spans="1:9">
      <c r="A40" s="24" t="s">
        <v>32</v>
      </c>
      <c r="B40" s="366" t="s">
        <v>140</v>
      </c>
      <c r="C40" s="366"/>
      <c r="D40" s="366"/>
      <c r="E40" s="366"/>
      <c r="F40" s="367"/>
      <c r="G40" s="165" t="s">
        <v>18</v>
      </c>
      <c r="H40" s="14"/>
      <c r="I40" s="13"/>
    </row>
    <row r="41" spans="1:9">
      <c r="A41" s="3" t="s">
        <v>8</v>
      </c>
      <c r="B41" s="325" t="s">
        <v>174</v>
      </c>
      <c r="C41" s="326"/>
      <c r="D41" s="326"/>
      <c r="E41" s="326"/>
      <c r="F41" s="327"/>
      <c r="G41" s="103">
        <f>ROUND(G36/12,2)</f>
        <v>109.82</v>
      </c>
      <c r="H41" s="6"/>
      <c r="I41" s="5"/>
    </row>
    <row r="42" spans="1:9">
      <c r="A42" s="3" t="s">
        <v>10</v>
      </c>
      <c r="B42" s="325" t="s">
        <v>67</v>
      </c>
      <c r="C42" s="326"/>
      <c r="D42" s="326"/>
      <c r="E42" s="326"/>
      <c r="F42" s="327"/>
      <c r="G42" s="103">
        <f>ROUND((G36+G36/3)/12,2)</f>
        <v>146.41999999999999</v>
      </c>
      <c r="H42" s="6"/>
      <c r="I42" s="5"/>
    </row>
    <row r="43" spans="1:9">
      <c r="A43" s="357" t="s">
        <v>68</v>
      </c>
      <c r="B43" s="331"/>
      <c r="C43" s="331"/>
      <c r="D43" s="331"/>
      <c r="E43" s="331"/>
      <c r="F43" s="332"/>
      <c r="G43" s="26">
        <f>SUM(G41:G42)</f>
        <v>256.24</v>
      </c>
      <c r="H43" s="6"/>
      <c r="I43" s="5"/>
    </row>
    <row r="44" spans="1:9" ht="25.5" customHeight="1">
      <c r="A44" s="113" t="s">
        <v>65</v>
      </c>
      <c r="B44" s="341" t="s">
        <v>70</v>
      </c>
      <c r="C44" s="341"/>
      <c r="D44" s="341"/>
      <c r="E44" s="341"/>
      <c r="F44" s="341"/>
      <c r="G44" s="341"/>
      <c r="H44" s="6"/>
      <c r="I44" s="5"/>
    </row>
    <row r="45" spans="1:9" ht="37.5" customHeight="1">
      <c r="A45" s="113" t="s">
        <v>69</v>
      </c>
      <c r="B45" s="348" t="s">
        <v>73</v>
      </c>
      <c r="C45" s="349"/>
      <c r="D45" s="349"/>
      <c r="E45" s="349"/>
      <c r="F45" s="349"/>
      <c r="G45" s="350"/>
      <c r="H45" s="6"/>
      <c r="I45" s="5"/>
    </row>
    <row r="46" spans="1:9">
      <c r="A46" s="39"/>
      <c r="B46" s="40"/>
      <c r="C46" s="40"/>
      <c r="D46" s="40"/>
      <c r="E46" s="40"/>
      <c r="F46" s="40"/>
      <c r="G46" s="40"/>
      <c r="H46" s="6"/>
      <c r="I46" s="5"/>
    </row>
    <row r="47" spans="1:9" ht="34.5" customHeight="1">
      <c r="A47" s="25" t="s">
        <v>33</v>
      </c>
      <c r="B47" s="351" t="s">
        <v>141</v>
      </c>
      <c r="C47" s="351"/>
      <c r="D47" s="351"/>
      <c r="E47" s="351"/>
      <c r="F47" s="351"/>
      <c r="G47" s="351"/>
      <c r="H47" s="14"/>
      <c r="I47" s="13"/>
    </row>
    <row r="48" spans="1:9">
      <c r="A48" s="27"/>
      <c r="B48" s="352" t="s">
        <v>74</v>
      </c>
      <c r="C48" s="353"/>
      <c r="D48" s="354"/>
      <c r="E48" s="355" t="s">
        <v>19</v>
      </c>
      <c r="F48" s="356"/>
      <c r="G48" s="167" t="s">
        <v>18</v>
      </c>
      <c r="H48" s="14"/>
      <c r="I48" s="13"/>
    </row>
    <row r="49" spans="1:9">
      <c r="A49" s="3" t="s">
        <v>8</v>
      </c>
      <c r="B49" s="325" t="s">
        <v>25</v>
      </c>
      <c r="C49" s="326"/>
      <c r="D49" s="327"/>
      <c r="E49" s="346">
        <v>0.2</v>
      </c>
      <c r="F49" s="347"/>
      <c r="G49" s="104">
        <f>ROUND((G36+G43)*E49,2)</f>
        <v>314.81</v>
      </c>
      <c r="H49" s="4"/>
      <c r="I49" s="2"/>
    </row>
    <row r="50" spans="1:9">
      <c r="A50" s="3" t="s">
        <v>10</v>
      </c>
      <c r="B50" s="325" t="s">
        <v>34</v>
      </c>
      <c r="C50" s="326"/>
      <c r="D50" s="327"/>
      <c r="E50" s="328">
        <v>2.5000000000000001E-2</v>
      </c>
      <c r="F50" s="329"/>
      <c r="G50" s="104">
        <f>ROUND((G36+G43)*E50,2)</f>
        <v>39.35</v>
      </c>
      <c r="H50" s="4"/>
      <c r="I50" s="2"/>
    </row>
    <row r="51" spans="1:9">
      <c r="A51" s="3" t="s">
        <v>12</v>
      </c>
      <c r="B51" s="325" t="s">
        <v>81</v>
      </c>
      <c r="C51" s="326"/>
      <c r="D51" s="327"/>
      <c r="E51" s="346">
        <f>ROUND((H52*I52),6)</f>
        <v>0.03</v>
      </c>
      <c r="F51" s="347"/>
      <c r="G51" s="105">
        <f>ROUND((G36+G43)*E51,2)</f>
        <v>47.22</v>
      </c>
      <c r="H51" s="29" t="s">
        <v>75</v>
      </c>
      <c r="I51" s="30" t="s">
        <v>76</v>
      </c>
    </row>
    <row r="52" spans="1:9">
      <c r="A52" s="3" t="s">
        <v>13</v>
      </c>
      <c r="B52" s="325" t="s">
        <v>35</v>
      </c>
      <c r="C52" s="326"/>
      <c r="D52" s="327"/>
      <c r="E52" s="328">
        <v>1.4999999999999999E-2</v>
      </c>
      <c r="F52" s="329"/>
      <c r="G52" s="105">
        <f>ROUND((G36+G43)*E52,2)</f>
        <v>23.61</v>
      </c>
      <c r="H52" s="28">
        <v>0.03</v>
      </c>
      <c r="I52" s="31">
        <v>1</v>
      </c>
    </row>
    <row r="53" spans="1:9">
      <c r="A53" s="3" t="s">
        <v>20</v>
      </c>
      <c r="B53" s="325" t="s">
        <v>36</v>
      </c>
      <c r="C53" s="326"/>
      <c r="D53" s="327"/>
      <c r="E53" s="328">
        <v>0.01</v>
      </c>
      <c r="F53" s="329"/>
      <c r="G53" s="104">
        <f>ROUND((G36+G43)*E53,2)</f>
        <v>15.74</v>
      </c>
      <c r="H53" s="4"/>
      <c r="I53" s="2"/>
    </row>
    <row r="54" spans="1:9">
      <c r="A54" s="3" t="s">
        <v>21</v>
      </c>
      <c r="B54" s="325" t="s">
        <v>26</v>
      </c>
      <c r="C54" s="326"/>
      <c r="D54" s="327"/>
      <c r="E54" s="328">
        <v>6.0000000000000001E-3</v>
      </c>
      <c r="F54" s="329"/>
      <c r="G54" s="104">
        <f>ROUND((G36+G43)*E54,2)</f>
        <v>9.44</v>
      </c>
      <c r="H54" s="4"/>
      <c r="I54" s="2"/>
    </row>
    <row r="55" spans="1:9">
      <c r="A55" s="3" t="s">
        <v>22</v>
      </c>
      <c r="B55" s="325" t="s">
        <v>37</v>
      </c>
      <c r="C55" s="326"/>
      <c r="D55" s="327"/>
      <c r="E55" s="328">
        <v>2E-3</v>
      </c>
      <c r="F55" s="329"/>
      <c r="G55" s="104">
        <f>ROUND((G36+G43)*E55,2)</f>
        <v>3.15</v>
      </c>
      <c r="H55" s="4"/>
      <c r="I55" s="2"/>
    </row>
    <row r="56" spans="1:9">
      <c r="A56" s="3" t="s">
        <v>23</v>
      </c>
      <c r="B56" s="325" t="s">
        <v>38</v>
      </c>
      <c r="C56" s="326"/>
      <c r="D56" s="327"/>
      <c r="E56" s="328">
        <v>0.08</v>
      </c>
      <c r="F56" s="329"/>
      <c r="G56" s="104">
        <f>ROUND((G36+G43)*E56,2)</f>
        <v>125.92</v>
      </c>
      <c r="H56" s="4"/>
      <c r="I56" s="2"/>
    </row>
    <row r="57" spans="1:9">
      <c r="A57" s="330" t="s">
        <v>77</v>
      </c>
      <c r="B57" s="331"/>
      <c r="C57" s="331"/>
      <c r="D57" s="332"/>
      <c r="E57" s="333">
        <f>SUM(E49:F56)</f>
        <v>0.36800000000000005</v>
      </c>
      <c r="F57" s="334"/>
      <c r="G57" s="32">
        <f>SUM(G49:G56)</f>
        <v>579.24</v>
      </c>
      <c r="H57" s="17"/>
      <c r="I57" s="168"/>
    </row>
    <row r="58" spans="1:9">
      <c r="A58" s="121" t="s">
        <v>71</v>
      </c>
      <c r="B58" s="341" t="s">
        <v>79</v>
      </c>
      <c r="C58" s="341"/>
      <c r="D58" s="341"/>
      <c r="E58" s="341"/>
      <c r="F58" s="341"/>
      <c r="G58" s="341"/>
      <c r="H58" s="17"/>
      <c r="I58" s="168"/>
    </row>
    <row r="59" spans="1:9">
      <c r="A59" s="121" t="s">
        <v>72</v>
      </c>
      <c r="B59" s="341" t="s">
        <v>82</v>
      </c>
      <c r="C59" s="341"/>
      <c r="D59" s="341"/>
      <c r="E59" s="341"/>
      <c r="F59" s="341"/>
      <c r="G59" s="341"/>
      <c r="H59" s="17"/>
      <c r="I59" s="168"/>
    </row>
    <row r="60" spans="1:9">
      <c r="A60" s="33"/>
      <c r="B60" s="22"/>
      <c r="C60" s="22"/>
      <c r="D60" s="22"/>
      <c r="E60" s="22"/>
      <c r="F60" s="22"/>
      <c r="G60" s="22"/>
      <c r="H60" s="17"/>
      <c r="I60" s="168"/>
    </row>
    <row r="61" spans="1:9">
      <c r="A61" s="169" t="s">
        <v>39</v>
      </c>
      <c r="B61" s="342" t="s">
        <v>83</v>
      </c>
      <c r="C61" s="342"/>
      <c r="D61" s="342"/>
      <c r="E61" s="342"/>
      <c r="F61" s="342"/>
      <c r="G61" s="342"/>
      <c r="H61" s="14"/>
      <c r="I61" s="13"/>
    </row>
    <row r="62" spans="1:9">
      <c r="A62" s="21"/>
      <c r="B62" s="343" t="s">
        <v>83</v>
      </c>
      <c r="C62" s="344"/>
      <c r="D62" s="344"/>
      <c r="E62" s="344"/>
      <c r="F62" s="345"/>
      <c r="G62" s="170" t="s">
        <v>18</v>
      </c>
      <c r="H62" s="14"/>
      <c r="I62" s="13"/>
    </row>
    <row r="63" spans="1:9" ht="43.5" customHeight="1">
      <c r="A63" s="316" t="s">
        <v>8</v>
      </c>
      <c r="B63" s="319" t="s">
        <v>183</v>
      </c>
      <c r="C63" s="239" t="s">
        <v>84</v>
      </c>
      <c r="D63" s="241"/>
      <c r="E63" s="322">
        <v>3.5</v>
      </c>
      <c r="F63" s="323"/>
      <c r="G63" s="308">
        <f>IF(ROUND((E63*E65*E64)-(G32*E66),2)&lt;0,0,ROUND((E63*E65*E64)-(G32*E66),2))</f>
        <v>74.930000000000007</v>
      </c>
      <c r="H63" s="10"/>
      <c r="I63" s="9"/>
    </row>
    <row r="64" spans="1:9" ht="33.75" customHeight="1">
      <c r="A64" s="317"/>
      <c r="B64" s="320"/>
      <c r="C64" s="239" t="s">
        <v>85</v>
      </c>
      <c r="D64" s="241"/>
      <c r="E64" s="335">
        <v>2</v>
      </c>
      <c r="F64" s="336"/>
      <c r="G64" s="324"/>
      <c r="H64" s="10"/>
      <c r="I64" s="9"/>
    </row>
    <row r="65" spans="1:9" ht="31.5" customHeight="1">
      <c r="A65" s="317"/>
      <c r="B65" s="320"/>
      <c r="C65" s="239" t="s">
        <v>86</v>
      </c>
      <c r="D65" s="241"/>
      <c r="E65" s="337">
        <v>22</v>
      </c>
      <c r="F65" s="338"/>
      <c r="G65" s="324"/>
      <c r="H65" s="11"/>
      <c r="I65" s="12"/>
    </row>
    <row r="66" spans="1:9" ht="39" customHeight="1">
      <c r="A66" s="318"/>
      <c r="B66" s="321"/>
      <c r="C66" s="239" t="s">
        <v>182</v>
      </c>
      <c r="D66" s="241"/>
      <c r="E66" s="339">
        <v>0.06</v>
      </c>
      <c r="F66" s="340"/>
      <c r="G66" s="309"/>
      <c r="H66" s="10"/>
      <c r="I66" s="12"/>
    </row>
    <row r="67" spans="1:9" ht="33.75" customHeight="1">
      <c r="A67" s="304" t="s">
        <v>10</v>
      </c>
      <c r="B67" s="305" t="s">
        <v>232</v>
      </c>
      <c r="C67" s="239" t="s">
        <v>230</v>
      </c>
      <c r="D67" s="241"/>
      <c r="E67" s="306">
        <v>245</v>
      </c>
      <c r="F67" s="307"/>
      <c r="G67" s="308">
        <f>ROUND(E67*(1-E68),2)</f>
        <v>196</v>
      </c>
      <c r="H67" s="10"/>
      <c r="I67" s="9"/>
    </row>
    <row r="68" spans="1:9" ht="54" customHeight="1">
      <c r="A68" s="304"/>
      <c r="B68" s="305"/>
      <c r="C68" s="310" t="s">
        <v>231</v>
      </c>
      <c r="D68" s="310"/>
      <c r="E68" s="311">
        <v>0.2</v>
      </c>
      <c r="F68" s="311"/>
      <c r="G68" s="309"/>
      <c r="H68" s="10"/>
      <c r="I68" s="9"/>
    </row>
    <row r="69" spans="1:9">
      <c r="A69" s="36" t="s">
        <v>12</v>
      </c>
      <c r="B69" s="299" t="s">
        <v>87</v>
      </c>
      <c r="C69" s="299"/>
      <c r="D69" s="299"/>
      <c r="E69" s="299"/>
      <c r="F69" s="299"/>
      <c r="G69" s="37">
        <v>0</v>
      </c>
      <c r="H69" s="10"/>
      <c r="I69" s="9"/>
    </row>
    <row r="70" spans="1:9">
      <c r="A70" s="300" t="s">
        <v>88</v>
      </c>
      <c r="B70" s="301"/>
      <c r="C70" s="301"/>
      <c r="D70" s="301"/>
      <c r="E70" s="301"/>
      <c r="F70" s="302"/>
      <c r="G70" s="38">
        <f>SUM(G63:G69)</f>
        <v>270.93</v>
      </c>
      <c r="H70" s="14"/>
      <c r="I70" s="13"/>
    </row>
    <row r="71" spans="1:9">
      <c r="A71" s="112" t="s">
        <v>78</v>
      </c>
      <c r="B71" s="303" t="s">
        <v>52</v>
      </c>
      <c r="C71" s="303"/>
      <c r="D71" s="303"/>
      <c r="E71" s="303"/>
      <c r="F71" s="303"/>
      <c r="G71" s="303"/>
      <c r="H71" s="171"/>
      <c r="I71" s="13"/>
    </row>
    <row r="72" spans="1:9">
      <c r="A72" s="172"/>
      <c r="B72" s="173"/>
      <c r="C72" s="173"/>
      <c r="D72" s="173"/>
      <c r="E72" s="173"/>
      <c r="F72" s="173"/>
      <c r="G72" s="173"/>
      <c r="H72" s="171"/>
      <c r="I72" s="13"/>
    </row>
    <row r="73" spans="1:9">
      <c r="A73" s="218" t="s">
        <v>89</v>
      </c>
      <c r="B73" s="219"/>
      <c r="C73" s="219"/>
      <c r="D73" s="219"/>
      <c r="E73" s="219"/>
      <c r="F73" s="219"/>
      <c r="G73" s="220"/>
      <c r="H73" s="8"/>
      <c r="I73" s="13"/>
    </row>
    <row r="74" spans="1:9">
      <c r="A74" s="43" t="s">
        <v>90</v>
      </c>
      <c r="B74" s="277" t="s">
        <v>175</v>
      </c>
      <c r="C74" s="278"/>
      <c r="D74" s="278"/>
      <c r="E74" s="278"/>
      <c r="F74" s="279"/>
      <c r="G74" s="44" t="s">
        <v>18</v>
      </c>
      <c r="H74" s="10"/>
      <c r="I74" s="9"/>
    </row>
    <row r="75" spans="1:9">
      <c r="A75" s="146" t="s">
        <v>32</v>
      </c>
      <c r="B75" s="280" t="s">
        <v>187</v>
      </c>
      <c r="C75" s="314"/>
      <c r="D75" s="314"/>
      <c r="E75" s="314"/>
      <c r="F75" s="315"/>
      <c r="G75" s="89">
        <f>G43</f>
        <v>256.24</v>
      </c>
      <c r="H75" s="10"/>
      <c r="I75" s="9"/>
    </row>
    <row r="76" spans="1:9" ht="29.25" customHeight="1">
      <c r="A76" s="146" t="s">
        <v>33</v>
      </c>
      <c r="B76" s="280" t="s">
        <v>91</v>
      </c>
      <c r="C76" s="314"/>
      <c r="D76" s="314"/>
      <c r="E76" s="314"/>
      <c r="F76" s="315"/>
      <c r="G76" s="89">
        <f>G57</f>
        <v>579.24</v>
      </c>
      <c r="H76" s="10"/>
      <c r="I76" s="9"/>
    </row>
    <row r="77" spans="1:9">
      <c r="A77" s="36" t="s">
        <v>39</v>
      </c>
      <c r="B77" s="299" t="s">
        <v>92</v>
      </c>
      <c r="C77" s="299"/>
      <c r="D77" s="299"/>
      <c r="E77" s="299"/>
      <c r="F77" s="299"/>
      <c r="G77" s="72">
        <f>G70</f>
        <v>270.93</v>
      </c>
      <c r="H77" s="14"/>
      <c r="I77" s="13"/>
    </row>
    <row r="78" spans="1:9">
      <c r="A78" s="276" t="s">
        <v>95</v>
      </c>
      <c r="B78" s="276"/>
      <c r="C78" s="276"/>
      <c r="D78" s="276"/>
      <c r="E78" s="276"/>
      <c r="F78" s="276"/>
      <c r="G78" s="174">
        <f>SUM(G75:G77)</f>
        <v>1106.4100000000001</v>
      </c>
      <c r="H78" s="8"/>
      <c r="I78" s="7"/>
    </row>
    <row r="79" spans="1:9">
      <c r="A79" s="73"/>
      <c r="B79" s="73"/>
      <c r="C79" s="73"/>
      <c r="D79" s="73"/>
      <c r="E79" s="73"/>
      <c r="F79" s="73"/>
      <c r="G79" s="175"/>
      <c r="H79" s="8"/>
      <c r="I79" s="7"/>
    </row>
    <row r="80" spans="1:9" ht="15.75">
      <c r="A80" s="217" t="s">
        <v>96</v>
      </c>
      <c r="B80" s="217"/>
      <c r="C80" s="217"/>
      <c r="D80" s="217"/>
      <c r="E80" s="217"/>
      <c r="F80" s="217"/>
      <c r="G80" s="217"/>
      <c r="H80" s="8"/>
      <c r="I80" s="13"/>
    </row>
    <row r="81" spans="1:9">
      <c r="A81" s="176"/>
      <c r="B81" s="277" t="s">
        <v>97</v>
      </c>
      <c r="C81" s="278"/>
      <c r="D81" s="278"/>
      <c r="E81" s="278"/>
      <c r="F81" s="279"/>
      <c r="G81" s="122" t="s">
        <v>18</v>
      </c>
      <c r="H81" s="8"/>
      <c r="I81" s="13"/>
    </row>
    <row r="82" spans="1:9" ht="30.75" customHeight="1">
      <c r="A82" s="1" t="s">
        <v>8</v>
      </c>
      <c r="B82" s="280" t="s">
        <v>142</v>
      </c>
      <c r="C82" s="281"/>
      <c r="D82" s="281"/>
      <c r="E82" s="281"/>
      <c r="F82" s="282"/>
      <c r="G82" s="95">
        <f>ROUND(((G36/12)+($G$41/12)+($G$42/12))*(30/30)*0.05,2)</f>
        <v>6.56</v>
      </c>
      <c r="H82" s="8"/>
      <c r="I82" s="13"/>
    </row>
    <row r="83" spans="1:9">
      <c r="A83" s="1" t="s">
        <v>10</v>
      </c>
      <c r="B83" s="283" t="s">
        <v>28</v>
      </c>
      <c r="C83" s="260"/>
      <c r="D83" s="260"/>
      <c r="E83" s="260"/>
      <c r="F83" s="261"/>
      <c r="G83" s="95">
        <f>ROUND($E$56*G82,2)</f>
        <v>0.52</v>
      </c>
      <c r="H83" s="8"/>
      <c r="I83" s="13"/>
    </row>
    <row r="84" spans="1:9" ht="28.5" customHeight="1">
      <c r="A84" s="1" t="s">
        <v>12</v>
      </c>
      <c r="B84" s="280" t="s">
        <v>143</v>
      </c>
      <c r="C84" s="281"/>
      <c r="D84" s="281"/>
      <c r="E84" s="281"/>
      <c r="F84" s="282"/>
      <c r="G84" s="95">
        <f>ROUND((0.08*0.4*SUM(G36+$G$41+$G$42)*0.05),2)</f>
        <v>2.52</v>
      </c>
      <c r="H84" s="177"/>
      <c r="I84" s="13"/>
    </row>
    <row r="85" spans="1:9">
      <c r="A85" s="1" t="s">
        <v>13</v>
      </c>
      <c r="B85" s="259" t="s">
        <v>144</v>
      </c>
      <c r="C85" s="260"/>
      <c r="D85" s="260"/>
      <c r="E85" s="260"/>
      <c r="F85" s="261"/>
      <c r="G85" s="106">
        <f>ROUND(((7/30)/$G$13)*G36*1,2)</f>
        <v>25.62</v>
      </c>
      <c r="H85" s="8"/>
      <c r="I85" s="13"/>
    </row>
    <row r="86" spans="1:9">
      <c r="A86" s="1" t="s">
        <v>20</v>
      </c>
      <c r="B86" s="283" t="s">
        <v>98</v>
      </c>
      <c r="C86" s="260"/>
      <c r="D86" s="260"/>
      <c r="E86" s="260"/>
      <c r="F86" s="261"/>
      <c r="G86" s="95">
        <f>ROUND($E$57*G85,2)</f>
        <v>9.43</v>
      </c>
      <c r="H86" s="8"/>
      <c r="I86" s="13"/>
    </row>
    <row r="87" spans="1:9" ht="30" customHeight="1">
      <c r="A87" s="45" t="s">
        <v>21</v>
      </c>
      <c r="B87" s="312" t="s">
        <v>145</v>
      </c>
      <c r="C87" s="313"/>
      <c r="D87" s="313"/>
      <c r="E87" s="313"/>
      <c r="F87" s="313"/>
      <c r="G87" s="96">
        <f>ROUND((0.08*0.4*SUM(G36+$G$41+$G$42)*1),2)</f>
        <v>50.37</v>
      </c>
      <c r="H87" s="8"/>
      <c r="I87" s="7"/>
    </row>
    <row r="88" spans="1:9">
      <c r="A88" s="227" t="s">
        <v>178</v>
      </c>
      <c r="B88" s="227"/>
      <c r="C88" s="227"/>
      <c r="D88" s="227"/>
      <c r="E88" s="227"/>
      <c r="F88" s="227"/>
      <c r="G88" s="178">
        <f>SUM(G82:G87)</f>
        <v>95.02</v>
      </c>
      <c r="H88" s="8"/>
      <c r="I88" s="7"/>
    </row>
    <row r="89" spans="1:9">
      <c r="A89" s="179"/>
      <c r="B89" s="179"/>
      <c r="C89" s="179"/>
      <c r="D89" s="60"/>
      <c r="E89" s="60"/>
      <c r="F89" s="60"/>
      <c r="G89" s="60"/>
      <c r="H89" s="8"/>
      <c r="I89" s="7"/>
    </row>
    <row r="90" spans="1:9" ht="15.75">
      <c r="A90" s="217" t="s">
        <v>176</v>
      </c>
      <c r="B90" s="217"/>
      <c r="C90" s="217"/>
      <c r="D90" s="217"/>
      <c r="E90" s="217"/>
      <c r="F90" s="217"/>
      <c r="G90" s="217"/>
      <c r="H90" s="15"/>
      <c r="I90" s="164"/>
    </row>
    <row r="91" spans="1:9" ht="33.75" customHeight="1">
      <c r="A91" s="298" t="s">
        <v>201</v>
      </c>
      <c r="B91" s="298"/>
      <c r="C91" s="298"/>
      <c r="D91" s="298"/>
      <c r="E91" s="298"/>
      <c r="F91" s="298"/>
      <c r="G91" s="298"/>
      <c r="H91" s="15"/>
      <c r="I91" s="164"/>
    </row>
    <row r="92" spans="1:9" ht="31.5">
      <c r="A92" s="136" t="s">
        <v>202</v>
      </c>
      <c r="B92" s="49">
        <f>G36</f>
        <v>1317.8</v>
      </c>
      <c r="C92" s="136" t="s">
        <v>179</v>
      </c>
      <c r="D92" s="49">
        <f>G78-G63-G67</f>
        <v>835.48</v>
      </c>
      <c r="E92" s="137" t="s">
        <v>99</v>
      </c>
      <c r="F92" s="49">
        <f>G88</f>
        <v>95.02</v>
      </c>
      <c r="G92" s="50">
        <f>B92+D92+F92</f>
        <v>2248.2999999999997</v>
      </c>
      <c r="H92" s="15"/>
      <c r="I92" s="164"/>
    </row>
    <row r="93" spans="1:9" ht="15.75">
      <c r="A93" s="297" t="s">
        <v>100</v>
      </c>
      <c r="B93" s="297"/>
      <c r="C93" s="297"/>
      <c r="D93" s="297"/>
      <c r="E93" s="297" t="s">
        <v>101</v>
      </c>
      <c r="F93" s="297"/>
      <c r="G93" s="141">
        <f>ROUND(G92/30,2)</f>
        <v>74.94</v>
      </c>
      <c r="H93" s="15"/>
      <c r="I93" s="164"/>
    </row>
    <row r="94" spans="1:9" ht="15.75">
      <c r="A94" s="46"/>
      <c r="B94" s="46"/>
      <c r="C94" s="46"/>
      <c r="D94" s="46"/>
      <c r="E94" s="46"/>
      <c r="F94" s="47"/>
      <c r="G94" s="48"/>
      <c r="H94" s="15"/>
      <c r="I94" s="164"/>
    </row>
    <row r="95" spans="1:9">
      <c r="A95" s="51" t="s">
        <v>24</v>
      </c>
      <c r="B95" s="293" t="s">
        <v>110</v>
      </c>
      <c r="C95" s="294"/>
      <c r="D95" s="294"/>
      <c r="E95" s="294"/>
      <c r="F95" s="295"/>
      <c r="G95" s="180" t="s">
        <v>18</v>
      </c>
      <c r="H95" s="17"/>
      <c r="I95" s="164"/>
    </row>
    <row r="96" spans="1:9">
      <c r="A96" s="1" t="s">
        <v>8</v>
      </c>
      <c r="B96" s="259" t="s">
        <v>102</v>
      </c>
      <c r="C96" s="260"/>
      <c r="D96" s="260"/>
      <c r="E96" s="260"/>
      <c r="F96" s="261"/>
      <c r="G96" s="97">
        <f>ROUND($G$92/12,2)</f>
        <v>187.36</v>
      </c>
      <c r="H96" s="17"/>
      <c r="I96" s="164"/>
    </row>
    <row r="97" spans="1:9">
      <c r="A97" s="1" t="s">
        <v>10</v>
      </c>
      <c r="B97" s="243" t="s">
        <v>184</v>
      </c>
      <c r="C97" s="262"/>
      <c r="D97" s="262"/>
      <c r="E97" s="262"/>
      <c r="F97" s="263"/>
      <c r="G97" s="97">
        <f>ROUND((1/30)/12*($G$92),2)</f>
        <v>6.25</v>
      </c>
      <c r="H97" s="56"/>
      <c r="I97" s="164"/>
    </row>
    <row r="98" spans="1:9">
      <c r="A98" s="1" t="s">
        <v>12</v>
      </c>
      <c r="B98" s="259" t="s">
        <v>104</v>
      </c>
      <c r="C98" s="260"/>
      <c r="D98" s="260"/>
      <c r="E98" s="260"/>
      <c r="F98" s="261"/>
      <c r="G98" s="97">
        <f>ROUND((5/30)/12*0.015*($G$92),2)</f>
        <v>0.47</v>
      </c>
      <c r="H98" s="17"/>
      <c r="I98" s="164"/>
    </row>
    <row r="99" spans="1:9">
      <c r="A99" s="1" t="s">
        <v>13</v>
      </c>
      <c r="B99" s="259" t="s">
        <v>103</v>
      </c>
      <c r="C99" s="260"/>
      <c r="D99" s="260"/>
      <c r="E99" s="260"/>
      <c r="F99" s="261"/>
      <c r="G99" s="97">
        <f>ROUND(((15/30)/12)*0.0078*($G$92),2)</f>
        <v>0.73</v>
      </c>
      <c r="H99" s="56"/>
      <c r="I99" s="164"/>
    </row>
    <row r="100" spans="1:9" ht="32.25" customHeight="1">
      <c r="A100" s="1" t="s">
        <v>20</v>
      </c>
      <c r="B100" s="239" t="s">
        <v>203</v>
      </c>
      <c r="C100" s="287"/>
      <c r="D100" s="287"/>
      <c r="E100" s="287"/>
      <c r="F100" s="288"/>
      <c r="G100" s="98">
        <f>ROUND((((G36+G36/3)/12+(G57+G70-G67-G63+G88))*4/12)*0.02,2)</f>
        <v>5.47</v>
      </c>
      <c r="H100" s="181"/>
      <c r="I100" s="182"/>
    </row>
    <row r="101" spans="1:9">
      <c r="A101" s="111" t="s">
        <v>21</v>
      </c>
      <c r="B101" s="289" t="s">
        <v>185</v>
      </c>
      <c r="C101" s="290"/>
      <c r="D101" s="290"/>
      <c r="E101" s="290"/>
      <c r="F101" s="291"/>
      <c r="G101" s="98">
        <f>ROUND(((5/30)/12)*($G$92),2)</f>
        <v>31.23</v>
      </c>
      <c r="H101" s="181"/>
      <c r="I101" s="182"/>
    </row>
    <row r="102" spans="1:9">
      <c r="A102" s="292" t="s">
        <v>105</v>
      </c>
      <c r="B102" s="292"/>
      <c r="C102" s="292"/>
      <c r="D102" s="292"/>
      <c r="E102" s="292"/>
      <c r="F102" s="292"/>
      <c r="G102" s="52">
        <f>SUM(G96:G101)</f>
        <v>231.51</v>
      </c>
      <c r="H102" s="8"/>
      <c r="I102" s="7"/>
    </row>
    <row r="103" spans="1:9">
      <c r="A103" s="166"/>
      <c r="B103" s="60"/>
      <c r="C103" s="60"/>
      <c r="D103" s="53"/>
      <c r="E103" s="54"/>
      <c r="F103" s="54"/>
      <c r="G103" s="55"/>
      <c r="H103" s="15"/>
      <c r="I103" s="7"/>
    </row>
    <row r="104" spans="1:9">
      <c r="A104" s="51" t="s">
        <v>27</v>
      </c>
      <c r="B104" s="293" t="s">
        <v>106</v>
      </c>
      <c r="C104" s="294"/>
      <c r="D104" s="294"/>
      <c r="E104" s="294"/>
      <c r="F104" s="295"/>
      <c r="G104" s="183" t="s">
        <v>18</v>
      </c>
      <c r="H104" s="14"/>
      <c r="I104" s="13"/>
    </row>
    <row r="105" spans="1:9">
      <c r="A105" s="1" t="s">
        <v>8</v>
      </c>
      <c r="B105" s="296" t="s">
        <v>147</v>
      </c>
      <c r="C105" s="281"/>
      <c r="D105" s="281"/>
      <c r="E105" s="281"/>
      <c r="F105" s="282"/>
      <c r="G105" s="99">
        <v>0</v>
      </c>
      <c r="H105" s="14"/>
      <c r="I105" s="13"/>
    </row>
    <row r="106" spans="1:9">
      <c r="A106" s="275" t="s">
        <v>107</v>
      </c>
      <c r="B106" s="275"/>
      <c r="C106" s="275"/>
      <c r="D106" s="275"/>
      <c r="E106" s="275"/>
      <c r="F106" s="275"/>
      <c r="G106" s="75">
        <f>SUM(G105:G105)</f>
        <v>0</v>
      </c>
      <c r="H106" s="14"/>
      <c r="I106" s="13"/>
    </row>
    <row r="107" spans="1:9">
      <c r="A107" s="184"/>
      <c r="B107" s="185"/>
      <c r="C107" s="61"/>
      <c r="D107" s="57"/>
      <c r="E107" s="57"/>
      <c r="F107" s="57"/>
      <c r="G107" s="58"/>
      <c r="H107" s="14"/>
      <c r="I107" s="13"/>
    </row>
    <row r="108" spans="1:9">
      <c r="A108" s="284" t="s">
        <v>108</v>
      </c>
      <c r="B108" s="285"/>
      <c r="C108" s="285"/>
      <c r="D108" s="285"/>
      <c r="E108" s="285"/>
      <c r="F108" s="285"/>
      <c r="G108" s="286"/>
      <c r="H108" s="14"/>
      <c r="I108" s="13"/>
    </row>
    <row r="109" spans="1:9">
      <c r="A109" s="24" t="s">
        <v>109</v>
      </c>
      <c r="B109" s="218" t="s">
        <v>97</v>
      </c>
      <c r="C109" s="219"/>
      <c r="D109" s="219"/>
      <c r="E109" s="219"/>
      <c r="F109" s="220"/>
      <c r="G109" s="59" t="s">
        <v>18</v>
      </c>
      <c r="H109" s="14"/>
      <c r="I109" s="13"/>
    </row>
    <row r="110" spans="1:9">
      <c r="A110" s="186" t="s">
        <v>24</v>
      </c>
      <c r="B110" s="221" t="s">
        <v>110</v>
      </c>
      <c r="C110" s="222"/>
      <c r="D110" s="222"/>
      <c r="E110" s="222"/>
      <c r="F110" s="223"/>
      <c r="G110" s="187">
        <f>G102</f>
        <v>231.51</v>
      </c>
      <c r="H110" s="14"/>
      <c r="I110" s="13"/>
    </row>
    <row r="111" spans="1:9">
      <c r="A111" s="188" t="s">
        <v>27</v>
      </c>
      <c r="B111" s="224" t="s">
        <v>106</v>
      </c>
      <c r="C111" s="225"/>
      <c r="D111" s="225"/>
      <c r="E111" s="225"/>
      <c r="F111" s="226"/>
      <c r="G111" s="100">
        <f>G106</f>
        <v>0</v>
      </c>
      <c r="H111" s="8"/>
      <c r="I111" s="7"/>
    </row>
    <row r="112" spans="1:9">
      <c r="A112" s="227" t="s">
        <v>111</v>
      </c>
      <c r="B112" s="227"/>
      <c r="C112" s="227"/>
      <c r="D112" s="227"/>
      <c r="E112" s="227"/>
      <c r="F112" s="227"/>
      <c r="G112" s="189">
        <f>SUM(G110:G111)</f>
        <v>231.51</v>
      </c>
      <c r="H112" s="14"/>
      <c r="I112" s="13"/>
    </row>
    <row r="113" spans="1:9" ht="30" customHeight="1">
      <c r="A113" s="112" t="s">
        <v>80</v>
      </c>
      <c r="B113" s="232" t="s">
        <v>146</v>
      </c>
      <c r="C113" s="232"/>
      <c r="D113" s="232"/>
      <c r="E113" s="232"/>
      <c r="F113" s="232"/>
      <c r="G113" s="232"/>
      <c r="H113" s="14"/>
      <c r="I113" s="13"/>
    </row>
    <row r="114" spans="1:9">
      <c r="A114" s="190"/>
      <c r="B114" s="190"/>
      <c r="C114" s="190"/>
      <c r="D114" s="23"/>
      <c r="E114" s="61"/>
      <c r="F114" s="61"/>
      <c r="G114" s="61"/>
      <c r="H114" s="15"/>
      <c r="I114" s="7"/>
    </row>
    <row r="115" spans="1:9" ht="15.75">
      <c r="A115" s="217" t="s">
        <v>118</v>
      </c>
      <c r="B115" s="217"/>
      <c r="C115" s="217"/>
      <c r="D115" s="217"/>
      <c r="E115" s="217"/>
      <c r="F115" s="217"/>
      <c r="G115" s="217"/>
      <c r="H115" s="14"/>
      <c r="I115" s="13"/>
    </row>
    <row r="116" spans="1:9">
      <c r="A116" s="74"/>
      <c r="B116" s="231" t="s">
        <v>97</v>
      </c>
      <c r="C116" s="231"/>
      <c r="D116" s="231"/>
      <c r="E116" s="231"/>
      <c r="F116" s="231"/>
      <c r="G116" s="75" t="s">
        <v>18</v>
      </c>
      <c r="H116" s="14"/>
      <c r="I116" s="13"/>
    </row>
    <row r="117" spans="1:9">
      <c r="A117" s="71" t="s">
        <v>8</v>
      </c>
      <c r="B117" s="233" t="s">
        <v>119</v>
      </c>
      <c r="C117" s="233"/>
      <c r="D117" s="233"/>
      <c r="E117" s="233"/>
      <c r="F117" s="233"/>
      <c r="G117" s="191">
        <f>'UNIFORMES-EQUIP. SEGURANÇA  '!G12</f>
        <v>96.495833333333323</v>
      </c>
      <c r="H117" s="14"/>
      <c r="I117" s="13"/>
    </row>
    <row r="118" spans="1:9">
      <c r="A118" s="71" t="s">
        <v>10</v>
      </c>
      <c r="B118" s="215" t="s">
        <v>224</v>
      </c>
      <c r="C118" s="215"/>
      <c r="D118" s="215"/>
      <c r="E118" s="215"/>
      <c r="F118" s="215"/>
      <c r="G118" s="72">
        <f>'UNIFORMES-EQUIP. SEGURANÇA  '!G29</f>
        <v>172.21333333333334</v>
      </c>
      <c r="H118" s="14"/>
      <c r="I118" s="13"/>
    </row>
    <row r="119" spans="1:9">
      <c r="A119" s="71" t="s">
        <v>12</v>
      </c>
      <c r="B119" s="243" t="s">
        <v>233</v>
      </c>
      <c r="C119" s="244"/>
      <c r="D119" s="244"/>
      <c r="E119" s="244"/>
      <c r="F119" s="245"/>
      <c r="G119" s="192">
        <v>0</v>
      </c>
      <c r="H119" s="14"/>
      <c r="I119" s="13"/>
    </row>
    <row r="120" spans="1:9">
      <c r="A120" s="216" t="s">
        <v>120</v>
      </c>
      <c r="B120" s="216"/>
      <c r="C120" s="216"/>
      <c r="D120" s="216"/>
      <c r="E120" s="216"/>
      <c r="F120" s="216"/>
      <c r="G120" s="178">
        <f>SUM(G117:G119)</f>
        <v>268.70916666666665</v>
      </c>
      <c r="H120" s="171"/>
      <c r="I120" s="13"/>
    </row>
    <row r="121" spans="1:9">
      <c r="A121" s="60"/>
      <c r="B121" s="19"/>
      <c r="C121" s="19"/>
      <c r="D121" s="23"/>
      <c r="E121" s="61"/>
      <c r="F121" s="61"/>
      <c r="G121" s="76"/>
      <c r="H121" s="15"/>
      <c r="I121" s="7"/>
    </row>
    <row r="122" spans="1:9" ht="15.75">
      <c r="A122" s="217" t="s">
        <v>121</v>
      </c>
      <c r="B122" s="217"/>
      <c r="C122" s="217"/>
      <c r="D122" s="217"/>
      <c r="E122" s="217"/>
      <c r="F122" s="217"/>
      <c r="G122" s="217"/>
      <c r="H122" s="15"/>
      <c r="I122" s="7"/>
    </row>
    <row r="123" spans="1:9">
      <c r="A123" s="74"/>
      <c r="B123" s="231" t="s">
        <v>40</v>
      </c>
      <c r="C123" s="231"/>
      <c r="D123" s="231"/>
      <c r="E123" s="231"/>
      <c r="F123" s="75" t="s">
        <v>19</v>
      </c>
      <c r="G123" s="75" t="s">
        <v>18</v>
      </c>
      <c r="H123" s="15"/>
      <c r="I123" s="13"/>
    </row>
    <row r="124" spans="1:9" ht="47.25" customHeight="1">
      <c r="A124" s="239" t="s">
        <v>122</v>
      </c>
      <c r="B124" s="240"/>
      <c r="C124" s="240"/>
      <c r="D124" s="240"/>
      <c r="E124" s="240"/>
      <c r="F124" s="241"/>
      <c r="G124" s="80">
        <f>SUM(G36+G78+G88+G112+G120)</f>
        <v>3019.4491666666663</v>
      </c>
      <c r="H124" s="15"/>
      <c r="I124" s="13"/>
    </row>
    <row r="125" spans="1:9">
      <c r="A125" s="77" t="s">
        <v>8</v>
      </c>
      <c r="B125" s="242" t="s">
        <v>41</v>
      </c>
      <c r="C125" s="242"/>
      <c r="D125" s="242"/>
      <c r="E125" s="242"/>
      <c r="F125" s="133">
        <v>7.2900000000000006E-2</v>
      </c>
      <c r="G125" s="84">
        <f>ROUND(F125*G124,2)</f>
        <v>220.12</v>
      </c>
      <c r="H125" s="15"/>
      <c r="I125" s="13"/>
    </row>
    <row r="126" spans="1:9" ht="44.25" customHeight="1">
      <c r="A126" s="239" t="s">
        <v>123</v>
      </c>
      <c r="B126" s="240"/>
      <c r="C126" s="240"/>
      <c r="D126" s="240"/>
      <c r="E126" s="240"/>
      <c r="F126" s="241"/>
      <c r="G126" s="101">
        <f>SUM(G36+G78+G88+G112+G120+G125)</f>
        <v>3239.5691666666662</v>
      </c>
      <c r="H126" s="15"/>
      <c r="I126" s="7"/>
    </row>
    <row r="127" spans="1:9">
      <c r="A127" s="77" t="s">
        <v>10</v>
      </c>
      <c r="B127" s="242" t="s">
        <v>42</v>
      </c>
      <c r="C127" s="242"/>
      <c r="D127" s="242"/>
      <c r="E127" s="242"/>
      <c r="F127" s="133">
        <v>4.5400000000000003E-2</v>
      </c>
      <c r="G127" s="81">
        <f>ROUND(F127*G126,2)</f>
        <v>147.08000000000001</v>
      </c>
      <c r="H127" s="15"/>
      <c r="I127" s="7"/>
    </row>
    <row r="128" spans="1:9" ht="46.5" customHeight="1">
      <c r="A128" s="239" t="s">
        <v>124</v>
      </c>
      <c r="B128" s="240"/>
      <c r="C128" s="240"/>
      <c r="D128" s="240"/>
      <c r="E128" s="240"/>
      <c r="F128" s="241"/>
      <c r="G128" s="102">
        <f>SUM(G36+G78+G88+G112+G120+G125+G127)</f>
        <v>3386.6491666666661</v>
      </c>
      <c r="H128" s="15"/>
      <c r="I128" s="7"/>
    </row>
    <row r="129" spans="1:9">
      <c r="A129" s="79" t="s">
        <v>12</v>
      </c>
      <c r="B129" s="267" t="s">
        <v>43</v>
      </c>
      <c r="C129" s="268"/>
      <c r="D129" s="268"/>
      <c r="E129" s="268"/>
      <c r="F129" s="78">
        <f>SUM(F130:F133)</f>
        <v>0.1225</v>
      </c>
      <c r="G129" s="83">
        <f>SUM(G130:G133)</f>
        <v>472.78</v>
      </c>
      <c r="H129" s="396" t="s">
        <v>148</v>
      </c>
      <c r="I129" s="396"/>
    </row>
    <row r="130" spans="1:9">
      <c r="A130" s="269" t="s">
        <v>127</v>
      </c>
      <c r="B130" s="233" t="s">
        <v>130</v>
      </c>
      <c r="C130" s="233"/>
      <c r="D130" s="238" t="s">
        <v>29</v>
      </c>
      <c r="E130" s="238"/>
      <c r="F130" s="82">
        <f>IF(E8=1,0.0165,IF(E8=2,0.0065,IF(E8=3,I132,IF(E8=4,I132,¨RT Indefinido¨))))</f>
        <v>1.6500000000000001E-2</v>
      </c>
      <c r="G130" s="80">
        <f>ROUND(($G$128/(1-$F$129))*F130,2)</f>
        <v>63.68</v>
      </c>
      <c r="H130" s="107" t="s">
        <v>149</v>
      </c>
      <c r="I130" s="107" t="s">
        <v>150</v>
      </c>
    </row>
    <row r="131" spans="1:9">
      <c r="A131" s="270"/>
      <c r="B131" s="233"/>
      <c r="C131" s="233"/>
      <c r="D131" s="274" t="s">
        <v>125</v>
      </c>
      <c r="E131" s="274"/>
      <c r="F131" s="82">
        <f>IF(E8=1,0.076,IF(E8=2,0.03,IF(E8=3,I131,IF(E8=4,I131,¨RT Indefinido¨))))</f>
        <v>7.5999999999999998E-2</v>
      </c>
      <c r="G131" s="80">
        <f>ROUND(($G$128/(1-$F$129))*F131,2)</f>
        <v>293.32</v>
      </c>
      <c r="H131" s="108" t="s">
        <v>125</v>
      </c>
      <c r="I131" s="109">
        <v>0</v>
      </c>
    </row>
    <row r="132" spans="1:9">
      <c r="A132" s="16" t="s">
        <v>128</v>
      </c>
      <c r="B132" s="233" t="s">
        <v>131</v>
      </c>
      <c r="C132" s="233"/>
      <c r="D132" s="237" t="s">
        <v>133</v>
      </c>
      <c r="E132" s="238"/>
      <c r="F132" s="82">
        <v>0</v>
      </c>
      <c r="G132" s="80">
        <v>0</v>
      </c>
      <c r="H132" s="108" t="s">
        <v>29</v>
      </c>
      <c r="I132" s="109">
        <v>0</v>
      </c>
    </row>
    <row r="133" spans="1:9">
      <c r="A133" s="16" t="s">
        <v>129</v>
      </c>
      <c r="B133" s="233" t="s">
        <v>132</v>
      </c>
      <c r="C133" s="233"/>
      <c r="D133" s="238" t="s">
        <v>126</v>
      </c>
      <c r="E133" s="238"/>
      <c r="F133" s="140">
        <v>0.03</v>
      </c>
      <c r="G133" s="72">
        <f>ROUND(($G$128/(1-$F$129))*F133,2)</f>
        <v>115.78</v>
      </c>
      <c r="H133" s="108" t="s">
        <v>151</v>
      </c>
      <c r="I133" s="109">
        <v>0</v>
      </c>
    </row>
    <row r="134" spans="1:9">
      <c r="A134" s="216" t="s">
        <v>134</v>
      </c>
      <c r="B134" s="216"/>
      <c r="C134" s="216"/>
      <c r="D134" s="216"/>
      <c r="E134" s="216"/>
      <c r="F134" s="216"/>
      <c r="G134" s="85">
        <f>SUM(G125+G127+G129)</f>
        <v>839.98</v>
      </c>
      <c r="H134" s="8"/>
      <c r="I134" s="7"/>
    </row>
    <row r="135" spans="1:9">
      <c r="A135" s="114" t="s">
        <v>138</v>
      </c>
      <c r="B135" s="247" t="s">
        <v>135</v>
      </c>
      <c r="C135" s="247"/>
      <c r="D135" s="247"/>
      <c r="E135" s="247"/>
      <c r="F135" s="247"/>
      <c r="G135" s="247"/>
      <c r="H135" s="8"/>
      <c r="I135" s="7"/>
    </row>
    <row r="136" spans="1:9">
      <c r="A136" s="248" t="s">
        <v>169</v>
      </c>
      <c r="B136" s="249" t="s">
        <v>136</v>
      </c>
      <c r="C136" s="250" t="s">
        <v>242</v>
      </c>
      <c r="D136" s="251"/>
      <c r="E136" s="256" t="s">
        <v>137</v>
      </c>
      <c r="F136" s="115"/>
      <c r="G136" s="116"/>
      <c r="H136" s="8"/>
      <c r="I136" s="7"/>
    </row>
    <row r="137" spans="1:9">
      <c r="A137" s="248"/>
      <c r="B137" s="249"/>
      <c r="C137" s="252"/>
      <c r="D137" s="253"/>
      <c r="E137" s="257"/>
      <c r="F137" s="117"/>
      <c r="G137" s="118"/>
      <c r="H137" s="8"/>
      <c r="I137" s="7"/>
    </row>
    <row r="138" spans="1:9">
      <c r="A138" s="248"/>
      <c r="B138" s="249"/>
      <c r="C138" s="254"/>
      <c r="D138" s="255"/>
      <c r="E138" s="258"/>
      <c r="F138" s="119"/>
      <c r="G138" s="120"/>
      <c r="H138" s="8"/>
      <c r="I138" s="7"/>
    </row>
    <row r="139" spans="1:9">
      <c r="A139" s="92"/>
      <c r="B139" s="93"/>
      <c r="C139" s="94"/>
      <c r="D139" s="94"/>
      <c r="E139" s="193"/>
      <c r="F139" s="86"/>
      <c r="G139" s="87"/>
      <c r="H139" s="8"/>
      <c r="I139" s="7"/>
    </row>
    <row r="140" spans="1:9">
      <c r="A140" s="265" t="s">
        <v>188</v>
      </c>
      <c r="B140" s="265"/>
      <c r="C140" s="265"/>
      <c r="D140" s="265"/>
      <c r="E140" s="265"/>
      <c r="F140" s="265"/>
      <c r="G140" s="265"/>
      <c r="H140" s="14"/>
      <c r="I140" s="13"/>
    </row>
    <row r="141" spans="1:9">
      <c r="A141" s="266" t="s">
        <v>189</v>
      </c>
      <c r="B141" s="266"/>
      <c r="C141" s="266"/>
      <c r="D141" s="266"/>
      <c r="E141" s="266"/>
      <c r="F141" s="266"/>
      <c r="G141" s="88" t="s">
        <v>93</v>
      </c>
      <c r="H141" s="14"/>
      <c r="I141" s="13"/>
    </row>
    <row r="142" spans="1:9">
      <c r="A142" s="18" t="s">
        <v>8</v>
      </c>
      <c r="B142" s="228" t="s">
        <v>50</v>
      </c>
      <c r="C142" s="229"/>
      <c r="D142" s="229"/>
      <c r="E142" s="229"/>
      <c r="F142" s="230"/>
      <c r="G142" s="89">
        <f>G36</f>
        <v>1317.8</v>
      </c>
      <c r="H142" s="14"/>
      <c r="I142" s="13"/>
    </row>
    <row r="143" spans="1:9">
      <c r="A143" s="18" t="s">
        <v>10</v>
      </c>
      <c r="B143" s="228" t="s">
        <v>139</v>
      </c>
      <c r="C143" s="229"/>
      <c r="D143" s="229"/>
      <c r="E143" s="229"/>
      <c r="F143" s="230"/>
      <c r="G143" s="89">
        <f>G78</f>
        <v>1106.4100000000001</v>
      </c>
      <c r="H143" s="14"/>
      <c r="I143" s="13"/>
    </row>
    <row r="144" spans="1:9">
      <c r="A144" s="18" t="s">
        <v>12</v>
      </c>
      <c r="B144" s="228" t="s">
        <v>45</v>
      </c>
      <c r="C144" s="229"/>
      <c r="D144" s="229"/>
      <c r="E144" s="229"/>
      <c r="F144" s="230"/>
      <c r="G144" s="89">
        <f>G88</f>
        <v>95.02</v>
      </c>
      <c r="H144" s="14"/>
      <c r="I144" s="13"/>
    </row>
    <row r="145" spans="1:9">
      <c r="A145" s="18" t="s">
        <v>13</v>
      </c>
      <c r="B145" s="228" t="s">
        <v>46</v>
      </c>
      <c r="C145" s="229"/>
      <c r="D145" s="229"/>
      <c r="E145" s="229"/>
      <c r="F145" s="230"/>
      <c r="G145" s="89">
        <f>G112</f>
        <v>231.51</v>
      </c>
      <c r="H145" s="8"/>
      <c r="I145" s="7"/>
    </row>
    <row r="146" spans="1:9">
      <c r="A146" s="16" t="s">
        <v>20</v>
      </c>
      <c r="B146" s="228" t="s">
        <v>47</v>
      </c>
      <c r="C146" s="229"/>
      <c r="D146" s="229"/>
      <c r="E146" s="229"/>
      <c r="F146" s="230"/>
      <c r="G146" s="89">
        <f>G120</f>
        <v>268.70916666666665</v>
      </c>
      <c r="H146" s="8"/>
      <c r="I146" s="7"/>
    </row>
    <row r="147" spans="1:9">
      <c r="A147" s="234" t="s">
        <v>44</v>
      </c>
      <c r="B147" s="235"/>
      <c r="C147" s="235"/>
      <c r="D147" s="235"/>
      <c r="E147" s="235"/>
      <c r="F147" s="236"/>
      <c r="G147" s="90">
        <f>SUM(G142:G146)</f>
        <v>3019.4491666666663</v>
      </c>
      <c r="H147" s="8"/>
      <c r="I147" s="7"/>
    </row>
    <row r="148" spans="1:9">
      <c r="A148" s="62" t="s">
        <v>21</v>
      </c>
      <c r="B148" s="212" t="s">
        <v>49</v>
      </c>
      <c r="C148" s="213"/>
      <c r="D148" s="213"/>
      <c r="E148" s="213"/>
      <c r="F148" s="214"/>
      <c r="G148" s="91">
        <f>G134</f>
        <v>839.98</v>
      </c>
      <c r="H148" s="8"/>
      <c r="I148" s="7"/>
    </row>
    <row r="149" spans="1:9">
      <c r="A149" s="246" t="s">
        <v>228</v>
      </c>
      <c r="B149" s="246"/>
      <c r="C149" s="246"/>
      <c r="D149" s="246"/>
      <c r="E149" s="246"/>
      <c r="F149" s="246"/>
      <c r="G149" s="135">
        <f>TRUNC(ROUND(SUM(G147:G148),2),2)</f>
        <v>3859.43</v>
      </c>
      <c r="H149" s="171"/>
      <c r="I149" s="13"/>
    </row>
    <row r="150" spans="1:9" ht="15.75">
      <c r="A150" s="211" t="s">
        <v>236</v>
      </c>
      <c r="B150" s="211"/>
      <c r="C150" s="211"/>
      <c r="D150" s="211"/>
      <c r="E150" s="211"/>
      <c r="F150" s="211"/>
      <c r="G150" s="194">
        <f>G149*F16</f>
        <v>3859.43</v>
      </c>
    </row>
  </sheetData>
  <mergeCells count="179">
    <mergeCell ref="B3:D3"/>
    <mergeCell ref="F3:G3"/>
    <mergeCell ref="B54:D54"/>
    <mergeCell ref="B55:D55"/>
    <mergeCell ref="B56:D56"/>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B50:D50"/>
    <mergeCell ref="E50:F50"/>
    <mergeCell ref="B51:D51"/>
    <mergeCell ref="E51:F51"/>
    <mergeCell ref="B52:D52"/>
    <mergeCell ref="E52:F52"/>
    <mergeCell ref="B45:G45"/>
    <mergeCell ref="B47:G47"/>
    <mergeCell ref="B48:D48"/>
    <mergeCell ref="E48:F48"/>
    <mergeCell ref="B49:D49"/>
    <mergeCell ref="E49:F49"/>
    <mergeCell ref="A63:A66"/>
    <mergeCell ref="B63:B66"/>
    <mergeCell ref="C63:D63"/>
    <mergeCell ref="E63:F63"/>
    <mergeCell ref="G63:G66"/>
    <mergeCell ref="B53:D53"/>
    <mergeCell ref="E53:F53"/>
    <mergeCell ref="E54:F54"/>
    <mergeCell ref="E55:F55"/>
    <mergeCell ref="E56:F56"/>
    <mergeCell ref="A57:D57"/>
    <mergeCell ref="E57:F57"/>
    <mergeCell ref="C64:D64"/>
    <mergeCell ref="E64:F64"/>
    <mergeCell ref="C65:D65"/>
    <mergeCell ref="E65:F65"/>
    <mergeCell ref="C66:D66"/>
    <mergeCell ref="E66:F66"/>
    <mergeCell ref="B58:G58"/>
    <mergeCell ref="B59:G59"/>
    <mergeCell ref="B61:G61"/>
    <mergeCell ref="B62:F62"/>
    <mergeCell ref="A90:G90"/>
    <mergeCell ref="A91:G91"/>
    <mergeCell ref="B69:F69"/>
    <mergeCell ref="A70:F70"/>
    <mergeCell ref="B71:G71"/>
    <mergeCell ref="A67:A68"/>
    <mergeCell ref="B67:B68"/>
    <mergeCell ref="C67:D67"/>
    <mergeCell ref="E67:F67"/>
    <mergeCell ref="G67:G68"/>
    <mergeCell ref="C68:D68"/>
    <mergeCell ref="E68:F68"/>
    <mergeCell ref="B85:F85"/>
    <mergeCell ref="B86:F86"/>
    <mergeCell ref="B87:F87"/>
    <mergeCell ref="A88:F88"/>
    <mergeCell ref="A73:G73"/>
    <mergeCell ref="B74:F74"/>
    <mergeCell ref="B75:F75"/>
    <mergeCell ref="B76:F76"/>
    <mergeCell ref="B77:F77"/>
    <mergeCell ref="B99:F99"/>
    <mergeCell ref="B100:F100"/>
    <mergeCell ref="B101:F101"/>
    <mergeCell ref="A102:F102"/>
    <mergeCell ref="B104:F104"/>
    <mergeCell ref="B105:F105"/>
    <mergeCell ref="A93:D93"/>
    <mergeCell ref="E93:F93"/>
    <mergeCell ref="B95:F95"/>
    <mergeCell ref="A128:F128"/>
    <mergeCell ref="B96:F96"/>
    <mergeCell ref="B97:F97"/>
    <mergeCell ref="B98:F98"/>
    <mergeCell ref="E8:F8"/>
    <mergeCell ref="A140:G140"/>
    <mergeCell ref="A141:F141"/>
    <mergeCell ref="B142:F142"/>
    <mergeCell ref="B143:F143"/>
    <mergeCell ref="B129:E129"/>
    <mergeCell ref="A130:A131"/>
    <mergeCell ref="B130:C131"/>
    <mergeCell ref="D130:E130"/>
    <mergeCell ref="B27:F27"/>
    <mergeCell ref="G33:G34"/>
    <mergeCell ref="D131:E131"/>
    <mergeCell ref="A106:F106"/>
    <mergeCell ref="A78:F78"/>
    <mergeCell ref="A80:G80"/>
    <mergeCell ref="B81:F81"/>
    <mergeCell ref="B82:F82"/>
    <mergeCell ref="B83:F83"/>
    <mergeCell ref="B84:F84"/>
    <mergeCell ref="A108:G108"/>
    <mergeCell ref="B144:F144"/>
    <mergeCell ref="B145:F145"/>
    <mergeCell ref="B133:C133"/>
    <mergeCell ref="D133:E133"/>
    <mergeCell ref="A134:F134"/>
    <mergeCell ref="B135:G135"/>
    <mergeCell ref="A136:A138"/>
    <mergeCell ref="B136:B138"/>
    <mergeCell ref="C136:D138"/>
    <mergeCell ref="E136:E138"/>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s>
  <pageMargins left="0.51181102362204722" right="0.51181102362204722" top="0.78740157480314965" bottom="0.78740157480314965" header="0.31496062992125984" footer="0.31496062992125984"/>
  <pageSetup paperSize="9" scale="56" orientation="portrait" horizontalDpi="300" verticalDpi="300" r:id="rId1"/>
  <headerFooter>
    <oddHeader>&amp;L&amp;F</oddHeader>
    <oddFooter>&amp;L&amp;F&amp;C&amp;A&amp;R&amp;P de &amp;N</oddFooter>
  </headerFooter>
  <rowBreaks count="2" manualBreakCount="2">
    <brk id="72" max="8" man="1"/>
    <brk id="139"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0" sqref="A30:G30"/>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25" t="s">
        <v>212</v>
      </c>
      <c r="B1" s="425"/>
      <c r="C1" s="425"/>
      <c r="D1" s="425"/>
      <c r="E1" s="425"/>
      <c r="F1" s="425"/>
      <c r="G1" s="425"/>
    </row>
    <row r="2" spans="1:7" ht="15.75">
      <c r="A2" s="426" t="s">
        <v>237</v>
      </c>
      <c r="B2" s="426"/>
      <c r="C2" s="426"/>
      <c r="D2" s="426"/>
      <c r="E2" s="426"/>
      <c r="F2" s="426"/>
      <c r="G2" s="426"/>
    </row>
    <row r="3" spans="1:7">
      <c r="A3" s="427" t="s">
        <v>51</v>
      </c>
      <c r="B3" s="428" t="s">
        <v>112</v>
      </c>
      <c r="C3" s="429" t="s">
        <v>113</v>
      </c>
      <c r="D3" s="429" t="s">
        <v>114</v>
      </c>
      <c r="E3" s="428" t="s">
        <v>115</v>
      </c>
      <c r="F3" s="430" t="s">
        <v>186</v>
      </c>
      <c r="G3" s="430" t="s">
        <v>116</v>
      </c>
    </row>
    <row r="4" spans="1:7">
      <c r="A4" s="427"/>
      <c r="B4" s="428"/>
      <c r="C4" s="429"/>
      <c r="D4" s="429"/>
      <c r="E4" s="428"/>
      <c r="F4" s="430"/>
      <c r="G4" s="430"/>
    </row>
    <row r="5" spans="1:7" ht="49.5" customHeight="1">
      <c r="A5" s="142" t="s">
        <v>204</v>
      </c>
      <c r="B5" s="134" t="s">
        <v>191</v>
      </c>
      <c r="C5" s="63" t="s">
        <v>30</v>
      </c>
      <c r="D5" s="64">
        <v>87.63</v>
      </c>
      <c r="E5" s="65">
        <v>12</v>
      </c>
      <c r="F5" s="66">
        <v>2</v>
      </c>
      <c r="G5" s="67">
        <f>(D5*F5)/12</f>
        <v>14.604999999999999</v>
      </c>
    </row>
    <row r="6" spans="1:7" ht="75">
      <c r="A6" s="142" t="s">
        <v>205</v>
      </c>
      <c r="B6" s="70" t="s">
        <v>191</v>
      </c>
      <c r="C6" s="63" t="s">
        <v>206</v>
      </c>
      <c r="D6" s="68">
        <v>76.17</v>
      </c>
      <c r="E6" s="63">
        <v>12</v>
      </c>
      <c r="F6" s="66">
        <v>3</v>
      </c>
      <c r="G6" s="67">
        <f t="shared" ref="G6:G11" si="0">(D6*F6)/12</f>
        <v>19.0425</v>
      </c>
    </row>
    <row r="7" spans="1:7" ht="60">
      <c r="A7" s="142" t="s">
        <v>207</v>
      </c>
      <c r="B7" s="70" t="s">
        <v>191</v>
      </c>
      <c r="C7" s="63" t="s">
        <v>30</v>
      </c>
      <c r="D7" s="68">
        <v>42.17</v>
      </c>
      <c r="E7" s="63">
        <v>12</v>
      </c>
      <c r="F7" s="66">
        <v>4</v>
      </c>
      <c r="G7" s="67">
        <f t="shared" si="0"/>
        <v>14.056666666666667</v>
      </c>
    </row>
    <row r="8" spans="1:7" ht="60">
      <c r="A8" s="142" t="s">
        <v>208</v>
      </c>
      <c r="B8" s="70" t="s">
        <v>191</v>
      </c>
      <c r="C8" s="63" t="s">
        <v>30</v>
      </c>
      <c r="D8" s="68">
        <v>34.880000000000003</v>
      </c>
      <c r="E8" s="63">
        <v>12</v>
      </c>
      <c r="F8" s="66">
        <v>6</v>
      </c>
      <c r="G8" s="67">
        <f t="shared" si="0"/>
        <v>17.440000000000001</v>
      </c>
    </row>
    <row r="9" spans="1:7" ht="45">
      <c r="A9" s="142" t="s">
        <v>209</v>
      </c>
      <c r="B9" s="70" t="s">
        <v>191</v>
      </c>
      <c r="C9" s="63" t="s">
        <v>30</v>
      </c>
      <c r="D9" s="68">
        <v>20.21</v>
      </c>
      <c r="E9" s="63">
        <v>12</v>
      </c>
      <c r="F9" s="66">
        <v>6</v>
      </c>
      <c r="G9" s="67">
        <f t="shared" si="0"/>
        <v>10.105</v>
      </c>
    </row>
    <row r="10" spans="1:7" ht="106.5" customHeight="1">
      <c r="A10" s="142" t="s">
        <v>210</v>
      </c>
      <c r="B10" s="70" t="s">
        <v>191</v>
      </c>
      <c r="C10" s="63" t="s">
        <v>30</v>
      </c>
      <c r="D10" s="68">
        <v>96.98</v>
      </c>
      <c r="E10" s="63">
        <v>12</v>
      </c>
      <c r="F10" s="66">
        <v>2</v>
      </c>
      <c r="G10" s="67">
        <f t="shared" si="0"/>
        <v>16.163333333333334</v>
      </c>
    </row>
    <row r="11" spans="1:7" ht="132.75" customHeight="1">
      <c r="A11" s="142" t="s">
        <v>211</v>
      </c>
      <c r="B11" s="70" t="s">
        <v>191</v>
      </c>
      <c r="C11" s="63" t="s">
        <v>30</v>
      </c>
      <c r="D11" s="68">
        <v>30.5</v>
      </c>
      <c r="E11" s="63">
        <v>12</v>
      </c>
      <c r="F11" s="66">
        <v>2</v>
      </c>
      <c r="G11" s="67">
        <f t="shared" si="0"/>
        <v>5.083333333333333</v>
      </c>
    </row>
    <row r="12" spans="1:7">
      <c r="A12" s="424" t="s">
        <v>190</v>
      </c>
      <c r="B12" s="424"/>
      <c r="C12" s="424"/>
      <c r="D12" s="424"/>
      <c r="E12" s="424"/>
      <c r="F12" s="424"/>
      <c r="G12" s="69">
        <f>SUM(G5:G11)</f>
        <v>96.495833333333323</v>
      </c>
    </row>
    <row r="13" spans="1:7">
      <c r="A13" s="423" t="s">
        <v>117</v>
      </c>
      <c r="B13" s="423"/>
      <c r="C13" s="423"/>
      <c r="D13" s="423"/>
      <c r="E13" s="423"/>
      <c r="F13" s="423"/>
      <c r="G13" s="423"/>
    </row>
    <row r="14" spans="1:7">
      <c r="A14" s="420"/>
      <c r="B14" s="421"/>
      <c r="C14" s="421"/>
      <c r="D14" s="421"/>
      <c r="E14" s="421"/>
      <c r="F14" s="421"/>
      <c r="G14" s="422"/>
    </row>
    <row r="15" spans="1:7" ht="15.75">
      <c r="A15" s="425" t="s">
        <v>213</v>
      </c>
      <c r="B15" s="425"/>
      <c r="C15" s="425"/>
      <c r="D15" s="425"/>
      <c r="E15" s="425"/>
      <c r="F15" s="425"/>
      <c r="G15" s="425"/>
    </row>
    <row r="16" spans="1:7" ht="15.75">
      <c r="A16" s="426" t="s">
        <v>237</v>
      </c>
      <c r="B16" s="426"/>
      <c r="C16" s="426"/>
      <c r="D16" s="426"/>
      <c r="E16" s="426"/>
      <c r="F16" s="426"/>
      <c r="G16" s="426"/>
    </row>
    <row r="17" spans="1:7">
      <c r="A17" s="427" t="s">
        <v>51</v>
      </c>
      <c r="B17" s="428" t="s">
        <v>112</v>
      </c>
      <c r="C17" s="429" t="s">
        <v>113</v>
      </c>
      <c r="D17" s="429" t="s">
        <v>114</v>
      </c>
      <c r="E17" s="428" t="s">
        <v>115</v>
      </c>
      <c r="F17" s="430" t="s">
        <v>186</v>
      </c>
      <c r="G17" s="430" t="s">
        <v>116</v>
      </c>
    </row>
    <row r="18" spans="1:7">
      <c r="A18" s="427"/>
      <c r="B18" s="428"/>
      <c r="C18" s="429"/>
      <c r="D18" s="429"/>
      <c r="E18" s="428"/>
      <c r="F18" s="430"/>
      <c r="G18" s="430"/>
    </row>
    <row r="19" spans="1:7" ht="195">
      <c r="A19" s="142" t="s">
        <v>214</v>
      </c>
      <c r="B19" s="134" t="s">
        <v>191</v>
      </c>
      <c r="C19" s="63" t="s">
        <v>30</v>
      </c>
      <c r="D19" s="64">
        <v>164.29</v>
      </c>
      <c r="E19" s="65">
        <v>12</v>
      </c>
      <c r="F19" s="66">
        <v>1</v>
      </c>
      <c r="G19" s="67">
        <f>(D19*F19)/E19</f>
        <v>13.690833333333332</v>
      </c>
    </row>
    <row r="20" spans="1:7" ht="135">
      <c r="A20" s="142" t="s">
        <v>215</v>
      </c>
      <c r="B20" s="70" t="s">
        <v>191</v>
      </c>
      <c r="C20" s="63" t="s">
        <v>206</v>
      </c>
      <c r="D20" s="68">
        <v>436.3</v>
      </c>
      <c r="E20" s="63">
        <v>12</v>
      </c>
      <c r="F20" s="66">
        <v>1</v>
      </c>
      <c r="G20" s="67">
        <f t="shared" ref="G20:G28" si="1">(D20*F20)/E20</f>
        <v>36.358333333333334</v>
      </c>
    </row>
    <row r="21" spans="1:7" ht="195">
      <c r="A21" s="142" t="s">
        <v>216</v>
      </c>
      <c r="B21" s="70" t="s">
        <v>191</v>
      </c>
      <c r="C21" s="63" t="s">
        <v>206</v>
      </c>
      <c r="D21" s="68">
        <v>26.36</v>
      </c>
      <c r="E21" s="63">
        <v>12</v>
      </c>
      <c r="F21" s="66">
        <v>1</v>
      </c>
      <c r="G21" s="67">
        <f t="shared" si="1"/>
        <v>2.1966666666666668</v>
      </c>
    </row>
    <row r="22" spans="1:7" ht="105.75" customHeight="1">
      <c r="A22" s="142" t="s">
        <v>217</v>
      </c>
      <c r="B22" s="70" t="s">
        <v>191</v>
      </c>
      <c r="C22" s="63" t="s">
        <v>206</v>
      </c>
      <c r="D22" s="68">
        <v>270.93</v>
      </c>
      <c r="E22" s="63">
        <v>12</v>
      </c>
      <c r="F22" s="66">
        <v>1</v>
      </c>
      <c r="G22" s="67">
        <f t="shared" si="1"/>
        <v>22.577500000000001</v>
      </c>
    </row>
    <row r="23" spans="1:7" ht="90">
      <c r="A23" s="142" t="s">
        <v>218</v>
      </c>
      <c r="B23" s="70" t="s">
        <v>191</v>
      </c>
      <c r="C23" s="63" t="s">
        <v>206</v>
      </c>
      <c r="D23" s="68">
        <v>7.5</v>
      </c>
      <c r="E23" s="63">
        <v>12</v>
      </c>
      <c r="F23" s="66">
        <v>10</v>
      </c>
      <c r="G23" s="67">
        <f t="shared" si="1"/>
        <v>6.25</v>
      </c>
    </row>
    <row r="24" spans="1:7" ht="90">
      <c r="A24" s="142" t="s">
        <v>219</v>
      </c>
      <c r="B24" s="70" t="s">
        <v>191</v>
      </c>
      <c r="C24" s="63" t="s">
        <v>206</v>
      </c>
      <c r="D24" s="68">
        <v>6.6</v>
      </c>
      <c r="E24" s="63">
        <v>12</v>
      </c>
      <c r="F24" s="66">
        <v>8</v>
      </c>
      <c r="G24" s="67">
        <f t="shared" si="1"/>
        <v>4.3999999999999995</v>
      </c>
    </row>
    <row r="25" spans="1:7" ht="150">
      <c r="A25" s="142" t="s">
        <v>220</v>
      </c>
      <c r="B25" s="70" t="s">
        <v>191</v>
      </c>
      <c r="C25" s="63" t="s">
        <v>30</v>
      </c>
      <c r="D25" s="68">
        <v>73.52</v>
      </c>
      <c r="E25" s="63">
        <v>12</v>
      </c>
      <c r="F25" s="66">
        <v>1</v>
      </c>
      <c r="G25" s="67">
        <f t="shared" si="1"/>
        <v>6.126666666666666</v>
      </c>
    </row>
    <row r="26" spans="1:7" ht="135">
      <c r="A26" s="142" t="s">
        <v>221</v>
      </c>
      <c r="B26" s="70" t="s">
        <v>191</v>
      </c>
      <c r="C26" s="63" t="s">
        <v>30</v>
      </c>
      <c r="D26" s="68">
        <v>6.07</v>
      </c>
      <c r="E26" s="63">
        <v>12</v>
      </c>
      <c r="F26" s="66">
        <v>4</v>
      </c>
      <c r="G26" s="67">
        <f t="shared" si="1"/>
        <v>2.0233333333333334</v>
      </c>
    </row>
    <row r="27" spans="1:7" ht="74.25" customHeight="1">
      <c r="A27" s="142" t="s">
        <v>222</v>
      </c>
      <c r="B27" s="70" t="s">
        <v>191</v>
      </c>
      <c r="C27" s="63" t="s">
        <v>30</v>
      </c>
      <c r="D27" s="68">
        <v>29.44</v>
      </c>
      <c r="E27" s="63">
        <v>12</v>
      </c>
      <c r="F27" s="66">
        <v>6</v>
      </c>
      <c r="G27" s="67">
        <f t="shared" si="1"/>
        <v>14.72</v>
      </c>
    </row>
    <row r="28" spans="1:7" ht="74.25" customHeight="1">
      <c r="A28" s="142" t="s">
        <v>223</v>
      </c>
      <c r="B28" s="70" t="s">
        <v>191</v>
      </c>
      <c r="C28" s="63" t="s">
        <v>30</v>
      </c>
      <c r="D28" s="68">
        <v>63.87</v>
      </c>
      <c r="E28" s="63">
        <v>12</v>
      </c>
      <c r="F28" s="66">
        <v>12</v>
      </c>
      <c r="G28" s="67">
        <f t="shared" si="1"/>
        <v>63.87</v>
      </c>
    </row>
    <row r="29" spans="1:7">
      <c r="A29" s="424" t="s">
        <v>190</v>
      </c>
      <c r="B29" s="424"/>
      <c r="C29" s="424"/>
      <c r="D29" s="424"/>
      <c r="E29" s="424"/>
      <c r="F29" s="424"/>
      <c r="G29" s="69">
        <f>SUM(G19:G28)</f>
        <v>172.21333333333334</v>
      </c>
    </row>
    <row r="30" spans="1:7">
      <c r="A30" s="423" t="s">
        <v>117</v>
      </c>
      <c r="B30" s="423"/>
      <c r="C30" s="423"/>
      <c r="D30" s="423"/>
      <c r="E30" s="423"/>
      <c r="F30" s="423"/>
      <c r="G30" s="423"/>
    </row>
  </sheetData>
  <mergeCells count="23">
    <mergeCell ref="A29:F29"/>
    <mergeCell ref="A30:G30"/>
    <mergeCell ref="A15:G15"/>
    <mergeCell ref="A16:G16"/>
    <mergeCell ref="A17:A18"/>
    <mergeCell ref="B17:B18"/>
    <mergeCell ref="C17:C18"/>
    <mergeCell ref="D17:D18"/>
    <mergeCell ref="E17:E18"/>
    <mergeCell ref="F17:F18"/>
    <mergeCell ref="G17:G18"/>
    <mergeCell ref="A14:G14"/>
    <mergeCell ref="A13:G13"/>
    <mergeCell ref="A12:F12"/>
    <mergeCell ref="A1:G1"/>
    <mergeCell ref="A2:G2"/>
    <mergeCell ref="A3:A4"/>
    <mergeCell ref="B3:B4"/>
    <mergeCell ref="C3:C4"/>
    <mergeCell ref="D3:D4"/>
    <mergeCell ref="E3:E4"/>
    <mergeCell ref="F3:F4"/>
    <mergeCell ref="G3:G4"/>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1"/>
  <sheetViews>
    <sheetView tabSelected="1" topLeftCell="A19" zoomScaleNormal="100" workbookViewId="0">
      <selection activeCell="A36" sqref="A36:F41"/>
    </sheetView>
  </sheetViews>
  <sheetFormatPr defaultRowHeight="12"/>
  <cols>
    <col min="1" max="1" width="13.5703125" style="205" customWidth="1"/>
    <col min="2" max="2" width="13.85546875" style="205" customWidth="1"/>
    <col min="3" max="3" width="23" style="205" customWidth="1"/>
    <col min="4" max="4" width="9.140625" style="205"/>
    <col min="5" max="5" width="12.42578125" style="205" customWidth="1"/>
    <col min="6" max="6" width="9.140625" style="205"/>
    <col min="7" max="7" width="8.85546875" style="205" customWidth="1"/>
    <col min="8" max="8" width="9.140625" style="205"/>
    <col min="9" max="9" width="25.28515625" style="205" customWidth="1"/>
    <col min="10" max="263" width="9.140625" style="205"/>
    <col min="264" max="264" width="12" style="205" customWidth="1"/>
    <col min="265" max="519" width="9.140625" style="205"/>
    <col min="520" max="520" width="12" style="205" customWidth="1"/>
    <col min="521" max="775" width="9.140625" style="205"/>
    <col min="776" max="776" width="12" style="205" customWidth="1"/>
    <col min="777" max="1031" width="9.140625" style="205"/>
    <col min="1032" max="1032" width="12" style="205" customWidth="1"/>
    <col min="1033" max="1287" width="9.140625" style="205"/>
    <col min="1288" max="1288" width="12" style="205" customWidth="1"/>
    <col min="1289" max="1543" width="9.140625" style="205"/>
    <col min="1544" max="1544" width="12" style="205" customWidth="1"/>
    <col min="1545" max="1799" width="9.140625" style="205"/>
    <col min="1800" max="1800" width="12" style="205" customWidth="1"/>
    <col min="1801" max="2055" width="9.140625" style="205"/>
    <col min="2056" max="2056" width="12" style="205" customWidth="1"/>
    <col min="2057" max="2311" width="9.140625" style="205"/>
    <col min="2312" max="2312" width="12" style="205" customWidth="1"/>
    <col min="2313" max="2567" width="9.140625" style="205"/>
    <col min="2568" max="2568" width="12" style="205" customWidth="1"/>
    <col min="2569" max="2823" width="9.140625" style="205"/>
    <col min="2824" max="2824" width="12" style="205" customWidth="1"/>
    <col min="2825" max="3079" width="9.140625" style="205"/>
    <col min="3080" max="3080" width="12" style="205" customWidth="1"/>
    <col min="3081" max="3335" width="9.140625" style="205"/>
    <col min="3336" max="3336" width="12" style="205" customWidth="1"/>
    <col min="3337" max="3591" width="9.140625" style="205"/>
    <col min="3592" max="3592" width="12" style="205" customWidth="1"/>
    <col min="3593" max="3847" width="9.140625" style="205"/>
    <col min="3848" max="3848" width="12" style="205" customWidth="1"/>
    <col min="3849" max="4103" width="9.140625" style="205"/>
    <col min="4104" max="4104" width="12" style="205" customWidth="1"/>
    <col min="4105" max="4359" width="9.140625" style="205"/>
    <col min="4360" max="4360" width="12" style="205" customWidth="1"/>
    <col min="4361" max="4615" width="9.140625" style="205"/>
    <col min="4616" max="4616" width="12" style="205" customWidth="1"/>
    <col min="4617" max="4871" width="9.140625" style="205"/>
    <col min="4872" max="4872" width="12" style="205" customWidth="1"/>
    <col min="4873" max="5127" width="9.140625" style="205"/>
    <col min="5128" max="5128" width="12" style="205" customWidth="1"/>
    <col min="5129" max="5383" width="9.140625" style="205"/>
    <col min="5384" max="5384" width="12" style="205" customWidth="1"/>
    <col min="5385" max="5639" width="9.140625" style="205"/>
    <col min="5640" max="5640" width="12" style="205" customWidth="1"/>
    <col min="5641" max="5895" width="9.140625" style="205"/>
    <col min="5896" max="5896" width="12" style="205" customWidth="1"/>
    <col min="5897" max="6151" width="9.140625" style="205"/>
    <col min="6152" max="6152" width="12" style="205" customWidth="1"/>
    <col min="6153" max="6407" width="9.140625" style="205"/>
    <col min="6408" max="6408" width="12" style="205" customWidth="1"/>
    <col min="6409" max="6663" width="9.140625" style="205"/>
    <col min="6664" max="6664" width="12" style="205" customWidth="1"/>
    <col min="6665" max="6919" width="9.140625" style="205"/>
    <col min="6920" max="6920" width="12" style="205" customWidth="1"/>
    <col min="6921" max="7175" width="9.140625" style="205"/>
    <col min="7176" max="7176" width="12" style="205" customWidth="1"/>
    <col min="7177" max="7431" width="9.140625" style="205"/>
    <col min="7432" max="7432" width="12" style="205" customWidth="1"/>
    <col min="7433" max="7687" width="9.140625" style="205"/>
    <col min="7688" max="7688" width="12" style="205" customWidth="1"/>
    <col min="7689" max="7943" width="9.140625" style="205"/>
    <col min="7944" max="7944" width="12" style="205" customWidth="1"/>
    <col min="7945" max="8199" width="9.140625" style="205"/>
    <col min="8200" max="8200" width="12" style="205" customWidth="1"/>
    <col min="8201" max="8455" width="9.140625" style="205"/>
    <col min="8456" max="8456" width="12" style="205" customWidth="1"/>
    <col min="8457" max="8711" width="9.140625" style="205"/>
    <col min="8712" max="8712" width="12" style="205" customWidth="1"/>
    <col min="8713" max="8967" width="9.140625" style="205"/>
    <col min="8968" max="8968" width="12" style="205" customWidth="1"/>
    <col min="8969" max="9223" width="9.140625" style="205"/>
    <col min="9224" max="9224" width="12" style="205" customWidth="1"/>
    <col min="9225" max="9479" width="9.140625" style="205"/>
    <col min="9480" max="9480" width="12" style="205" customWidth="1"/>
    <col min="9481" max="9735" width="9.140625" style="205"/>
    <col min="9736" max="9736" width="12" style="205" customWidth="1"/>
    <col min="9737" max="9991" width="9.140625" style="205"/>
    <col min="9992" max="9992" width="12" style="205" customWidth="1"/>
    <col min="9993" max="10247" width="9.140625" style="205"/>
    <col min="10248" max="10248" width="12" style="205" customWidth="1"/>
    <col min="10249" max="10503" width="9.140625" style="205"/>
    <col min="10504" max="10504" width="12" style="205" customWidth="1"/>
    <col min="10505" max="10759" width="9.140625" style="205"/>
    <col min="10760" max="10760" width="12" style="205" customWidth="1"/>
    <col min="10761" max="11015" width="9.140625" style="205"/>
    <col min="11016" max="11016" width="12" style="205" customWidth="1"/>
    <col min="11017" max="11271" width="9.140625" style="205"/>
    <col min="11272" max="11272" width="12" style="205" customWidth="1"/>
    <col min="11273" max="11527" width="9.140625" style="205"/>
    <col min="11528" max="11528" width="12" style="205" customWidth="1"/>
    <col min="11529" max="11783" width="9.140625" style="205"/>
    <col min="11784" max="11784" width="12" style="205" customWidth="1"/>
    <col min="11785" max="12039" width="9.140625" style="205"/>
    <col min="12040" max="12040" width="12" style="205" customWidth="1"/>
    <col min="12041" max="12295" width="9.140625" style="205"/>
    <col min="12296" max="12296" width="12" style="205" customWidth="1"/>
    <col min="12297" max="12551" width="9.140625" style="205"/>
    <col min="12552" max="12552" width="12" style="205" customWidth="1"/>
    <col min="12553" max="12807" width="9.140625" style="205"/>
    <col min="12808" max="12808" width="12" style="205" customWidth="1"/>
    <col min="12809" max="13063" width="9.140625" style="205"/>
    <col min="13064" max="13064" width="12" style="205" customWidth="1"/>
    <col min="13065" max="13319" width="9.140625" style="205"/>
    <col min="13320" max="13320" width="12" style="205" customWidth="1"/>
    <col min="13321" max="13575" width="9.140625" style="205"/>
    <col min="13576" max="13576" width="12" style="205" customWidth="1"/>
    <col min="13577" max="13831" width="9.140625" style="205"/>
    <col min="13832" max="13832" width="12" style="205" customWidth="1"/>
    <col min="13833" max="14087" width="9.140625" style="205"/>
    <col min="14088" max="14088" width="12" style="205" customWidth="1"/>
    <col min="14089" max="14343" width="9.140625" style="205"/>
    <col min="14344" max="14344" width="12" style="205" customWidth="1"/>
    <col min="14345" max="14599" width="9.140625" style="205"/>
    <col min="14600" max="14600" width="12" style="205" customWidth="1"/>
    <col min="14601" max="14855" width="9.140625" style="205"/>
    <col min="14856" max="14856" width="12" style="205" customWidth="1"/>
    <col min="14857" max="15111" width="9.140625" style="205"/>
    <col min="15112" max="15112" width="12" style="205" customWidth="1"/>
    <col min="15113" max="15367" width="9.140625" style="205"/>
    <col min="15368" max="15368" width="12" style="205" customWidth="1"/>
    <col min="15369" max="15623" width="9.140625" style="205"/>
    <col min="15624" max="15624" width="12" style="205" customWidth="1"/>
    <col min="15625" max="15879" width="9.140625" style="205"/>
    <col min="15880" max="15880" width="12" style="205" customWidth="1"/>
    <col min="15881" max="16135" width="9.140625" style="205"/>
    <col min="16136" max="16136" width="12" style="205" customWidth="1"/>
    <col min="16137" max="16384" width="9.140625" style="205"/>
  </cols>
  <sheetData>
    <row r="1" spans="1:9" ht="12.75">
      <c r="A1" s="457" t="s">
        <v>53</v>
      </c>
      <c r="B1" s="457"/>
      <c r="C1" s="457"/>
      <c r="D1" s="457"/>
      <c r="E1" s="457"/>
      <c r="F1" s="457"/>
      <c r="G1" s="457"/>
      <c r="H1" s="457"/>
      <c r="I1" s="457"/>
    </row>
    <row r="2" spans="1:9" ht="12.75">
      <c r="A2" s="457" t="s">
        <v>154</v>
      </c>
      <c r="B2" s="457"/>
      <c r="C2" s="457"/>
      <c r="D2" s="457"/>
      <c r="E2" s="457"/>
      <c r="F2" s="457"/>
      <c r="G2" s="457"/>
      <c r="H2" s="457"/>
      <c r="I2" s="457"/>
    </row>
    <row r="3" spans="1:9" ht="12.75">
      <c r="A3" s="206"/>
      <c r="B3" s="206"/>
      <c r="C3" s="206"/>
      <c r="D3" s="206"/>
      <c r="E3" s="206"/>
      <c r="F3" s="206"/>
      <c r="G3" s="206"/>
      <c r="H3" s="206"/>
      <c r="I3" s="206"/>
    </row>
    <row r="4" spans="1:9" ht="12.75">
      <c r="A4" s="206"/>
      <c r="B4" s="206"/>
      <c r="C4" s="206"/>
      <c r="D4" s="206"/>
      <c r="E4" s="206"/>
      <c r="F4" s="206"/>
      <c r="G4" s="206"/>
      <c r="H4" s="206"/>
      <c r="I4" s="206"/>
    </row>
    <row r="5" spans="1:9" ht="44.25" customHeight="1">
      <c r="A5" s="458" t="s">
        <v>155</v>
      </c>
      <c r="B5" s="458"/>
      <c r="C5" s="458"/>
      <c r="D5" s="458" t="s">
        <v>180</v>
      </c>
      <c r="E5" s="458"/>
      <c r="F5" s="458" t="s">
        <v>156</v>
      </c>
      <c r="G5" s="458"/>
      <c r="H5" s="458" t="s">
        <v>181</v>
      </c>
      <c r="I5" s="458"/>
    </row>
    <row r="6" spans="1:9" ht="43.5" customHeight="1">
      <c r="A6" s="123" t="s">
        <v>157</v>
      </c>
      <c r="B6" s="463" t="str">
        <f>'MANUTENÇÃO DA EDIFICAÇÕES - 44h'!A16</f>
        <v>Apoio Administrativo - Trabalhador da Manutenção de Edificações - 44hs semanais. Uruguaiana.</v>
      </c>
      <c r="C6" s="464"/>
      <c r="D6" s="433">
        <f>'MANUTENÇÃO DA EDIFICAÇÕES - 44h'!G149</f>
        <v>3859.43</v>
      </c>
      <c r="E6" s="434"/>
      <c r="F6" s="435">
        <f>'MANUTENÇÃO DA EDIFICAÇÕES - 44h'!F16</f>
        <v>1</v>
      </c>
      <c r="G6" s="436"/>
      <c r="H6" s="433">
        <f>D6*F6</f>
        <v>3859.43</v>
      </c>
      <c r="I6" s="434"/>
    </row>
    <row r="7" spans="1:9" ht="12.75">
      <c r="A7" s="460" t="s">
        <v>238</v>
      </c>
      <c r="B7" s="460"/>
      <c r="C7" s="460"/>
      <c r="D7" s="460"/>
      <c r="E7" s="460"/>
      <c r="F7" s="460"/>
      <c r="G7" s="460"/>
      <c r="H7" s="461">
        <f>SUM(H6:H6)</f>
        <v>3859.43</v>
      </c>
      <c r="I7" s="461"/>
    </row>
    <row r="8" spans="1:9" ht="20.25" customHeight="1">
      <c r="A8" s="124"/>
      <c r="B8" s="124"/>
      <c r="C8" s="124"/>
      <c r="D8" s="125"/>
      <c r="E8" s="125"/>
      <c r="F8" s="124"/>
      <c r="G8" s="124"/>
      <c r="H8" s="125"/>
      <c r="I8" s="126"/>
    </row>
    <row r="9" spans="1:9" ht="19.5" customHeight="1">
      <c r="A9" s="462" t="s">
        <v>163</v>
      </c>
      <c r="B9" s="462"/>
      <c r="C9" s="462"/>
      <c r="D9" s="462"/>
      <c r="E9" s="462"/>
      <c r="F9" s="462"/>
      <c r="G9" s="462"/>
      <c r="H9" s="462"/>
      <c r="I9" s="462"/>
    </row>
    <row r="10" spans="1:9" ht="19.5" customHeight="1">
      <c r="A10" s="460" t="s">
        <v>97</v>
      </c>
      <c r="B10" s="460"/>
      <c r="C10" s="460"/>
      <c r="D10" s="460"/>
      <c r="E10" s="460"/>
      <c r="F10" s="460"/>
      <c r="G10" s="460"/>
      <c r="H10" s="460"/>
      <c r="I10" s="148" t="s">
        <v>18</v>
      </c>
    </row>
    <row r="11" spans="1:9" ht="29.25" customHeight="1">
      <c r="A11" s="145" t="s">
        <v>8</v>
      </c>
      <c r="B11" s="432" t="s">
        <v>164</v>
      </c>
      <c r="C11" s="432"/>
      <c r="D11" s="432"/>
      <c r="E11" s="431" t="s">
        <v>229</v>
      </c>
      <c r="F11" s="431"/>
      <c r="G11" s="431"/>
      <c r="H11" s="431"/>
      <c r="I11" s="127">
        <f>H6</f>
        <v>3859.43</v>
      </c>
    </row>
    <row r="12" spans="1:9" ht="20.25" customHeight="1">
      <c r="A12" s="145" t="s">
        <v>10</v>
      </c>
      <c r="B12" s="459" t="s">
        <v>165</v>
      </c>
      <c r="C12" s="459"/>
      <c r="D12" s="459"/>
      <c r="E12" s="459"/>
      <c r="F12" s="459"/>
      <c r="G12" s="459"/>
      <c r="H12" s="459"/>
      <c r="I12" s="128">
        <f>SUM(I11:I11)</f>
        <v>3859.43</v>
      </c>
    </row>
    <row r="13" spans="1:9" ht="20.25" customHeight="1">
      <c r="A13" s="145" t="s">
        <v>12</v>
      </c>
      <c r="B13" s="432" t="s">
        <v>166</v>
      </c>
      <c r="C13" s="432"/>
      <c r="D13" s="432"/>
      <c r="E13" s="432"/>
      <c r="F13" s="432"/>
      <c r="G13" s="432"/>
      <c r="H13" s="432"/>
      <c r="I13" s="129">
        <f>'MANUTENÇÃO DA EDIFICAÇÕES - 44h'!G13</f>
        <v>12</v>
      </c>
    </row>
    <row r="14" spans="1:9" ht="22.5" customHeight="1">
      <c r="A14" s="199" t="s">
        <v>13</v>
      </c>
      <c r="B14" s="438" t="s">
        <v>243</v>
      </c>
      <c r="C14" s="438"/>
      <c r="D14" s="439" t="str">
        <f>B6</f>
        <v>Apoio Administrativo - Trabalhador da Manutenção de Edificações - 44hs semanais. Uruguaiana.</v>
      </c>
      <c r="E14" s="440"/>
      <c r="F14" s="440"/>
      <c r="G14" s="440"/>
      <c r="H14" s="441"/>
      <c r="I14" s="209">
        <f>D6</f>
        <v>3859.43</v>
      </c>
    </row>
    <row r="15" spans="1:9" ht="30" customHeight="1">
      <c r="A15" s="200" t="s">
        <v>20</v>
      </c>
      <c r="B15" s="442" t="s">
        <v>244</v>
      </c>
      <c r="C15" s="443"/>
      <c r="D15" s="444" t="str">
        <f>D14</f>
        <v>Apoio Administrativo - Trabalhador da Manutenção de Edificações - 44hs semanais. Uruguaiana.</v>
      </c>
      <c r="E15" s="445"/>
      <c r="F15" s="445"/>
      <c r="G15" s="445"/>
      <c r="H15" s="446"/>
      <c r="I15" s="201">
        <f>I13*F6</f>
        <v>12</v>
      </c>
    </row>
    <row r="16" spans="1:9" ht="12.75">
      <c r="A16" s="202" t="s">
        <v>21</v>
      </c>
      <c r="B16" s="447" t="s">
        <v>245</v>
      </c>
      <c r="C16" s="447"/>
      <c r="D16" s="448" t="str">
        <f>D14</f>
        <v>Apoio Administrativo - Trabalhador da Manutenção de Edificações - 44hs semanais. Uruguaiana.</v>
      </c>
      <c r="E16" s="449"/>
      <c r="F16" s="449"/>
      <c r="G16" s="449"/>
      <c r="H16" s="450"/>
      <c r="I16" s="210">
        <f>I14*I15</f>
        <v>46313.159999999996</v>
      </c>
    </row>
    <row r="17" spans="1:9" ht="12.75">
      <c r="A17" s="203" t="s">
        <v>22</v>
      </c>
      <c r="B17" s="437" t="s">
        <v>246</v>
      </c>
      <c r="C17" s="437"/>
      <c r="D17" s="437"/>
      <c r="E17" s="437"/>
      <c r="F17" s="437"/>
      <c r="G17" s="437"/>
      <c r="H17" s="437"/>
      <c r="I17" s="204">
        <f>SUM(I16:I16)</f>
        <v>46313.159999999996</v>
      </c>
    </row>
    <row r="18" spans="1:9" ht="12.75">
      <c r="A18" s="130"/>
      <c r="B18" s="130"/>
      <c r="C18" s="130"/>
      <c r="D18" s="131"/>
      <c r="E18" s="131"/>
      <c r="F18" s="132"/>
      <c r="G18" s="132"/>
      <c r="H18" s="131"/>
      <c r="I18" s="131"/>
    </row>
    <row r="19" spans="1:9" ht="32.25" customHeight="1">
      <c r="A19" s="456" t="s">
        <v>54</v>
      </c>
      <c r="B19" s="456"/>
      <c r="C19" s="456"/>
      <c r="D19" s="456"/>
      <c r="E19" s="456"/>
      <c r="F19" s="456"/>
      <c r="G19" s="456"/>
      <c r="H19" s="456"/>
      <c r="I19" s="456"/>
    </row>
    <row r="20" spans="1:9" ht="12.75">
      <c r="A20" s="207"/>
      <c r="B20" s="207"/>
      <c r="C20" s="207"/>
      <c r="D20" s="207"/>
      <c r="E20" s="207"/>
      <c r="F20" s="207"/>
      <c r="G20" s="207"/>
      <c r="H20" s="207"/>
      <c r="I20" s="207"/>
    </row>
    <row r="21" spans="1:9" ht="17.25" customHeight="1">
      <c r="A21" s="453" t="s">
        <v>167</v>
      </c>
      <c r="B21" s="453"/>
      <c r="C21" s="453"/>
      <c r="D21" s="453"/>
      <c r="E21" s="453"/>
      <c r="F21" s="453"/>
      <c r="G21" s="453"/>
      <c r="H21" s="453"/>
      <c r="I21" s="453"/>
    </row>
    <row r="22" spans="1:9" ht="12.75">
      <c r="A22" s="207"/>
      <c r="B22" s="207"/>
      <c r="C22" s="207"/>
      <c r="D22" s="207"/>
      <c r="E22" s="207"/>
      <c r="F22" s="207"/>
      <c r="G22" s="207"/>
      <c r="H22" s="207"/>
      <c r="I22" s="207"/>
    </row>
    <row r="23" spans="1:9" ht="27.75" customHeight="1">
      <c r="A23" s="452" t="s">
        <v>55</v>
      </c>
      <c r="B23" s="452"/>
      <c r="C23" s="452"/>
      <c r="D23" s="452"/>
      <c r="E23" s="452"/>
      <c r="F23" s="452"/>
      <c r="G23" s="452"/>
      <c r="H23" s="452"/>
      <c r="I23" s="452"/>
    </row>
    <row r="24" spans="1:9" ht="12.75">
      <c r="A24" s="207"/>
      <c r="B24" s="207"/>
      <c r="C24" s="207"/>
      <c r="D24" s="207"/>
      <c r="E24" s="207"/>
      <c r="F24" s="207"/>
      <c r="G24" s="207"/>
      <c r="H24" s="207"/>
      <c r="I24" s="207"/>
    </row>
    <row r="25" spans="1:9" ht="16.5" customHeight="1">
      <c r="A25" s="452" t="s">
        <v>56</v>
      </c>
      <c r="B25" s="452"/>
      <c r="C25" s="452"/>
      <c r="D25" s="452"/>
      <c r="E25" s="452"/>
      <c r="F25" s="452"/>
      <c r="G25" s="452"/>
      <c r="H25" s="452"/>
      <c r="I25" s="452"/>
    </row>
    <row r="26" spans="1:9" ht="12.75">
      <c r="A26" s="207"/>
      <c r="B26" s="207"/>
      <c r="C26" s="207"/>
      <c r="D26" s="207"/>
      <c r="E26" s="207"/>
      <c r="F26" s="207"/>
      <c r="G26" s="207"/>
      <c r="H26" s="207"/>
      <c r="I26" s="207"/>
    </row>
    <row r="27" spans="1:9" ht="12.75">
      <c r="A27" s="452" t="s">
        <v>57</v>
      </c>
      <c r="B27" s="452"/>
      <c r="C27" s="452"/>
      <c r="D27" s="452"/>
      <c r="E27" s="452"/>
      <c r="F27" s="452"/>
      <c r="G27" s="452"/>
      <c r="H27" s="452"/>
      <c r="I27" s="452"/>
    </row>
    <row r="28" spans="1:9" ht="12.75">
      <c r="A28" s="207"/>
      <c r="B28" s="207"/>
      <c r="C28" s="207"/>
      <c r="D28" s="207"/>
      <c r="E28" s="207"/>
      <c r="F28" s="207"/>
      <c r="G28" s="207"/>
      <c r="H28" s="207"/>
      <c r="I28" s="207"/>
    </row>
    <row r="29" spans="1:9" ht="12.75">
      <c r="A29" s="453" t="s">
        <v>58</v>
      </c>
      <c r="B29" s="453"/>
      <c r="C29" s="453"/>
      <c r="D29" s="453"/>
      <c r="E29" s="453"/>
      <c r="F29" s="453"/>
      <c r="G29" s="453"/>
      <c r="H29" s="453"/>
      <c r="I29" s="453"/>
    </row>
    <row r="30" spans="1:9" ht="12.75">
      <c r="A30" s="207"/>
      <c r="B30" s="207"/>
      <c r="C30" s="207"/>
      <c r="D30" s="207"/>
      <c r="E30" s="207"/>
      <c r="F30" s="207"/>
      <c r="G30" s="207"/>
      <c r="H30" s="207"/>
      <c r="I30" s="207"/>
    </row>
    <row r="31" spans="1:9" ht="12.75">
      <c r="A31" s="207" t="s">
        <v>59</v>
      </c>
      <c r="B31" s="207"/>
      <c r="C31" s="207"/>
      <c r="D31" s="207"/>
      <c r="E31" s="207"/>
      <c r="F31" s="207"/>
      <c r="G31" s="207"/>
      <c r="H31" s="207"/>
      <c r="I31" s="207"/>
    </row>
    <row r="32" spans="1:9" ht="12.75">
      <c r="A32" s="207"/>
      <c r="B32" s="207"/>
      <c r="C32" s="207"/>
      <c r="D32" s="207"/>
      <c r="E32" s="207"/>
      <c r="F32" s="207"/>
      <c r="G32" s="207"/>
      <c r="H32" s="207"/>
      <c r="I32" s="207"/>
    </row>
    <row r="33" spans="1:9" ht="12.75">
      <c r="A33" s="454" t="s">
        <v>168</v>
      </c>
      <c r="B33" s="454"/>
      <c r="C33" s="455"/>
      <c r="D33" s="455"/>
      <c r="E33" s="455"/>
      <c r="F33" s="455"/>
      <c r="G33" s="455"/>
      <c r="H33" s="455"/>
      <c r="I33" s="455"/>
    </row>
    <row r="34" spans="1:9">
      <c r="A34" s="208"/>
      <c r="B34" s="208"/>
      <c r="C34" s="208"/>
      <c r="D34" s="208"/>
      <c r="E34" s="208"/>
      <c r="F34" s="208"/>
    </row>
    <row r="36" spans="1:9">
      <c r="A36" s="451" t="s">
        <v>60</v>
      </c>
      <c r="B36" s="451"/>
      <c r="C36" s="451"/>
      <c r="D36" s="451"/>
      <c r="E36" s="451"/>
      <c r="F36" s="451"/>
    </row>
    <row r="37" spans="1:9">
      <c r="A37" s="451"/>
      <c r="B37" s="451"/>
      <c r="C37" s="451"/>
      <c r="D37" s="451"/>
      <c r="E37" s="451"/>
      <c r="F37" s="451"/>
    </row>
    <row r="38" spans="1:9">
      <c r="A38" s="451"/>
      <c r="B38" s="451"/>
      <c r="C38" s="451"/>
      <c r="D38" s="451"/>
      <c r="E38" s="451"/>
      <c r="F38" s="451"/>
    </row>
    <row r="39" spans="1:9">
      <c r="A39" s="451"/>
      <c r="B39" s="451"/>
      <c r="C39" s="451"/>
      <c r="D39" s="451"/>
      <c r="E39" s="451"/>
      <c r="F39" s="451"/>
    </row>
    <row r="40" spans="1:9">
      <c r="A40" s="451"/>
      <c r="B40" s="451"/>
      <c r="C40" s="451"/>
      <c r="D40" s="451"/>
      <c r="E40" s="451"/>
      <c r="F40" s="451"/>
    </row>
    <row r="41" spans="1:9">
      <c r="A41" s="451"/>
      <c r="B41" s="451"/>
      <c r="C41" s="451"/>
      <c r="D41" s="451"/>
      <c r="E41" s="451"/>
      <c r="F41" s="451"/>
    </row>
  </sheetData>
  <mergeCells count="35">
    <mergeCell ref="A19:I19"/>
    <mergeCell ref="A21:I21"/>
    <mergeCell ref="H6:I6"/>
    <mergeCell ref="A1:I1"/>
    <mergeCell ref="A2:I2"/>
    <mergeCell ref="A5:C5"/>
    <mergeCell ref="D5:E5"/>
    <mergeCell ref="F5:G5"/>
    <mergeCell ref="H5:I5"/>
    <mergeCell ref="B12:H12"/>
    <mergeCell ref="A7:G7"/>
    <mergeCell ref="H7:I7"/>
    <mergeCell ref="A9:I9"/>
    <mergeCell ref="A10:H10"/>
    <mergeCell ref="B13:H13"/>
    <mergeCell ref="B6:C6"/>
    <mergeCell ref="A36:F41"/>
    <mergeCell ref="A23:I23"/>
    <mergeCell ref="A25:I25"/>
    <mergeCell ref="A27:I27"/>
    <mergeCell ref="A29:I29"/>
    <mergeCell ref="A33:B33"/>
    <mergeCell ref="C33:G33"/>
    <mergeCell ref="H33:I33"/>
    <mergeCell ref="E11:H11"/>
    <mergeCell ref="B11:D11"/>
    <mergeCell ref="D6:E6"/>
    <mergeCell ref="F6:G6"/>
    <mergeCell ref="B17:H17"/>
    <mergeCell ref="B14:C14"/>
    <mergeCell ref="D14:H14"/>
    <mergeCell ref="B15:C15"/>
    <mergeCell ref="D15:H15"/>
    <mergeCell ref="B16:C16"/>
    <mergeCell ref="D16:H16"/>
  </mergeCells>
  <pageMargins left="0.51181102362204722" right="0.51181102362204722" top="0.78740157480314965" bottom="0.78740157480314965" header="0.31496062992125984" footer="0.31496062992125984"/>
  <pageSetup paperSize="9" scale="74"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MANUTENÇÃO DA EDIFICAÇÕES - 44h</vt:lpstr>
      <vt:lpstr>UNIFORMES-EQUIP. SEGURANÇA  </vt:lpstr>
      <vt:lpstr>RESUMO DA PROPOSTA</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2021-07-07T11:40:04Z</cp:lastPrinted>
  <dcterms:created xsi:type="dcterms:W3CDTF">2013-09-30T16:27:09Z</dcterms:created>
  <dcterms:modified xsi:type="dcterms:W3CDTF">2021-07-07T17:59:02Z</dcterms:modified>
  <dc:language>pt-BR</dc:language>
</cp:coreProperties>
</file>