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0370" yWindow="-120" windowWidth="29040" windowHeight="15990" tabRatio="999" activeTab="3"/>
  </bookViews>
  <sheets>
    <sheet name="MANUTENÇÃO DE EDIFICAÇÕES - 44h" sheetId="13" r:id="rId1"/>
    <sheet name="ELETRICISTA DE INSTALAÇÃO - 44h" sheetId="14" r:id="rId2"/>
    <sheet name="UNIFORMES-EQUIP. SEGURANÇA  " sheetId="12" r:id="rId3"/>
    <sheet name="RESUMO DA PROPOSTA" sheetId="6" r:id="rId4"/>
  </sheets>
  <definedNames>
    <definedName name="_xlnm.Print_Area" localSheetId="1">'ELETRICISTA DE INSTALAÇÃO - 44h'!$A$1:$I$149</definedName>
    <definedName name="_xlnm.Print_Area" localSheetId="0">'MANUTENÇÃO DE EDIFICAÇÕES - 44h'!$A$1:$I$149</definedName>
  </definedNames>
  <calcPr calcId="145621"/>
</workbook>
</file>

<file path=xl/calcChain.xml><?xml version="1.0" encoding="utf-8"?>
<calcChain xmlns="http://schemas.openxmlformats.org/spreadsheetml/2006/main">
  <c r="A16" i="12" l="1"/>
  <c r="B6" i="6" l="1"/>
  <c r="E12" i="6" s="1"/>
  <c r="B5" i="6"/>
  <c r="E11" i="6" s="1"/>
  <c r="D16" i="6" l="1"/>
  <c r="D15" i="6"/>
  <c r="C7" i="14" l="1"/>
  <c r="C6" i="14"/>
  <c r="F3" i="14"/>
  <c r="B3" i="14"/>
  <c r="D18" i="6"/>
  <c r="D17" i="6"/>
  <c r="D20" i="6" l="1"/>
  <c r="D19" i="6"/>
  <c r="G20" i="12" l="1"/>
  <c r="G21" i="12"/>
  <c r="G22" i="12"/>
  <c r="G23" i="12"/>
  <c r="G24" i="12"/>
  <c r="G25" i="12"/>
  <c r="G26" i="12"/>
  <c r="G27" i="12"/>
  <c r="G28" i="12"/>
  <c r="G19" i="12"/>
  <c r="G6" i="12"/>
  <c r="G7" i="12"/>
  <c r="G8" i="12"/>
  <c r="G9" i="12"/>
  <c r="G10" i="12"/>
  <c r="G11" i="12"/>
  <c r="I14" i="6"/>
  <c r="F6" i="6"/>
  <c r="F5" i="6"/>
  <c r="F130" i="14"/>
  <c r="F129" i="14"/>
  <c r="G105" i="14"/>
  <c r="G110" i="14" s="1"/>
  <c r="G66" i="14"/>
  <c r="E50" i="14"/>
  <c r="E56" i="14" s="1"/>
  <c r="F33" i="14"/>
  <c r="G33" i="14" s="1"/>
  <c r="G32" i="14"/>
  <c r="E10" i="14"/>
  <c r="G8" i="14"/>
  <c r="B4" i="14"/>
  <c r="I18" i="6" l="1"/>
  <c r="G36" i="14"/>
  <c r="G42" i="14" s="1"/>
  <c r="I17" i="6"/>
  <c r="F128" i="14"/>
  <c r="G29" i="12"/>
  <c r="G62" i="14"/>
  <c r="G69" i="14" s="1"/>
  <c r="G76" i="14" s="1"/>
  <c r="G66" i="13"/>
  <c r="F33" i="13"/>
  <c r="G33" i="13" s="1"/>
  <c r="G5" i="12"/>
  <c r="G12" i="12" s="1"/>
  <c r="B91" i="14" l="1"/>
  <c r="G141" i="14"/>
  <c r="G41" i="14"/>
  <c r="G86" i="14" s="1"/>
  <c r="G84" i="14"/>
  <c r="G85" i="14" s="1"/>
  <c r="G117" i="13"/>
  <c r="G117" i="14"/>
  <c r="G116" i="14"/>
  <c r="G119" i="14" s="1"/>
  <c r="G116" i="13"/>
  <c r="G119" i="13" s="1"/>
  <c r="G43" i="14"/>
  <c r="G32" i="13"/>
  <c r="G83" i="14" l="1"/>
  <c r="G81" i="14"/>
  <c r="G82" i="14" s="1"/>
  <c r="G74" i="14"/>
  <c r="G51" i="14"/>
  <c r="G54" i="14"/>
  <c r="G53" i="14"/>
  <c r="G55" i="14"/>
  <c r="G48" i="14"/>
  <c r="G50" i="14"/>
  <c r="G52" i="14"/>
  <c r="G49" i="14"/>
  <c r="G87" i="14" l="1"/>
  <c r="G56" i="14"/>
  <c r="G75" i="14" s="1"/>
  <c r="G77" i="14" s="1"/>
  <c r="E10" i="13"/>
  <c r="F130" i="13"/>
  <c r="F129" i="13"/>
  <c r="F91" i="14" l="1"/>
  <c r="G143" i="14"/>
  <c r="G99" i="14"/>
  <c r="G142" i="14"/>
  <c r="D91" i="14"/>
  <c r="G91" i="14" s="1"/>
  <c r="F128" i="13"/>
  <c r="E50" i="13"/>
  <c r="E56" i="13" s="1"/>
  <c r="G8" i="13"/>
  <c r="B4" i="13"/>
  <c r="G97" i="14" l="1"/>
  <c r="G100" i="14"/>
  <c r="G96" i="14"/>
  <c r="G95" i="14"/>
  <c r="G98" i="14"/>
  <c r="G92" i="14"/>
  <c r="G62" i="13"/>
  <c r="G101" i="14" l="1"/>
  <c r="G109" i="14" s="1"/>
  <c r="G111" i="14" s="1"/>
  <c r="G144" i="14" s="1"/>
  <c r="G145" i="13" l="1"/>
  <c r="G36" i="13"/>
  <c r="G42" i="13" s="1"/>
  <c r="G105" i="13"/>
  <c r="G110" i="13" s="1"/>
  <c r="G145" i="14" l="1"/>
  <c r="G146" i="14" s="1"/>
  <c r="G123" i="14"/>
  <c r="G124" i="14" s="1"/>
  <c r="G84" i="13"/>
  <c r="G85" i="13" s="1"/>
  <c r="G41" i="13"/>
  <c r="G141" i="13"/>
  <c r="B91" i="13"/>
  <c r="G69" i="13"/>
  <c r="G76" i="13" s="1"/>
  <c r="G125" i="14" l="1"/>
  <c r="G126" i="14" s="1"/>
  <c r="G127" i="14" s="1"/>
  <c r="G86" i="13"/>
  <c r="G43" i="13"/>
  <c r="G74" i="13" s="1"/>
  <c r="G81" i="13"/>
  <c r="G82" i="13" s="1"/>
  <c r="G83" i="13"/>
  <c r="G132" i="14" l="1"/>
  <c r="G130" i="14"/>
  <c r="G129" i="14"/>
  <c r="G49" i="13"/>
  <c r="G52" i="13"/>
  <c r="G51" i="13"/>
  <c r="G48" i="13"/>
  <c r="G55" i="13"/>
  <c r="G53" i="13"/>
  <c r="G54" i="13"/>
  <c r="G50" i="13"/>
  <c r="G87" i="13"/>
  <c r="G143" i="13" s="1"/>
  <c r="G128" i="14" l="1"/>
  <c r="G133" i="14" s="1"/>
  <c r="G147" i="14" s="1"/>
  <c r="G148" i="14" s="1"/>
  <c r="G56" i="13"/>
  <c r="F91" i="13"/>
  <c r="G149" i="14" l="1"/>
  <c r="D6" i="6"/>
  <c r="I16" i="6" s="1"/>
  <c r="I20" i="6" s="1"/>
  <c r="G75" i="13"/>
  <c r="G77" i="13" s="1"/>
  <c r="D91" i="13" s="1"/>
  <c r="G91" i="13" s="1"/>
  <c r="G98" i="13" s="1"/>
  <c r="G99" i="13"/>
  <c r="G142" i="13" l="1"/>
  <c r="G97" i="13"/>
  <c r="G92" i="13"/>
  <c r="G100" i="13"/>
  <c r="G96" i="13"/>
  <c r="G95" i="13"/>
  <c r="G101" i="13" l="1"/>
  <c r="G109" i="13" s="1"/>
  <c r="G111" i="13" s="1"/>
  <c r="G144" i="13" s="1"/>
  <c r="G146" i="13" s="1"/>
  <c r="G123" i="13" l="1"/>
  <c r="G124" i="13" s="1"/>
  <c r="G125" i="13" s="1"/>
  <c r="G126" i="13" s="1"/>
  <c r="G127" i="13" s="1"/>
  <c r="G129" i="13" s="1"/>
  <c r="G132" i="13" l="1"/>
  <c r="G130" i="13"/>
  <c r="G128" i="13" l="1"/>
  <c r="G133" i="13" s="1"/>
  <c r="G147" i="13" s="1"/>
  <c r="G148" i="13" l="1"/>
  <c r="D5" i="6" s="1"/>
  <c r="I15" i="6" s="1"/>
  <c r="I19" i="6" s="1"/>
  <c r="I21" i="6" s="1"/>
  <c r="G149" i="13" l="1"/>
  <c r="H6" i="6"/>
  <c r="I12" i="6" s="1"/>
  <c r="H5" i="6" l="1"/>
  <c r="I11" i="6" s="1"/>
  <c r="I13" i="6" s="1"/>
  <c r="H7" i="6" l="1"/>
</calcChain>
</file>

<file path=xl/comments1.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2021/2022.
</t>
        </r>
      </text>
    </comment>
    <comment ref="F33" authorId="0">
      <text>
        <r>
          <rPr>
            <sz val="9"/>
            <color indexed="81"/>
            <rFont val="Segoe UI"/>
            <family val="2"/>
          </rPr>
          <t xml:space="preserve">Conforme Cláusula Décima Quinta da CCT 2021/2022.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2" authorId="0">
      <text>
        <r>
          <rPr>
            <sz val="9"/>
            <color indexed="81"/>
            <rFont val="Segoe UI"/>
            <family val="2"/>
          </rPr>
          <t xml:space="preserve">Conforme Decreto Municipal nº 3.814, de 08 de fevereiro de 2019.
</t>
        </r>
      </text>
    </comment>
    <comment ref="E65" authorId="0">
      <text>
        <r>
          <rPr>
            <sz val="9"/>
            <color indexed="81"/>
            <rFont val="Segoe UI"/>
            <family val="2"/>
          </rPr>
          <t xml:space="preserve">Conforme Cláusula Quadragésima Segunda da CCT 2021/2022.
</t>
        </r>
      </text>
    </comment>
    <comment ref="E66" authorId="0">
      <text>
        <r>
          <rPr>
            <sz val="9"/>
            <color indexed="81"/>
            <rFont val="Segoe UI"/>
            <family val="2"/>
          </rPr>
          <t xml:space="preserve">Conforme Cláusula Décima Sétima da CCT 2021/2022 valor pago aos trabalhadores com assiduidade e pontualidade de 100% no mês.
</t>
        </r>
      </text>
    </comment>
    <comment ref="E67" authorId="0">
      <text>
        <r>
          <rPr>
            <sz val="9"/>
            <color indexed="81"/>
            <rFont val="Segoe UI"/>
            <family val="2"/>
          </rPr>
          <t xml:space="preserve">Conforme Cláusula Décima Sétima da CCT 2021/2022.
</t>
        </r>
      </text>
    </comment>
    <comment ref="B81"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3" authorId="2">
      <text>
        <r>
          <rPr>
            <b/>
            <sz val="8"/>
            <color rgb="FFFF0000"/>
            <rFont val="Tahoma"/>
            <family val="2"/>
            <charset val="1"/>
          </rPr>
          <t>Multa de 40% sobre Saldo da Conta Vinculada do FGTS para RCT s/Justa Causa, com Aviso Indenizado durante a vigência do Contrato de Prestação de Serviços.</t>
        </r>
      </text>
    </comment>
    <comment ref="B84" authorId="1">
      <text>
        <r>
          <rPr>
            <b/>
            <sz val="9"/>
            <color indexed="81"/>
            <rFont val="Segoe UI"/>
            <family val="2"/>
          </rPr>
          <t>Negociar extinção/redução na 1ª prorrogação contratual</t>
        </r>
      </text>
    </comment>
    <comment ref="B86" authorId="2">
      <text>
        <r>
          <rPr>
            <b/>
            <sz val="8"/>
            <color rgb="FFFF0000"/>
            <rFont val="Tahoma"/>
            <family val="2"/>
            <charset val="1"/>
          </rPr>
          <t>Multa de 40% sobre Saldo da Conta Vinculada do FGTS para RCT s/Justa Causa, com Aviso Trabalhado ao final do Contrato de Prestação de Serviços.</t>
        </r>
      </text>
    </comment>
    <comment ref="B129" authorId="1">
      <text>
        <r>
          <rPr>
            <sz val="9"/>
            <color indexed="81"/>
            <rFont val="Segoe UI"/>
            <family val="2"/>
          </rPr>
          <t xml:space="preserve">É vedada a insercção do IRPF e CSLL, conforme Acórdão TCU 950/2007 e 205/2018, além de  diversas deliberações posteriores.
</t>
        </r>
      </text>
    </comment>
  </commentList>
</comments>
</file>

<file path=xl/comments2.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2021/2022.
</t>
        </r>
      </text>
    </comment>
    <comment ref="F33" authorId="0">
      <text>
        <r>
          <rPr>
            <sz val="9"/>
            <color indexed="81"/>
            <rFont val="Segoe UI"/>
            <family val="2"/>
          </rPr>
          <t xml:space="preserve">Conforme Cláusula Décima Quinta da CCT 2021/2022.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2" authorId="0">
      <text>
        <r>
          <rPr>
            <sz val="9"/>
            <color indexed="81"/>
            <rFont val="Segoe UI"/>
            <family val="2"/>
          </rPr>
          <t xml:space="preserve">Conforme Decreto Municipal nº 3.814, de 08 de fevereiro de 2019.
</t>
        </r>
      </text>
    </comment>
    <comment ref="E65" authorId="0">
      <text>
        <r>
          <rPr>
            <sz val="9"/>
            <color indexed="81"/>
            <rFont val="Segoe UI"/>
            <family val="2"/>
          </rPr>
          <t xml:space="preserve">Conforme Cláusula Quadragésima Segunda da CCT 2021/2022.
</t>
        </r>
      </text>
    </comment>
    <comment ref="E66" authorId="0">
      <text>
        <r>
          <rPr>
            <sz val="9"/>
            <color indexed="81"/>
            <rFont val="Segoe UI"/>
            <family val="2"/>
          </rPr>
          <t xml:space="preserve">Conforme Cláusula Décima Sétima da CCT 2021/2022 valor pago aos trabalhadores com assiduidade e pontualidade de 100% no mês.
</t>
        </r>
      </text>
    </comment>
    <comment ref="E67" authorId="0">
      <text>
        <r>
          <rPr>
            <sz val="9"/>
            <color indexed="81"/>
            <rFont val="Segoe UI"/>
            <family val="2"/>
          </rPr>
          <t xml:space="preserve">Conforme Cláusula Décima Sétima da CCT 2021/2022.
</t>
        </r>
      </text>
    </comment>
    <comment ref="B81"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3" authorId="2">
      <text>
        <r>
          <rPr>
            <b/>
            <sz val="8"/>
            <color rgb="FFFF0000"/>
            <rFont val="Tahoma"/>
            <family val="2"/>
            <charset val="1"/>
          </rPr>
          <t>Multa de 40% sobre Saldo da Conta Vinculada do FGTS para RCT s/Justa Causa, com Aviso Indenizado durante a vigência do Contrato de Prestação de Serviços.</t>
        </r>
      </text>
    </comment>
    <comment ref="B84" authorId="1">
      <text>
        <r>
          <rPr>
            <b/>
            <sz val="9"/>
            <color indexed="81"/>
            <rFont val="Segoe UI"/>
            <family val="2"/>
          </rPr>
          <t>Negociar extinção/redução na 1ª prorrogação contratual</t>
        </r>
      </text>
    </comment>
    <comment ref="B86" authorId="2">
      <text>
        <r>
          <rPr>
            <b/>
            <sz val="8"/>
            <color rgb="FFFF0000"/>
            <rFont val="Tahoma"/>
            <family val="2"/>
            <charset val="1"/>
          </rPr>
          <t>Multa de 40% sobre Saldo da Conta Vinculada do FGTS para RCT s/Justa Causa, com Aviso Trabalhado ao final do Contrato de Prestação de Serviços.</t>
        </r>
      </text>
    </comment>
    <comment ref="B129" authorId="1">
      <text>
        <r>
          <rPr>
            <sz val="9"/>
            <color indexed="81"/>
            <rFont val="Segoe UI"/>
            <family val="2"/>
          </rPr>
          <t xml:space="preserve">É vedada a insercção do IRPF e CSLL, conforme Acórdão TCU 950/2007 e 205/2018, além de  diversas deliberações posteriores.
</t>
        </r>
      </text>
    </comment>
  </commentList>
</comments>
</file>

<file path=xl/sharedStrings.xml><?xml version="1.0" encoding="utf-8"?>
<sst xmlns="http://schemas.openxmlformats.org/spreadsheetml/2006/main" count="601" uniqueCount="256">
  <si>
    <t>Planilha de Custos e Formação de Preços</t>
  </si>
  <si>
    <t>Processo:</t>
  </si>
  <si>
    <t>Licitação:</t>
  </si>
  <si>
    <t>Dia/hora:</t>
  </si>
  <si>
    <t>DADOS DO PROPONENTE</t>
  </si>
  <si>
    <t>Razão Social...................................:</t>
  </si>
  <si>
    <t>CNPJ..............................................:</t>
  </si>
  <si>
    <t>DISCRIMINAÇÃO DO SERVIÇO</t>
  </si>
  <si>
    <t>A</t>
  </si>
  <si>
    <t>Data de Apresentação da Proposta (dia/mês/ano)</t>
  </si>
  <si>
    <t>B</t>
  </si>
  <si>
    <t>Município/UF</t>
  </si>
  <si>
    <t>C</t>
  </si>
  <si>
    <t>D</t>
  </si>
  <si>
    <t>N° de meses de execução contratual</t>
  </si>
  <si>
    <t>Categoria profissional (vinculada à execução contratual)</t>
  </si>
  <si>
    <t>Data base da categoria (dia/mês/ano)</t>
  </si>
  <si>
    <t>Composição da Remuneração</t>
  </si>
  <si>
    <t>Valor (R$)</t>
  </si>
  <si>
    <t>Percentual (%)</t>
  </si>
  <si>
    <t>E</t>
  </si>
  <si>
    <t>F</t>
  </si>
  <si>
    <t>G</t>
  </si>
  <si>
    <t>H</t>
  </si>
  <si>
    <t>Submódulo 4.1</t>
  </si>
  <si>
    <t>INSS</t>
  </si>
  <si>
    <t>SEBRAE</t>
  </si>
  <si>
    <t>Submódulo 4.2</t>
  </si>
  <si>
    <t>Incidência do FGTS sobre Aviso Prévio Indenizado</t>
  </si>
  <si>
    <t>PIS</t>
  </si>
  <si>
    <t>Unidade</t>
  </si>
  <si>
    <t xml:space="preserve">IN/MPOG - nº 05/2017 - ANEXO VII-D </t>
  </si>
  <si>
    <t>Submódulo 2.1</t>
  </si>
  <si>
    <t>Submódulo 2.2</t>
  </si>
  <si>
    <t xml:space="preserve">Salário Educação </t>
  </si>
  <si>
    <t>SESC ou SESI</t>
  </si>
  <si>
    <t>SENAI - SENAC</t>
  </si>
  <si>
    <t xml:space="preserve">INCRA </t>
  </si>
  <si>
    <t xml:space="preserve">FGTS </t>
  </si>
  <si>
    <t>Submódulo 2.3</t>
  </si>
  <si>
    <t xml:space="preserve">Insumos Diversos </t>
  </si>
  <si>
    <t xml:space="preserve">Custos Indiretos </t>
  </si>
  <si>
    <t xml:space="preserve">Lucro </t>
  </si>
  <si>
    <t xml:space="preserve">Tributos </t>
  </si>
  <si>
    <t>SUBTOTAL ( A + B + C + D + E )</t>
  </si>
  <si>
    <t xml:space="preserve">Módulo 3 - Provisão para Rescisão </t>
  </si>
  <si>
    <t xml:space="preserve">Módulo 4 - Custo de Reposição do Profissional Ausente </t>
  </si>
  <si>
    <t xml:space="preserve">Módulo 5 - Insumos Diversos </t>
  </si>
  <si>
    <t>Classificação Brasileira de Ocupações</t>
  </si>
  <si>
    <t xml:space="preserve">Módulo 6 - Custos Indiretos, Tributos e Lucro </t>
  </si>
  <si>
    <t xml:space="preserve">Módulo 1 - Composição da Remuneração </t>
  </si>
  <si>
    <t xml:space="preserve">DESCRIÇÃO </t>
  </si>
  <si>
    <t>O valor informado deverá ser o custo real do insumo (descontado o valor eventualmente pago pelo empregado).</t>
  </si>
  <si>
    <t>ANEXO III</t>
  </si>
  <si>
    <t>Declaro para devidos fins que:</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</si>
  <si>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</si>
  <si>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</si>
  <si>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</si>
  <si>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</si>
  <si>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</si>
  <si>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 E ASSINATURA</t>
  </si>
  <si>
    <t>Nota 1</t>
  </si>
  <si>
    <t>Nota 2</t>
  </si>
  <si>
    <t>MÓDULO 1 - COMPOSIÇÃO DA REMUNERAÇÃO</t>
  </si>
  <si>
    <r>
      <rPr>
        <b/>
        <sz val="10"/>
        <color rgb="FF000000"/>
        <rFont val="Calibri"/>
        <family val="2"/>
        <scheme val="minor"/>
      </rPr>
      <t xml:space="preserve">Outros </t>
    </r>
    <r>
      <rPr>
        <sz val="10"/>
        <color rgb="FF000000"/>
        <rFont val="Calibri"/>
        <family val="2"/>
        <scheme val="minor"/>
      </rPr>
      <t>(especificar)</t>
    </r>
  </si>
  <si>
    <t>Nota 3</t>
  </si>
  <si>
    <t>MÓDULO 2 - ENCARGOS E BENEFÍCIOS ANUAIS, MENSAIS E DIÁRIOS</t>
  </si>
  <si>
    <t>Total do Submódulo 2.1</t>
  </si>
  <si>
    <t>Nota 4</t>
  </si>
  <si>
    <t>Nota 5</t>
  </si>
  <si>
    <t>Nota 6</t>
  </si>
  <si>
    <t>GPS, FGTS e outras Contribuições</t>
  </si>
  <si>
    <t>RAT</t>
  </si>
  <si>
    <t>FAP</t>
  </si>
  <si>
    <t>Total do Submódulo 2.2</t>
  </si>
  <si>
    <t>Nota 7</t>
  </si>
  <si>
    <t>Os percentuais dos encargos previdenciários, do FGTS e demais contribuições são aqueles estabelecidos pela legislação vigente</t>
  </si>
  <si>
    <t>Nota 8</t>
  </si>
  <si>
    <t xml:space="preserve">SAT - Seguro Acidente de Trabalho (RAT x FAP) </t>
  </si>
  <si>
    <t>O SAT , a depender do grau de risco do serviço, irá variar entre 1% para risco leve, 2% para risco médio e 3% para risco grave</t>
  </si>
  <si>
    <t>Benefícios Mensais e Diários</t>
  </si>
  <si>
    <t>Valor da passagem do transporte coletivo no município de prestação do serviço</t>
  </si>
  <si>
    <t>Quantidade de passagens por dia por empregado</t>
  </si>
  <si>
    <t>Quantidade de dias do mês de recebimento de passagens</t>
  </si>
  <si>
    <r>
      <rPr>
        <b/>
        <sz val="10"/>
        <color rgb="FF000000"/>
        <rFont val="Calibri"/>
        <family val="2"/>
      </rPr>
      <t>Outros</t>
    </r>
    <r>
      <rPr>
        <sz val="10"/>
        <color rgb="FF000000"/>
        <rFont val="Calibri"/>
        <family val="2"/>
      </rPr>
      <t xml:space="preserve"> (Especificar)</t>
    </r>
  </si>
  <si>
    <t>Total do Submódulo 2.3</t>
  </si>
  <si>
    <t>QUADRO RESUMO - MÓDULO 2 - BENEFÍCIOS E ENCARGOS ANUAIS, MENSAIS E DIÁRIOS</t>
  </si>
  <si>
    <t>Módulo 2</t>
  </si>
  <si>
    <t>Encargos Previdenciários (GPS), Fundo de Garantia por Tempo de Serviço (FGTS), e Outras Contribuições</t>
  </si>
  <si>
    <t xml:space="preserve">Beneficios e Encargos Anuais, Mensais e Diários </t>
  </si>
  <si>
    <t>Valor</t>
  </si>
  <si>
    <t>COMPOSIÇÃO DA REMUNERAÇÃO - TOTAL DO MÓDULO 1</t>
  </si>
  <si>
    <t>BENEFÍCIOS E ENCARGOS ANUAIS, MENSAIS E DIÁRIOS - TOTAL DO MÓDULO 2</t>
  </si>
  <si>
    <t>MÓDULO 3 - PROVISÃO PARA RESCISÃO</t>
  </si>
  <si>
    <t>Descrição</t>
  </si>
  <si>
    <t xml:space="preserve">Incidência do Submódulo 2.2 sobre Aviso Prévio Trabalhado  </t>
  </si>
  <si>
    <t>Módulo 3:</t>
  </si>
  <si>
    <t>Submódulo 4.1 - Substituto nas Ausências Legais</t>
  </si>
  <si>
    <t>Custo Diário: BCCPA/30</t>
  </si>
  <si>
    <r>
      <rPr>
        <b/>
        <sz val="10"/>
        <color rgb="FF000000"/>
        <rFont val="Calibri"/>
        <family val="2"/>
      </rPr>
      <t>Substituto na cobertura de Férias</t>
    </r>
    <r>
      <rPr>
        <sz val="10"/>
        <color rgb="FF000000"/>
        <rFont val="Calibri"/>
        <family val="2"/>
        <charset val="1"/>
      </rPr>
      <t xml:space="preserve">   BCCPA/12</t>
    </r>
  </si>
  <si>
    <r>
      <rPr>
        <b/>
        <sz val="10"/>
        <color rgb="FF000000"/>
        <rFont val="Calibri"/>
        <family val="2"/>
      </rPr>
      <t>Substituto na cobertura de Ausência por Acidente de Trabalho</t>
    </r>
    <r>
      <rPr>
        <sz val="10"/>
        <color rgb="FF000000"/>
        <rFont val="Calibri"/>
        <family val="2"/>
        <charset val="1"/>
      </rPr>
      <t xml:space="preserve">  {[(BCCPA/30)x15dias]/12}x0,78%</t>
    </r>
  </si>
  <si>
    <r>
      <rPr>
        <b/>
        <sz val="10"/>
        <color rgb="FF000000"/>
        <rFont val="Calibri"/>
        <family val="2"/>
      </rPr>
      <t>Substituto na cobertura de Licença Paternidade</t>
    </r>
    <r>
      <rPr>
        <sz val="10"/>
        <color rgb="FF000000"/>
        <rFont val="Calibri"/>
        <family val="2"/>
        <charset val="1"/>
      </rPr>
      <t xml:space="preserve">  {[(BCCPA/30)x5dias]/12}x1,5%</t>
    </r>
  </si>
  <si>
    <t>Total do Submódulo 4.1</t>
  </si>
  <si>
    <t xml:space="preserve">Substituto na Intrajornada </t>
  </si>
  <si>
    <t xml:space="preserve">Total do Submodulo 4.2  </t>
  </si>
  <si>
    <t>QUADRO RESUMO - MÓDULO 4 - CUSTO DE REPOSIÇÃO DO PROFISSIONAL AUSENTE</t>
  </si>
  <si>
    <t>Módulo 4</t>
  </si>
  <si>
    <t xml:space="preserve">Substituto nas Ausências Legais </t>
  </si>
  <si>
    <t>CUSTO DE REPOSIÇÃO DO PROFISSIONAL AUSENTE - TOTAL DO MÓDULO 4</t>
  </si>
  <si>
    <t>MARCA / FABRICANTE</t>
  </si>
  <si>
    <t>UNIDADE</t>
  </si>
  <si>
    <t>Valor unitário</t>
  </si>
  <si>
    <t>Período de Amortização (meses)</t>
  </si>
  <si>
    <t>Custo mensal unitário</t>
  </si>
  <si>
    <t>* Item com preenchimento obrigatório do campo “Marca / Fabricante”.</t>
  </si>
  <si>
    <t>MÓDULO 5 - INSUMOS DIVERSOS</t>
  </si>
  <si>
    <t>Uniformes</t>
  </si>
  <si>
    <t>INSUMOS DIVERSOS - TOTAL DO MÓDULO 5</t>
  </si>
  <si>
    <t>MÓDULO 6 - CUSTOS INDIRETOS, LUCRO E TRIBUTOS</t>
  </si>
  <si>
    <r>
      <rPr>
        <b/>
        <sz val="10"/>
        <color rgb="FF000000"/>
        <rFont val="Calibri"/>
        <family val="2"/>
      </rPr>
      <t>BASE DE CÁLCULO DOS CUSTOS INDIRETOS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t>
    </r>
  </si>
  <si>
    <r>
      <rPr>
        <b/>
        <sz val="10"/>
        <color rgb="FF000000"/>
        <rFont val="Calibri"/>
        <family val="2"/>
      </rPr>
      <t>BASE DE CÁLCULO DO LUCRO</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t>
    </r>
  </si>
  <si>
    <r>
      <rPr>
        <b/>
        <sz val="10"/>
        <color rgb="FF000000"/>
        <rFont val="Calibri"/>
        <family val="2"/>
      </rPr>
      <t>BASE DE CÁLCULO DOS TRIBUTOS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 + Lucro</t>
    </r>
  </si>
  <si>
    <t>COFINS</t>
  </si>
  <si>
    <t>ISS</t>
  </si>
  <si>
    <t>C.1</t>
  </si>
  <si>
    <t>C.2</t>
  </si>
  <si>
    <t>C.3</t>
  </si>
  <si>
    <t xml:space="preserve">Tributos Federais </t>
  </si>
  <si>
    <t>Tributos Estaduais (especificar)</t>
  </si>
  <si>
    <t>Tributos Municipais</t>
  </si>
  <si>
    <t>---------</t>
  </si>
  <si>
    <t>CUSTOS INDIRETOS, LUCRO E TRIBUTOS - TOTAL DO MÓDULO 6</t>
  </si>
  <si>
    <t>Custos Indiretos, Lucro e Tributos por Posto.</t>
  </si>
  <si>
    <t>Cálculo do Tributo:</t>
  </si>
  <si>
    <t>x Alíquota do Tributo</t>
  </si>
  <si>
    <t xml:space="preserve">Módulo 2 - Encargos e Beneficios Anuais , Mensais e Diários </t>
  </si>
  <si>
    <t>Encargos Previdenciários (GPS), Fundo de Garantia por Tempo de Serviço (FGTS) e outras Contribuições                                                                                          BASE DE CÁLCULO = MÓDULO 1 (Total da Remuneração das Verbas Salariais) +  SUBMÓDULO 2.1</t>
  </si>
  <si>
    <r>
      <rPr>
        <b/>
        <sz val="10"/>
        <color rgb="FF000000"/>
        <rFont val="Calibri"/>
        <family val="2"/>
      </rPr>
      <t xml:space="preserve">Aviso Prévio Indenizado  </t>
    </r>
    <r>
      <rPr>
        <sz val="10"/>
        <color rgb="FF000000"/>
        <rFont val="Calibri"/>
        <family val="2"/>
        <charset val="1"/>
      </rPr>
      <t xml:space="preserve"> [Rem/12 + 13º/12 + Férias/12 + (1/3 x Férias)/12] x (30/30=1) x 5%rotatividade</t>
    </r>
  </si>
  <si>
    <r>
      <rPr>
        <b/>
        <sz val="10"/>
        <color rgb="FF000000"/>
        <rFont val="Calibri"/>
        <family val="2"/>
      </rPr>
      <t>Multa do FGTS sobre Aviso Prévio Indenizado</t>
    </r>
    <r>
      <rPr>
        <sz val="10"/>
        <color rgb="FF000000"/>
        <rFont val="Calibri"/>
        <family val="2"/>
        <charset val="1"/>
      </rPr>
      <t xml:space="preserve">  [40% + 8% x (Rem + 13º + Férias + 1/3Férias)] x 5%rotatividade</t>
    </r>
  </si>
  <si>
    <r>
      <rPr>
        <b/>
        <sz val="10"/>
        <color rgb="FF000000"/>
        <rFont val="Calibri"/>
        <family val="2"/>
      </rPr>
      <t>Aviso Prévio Trabalhado</t>
    </r>
    <r>
      <rPr>
        <sz val="10"/>
        <color rgb="FF000000"/>
        <rFont val="Calibri"/>
        <family val="2"/>
        <charset val="1"/>
      </rPr>
      <t xml:space="preserve">  [(Rem/30)x7]/12x100% empregados no final do contrato</t>
    </r>
  </si>
  <si>
    <r>
      <rPr>
        <b/>
        <sz val="10"/>
        <color rgb="FF000000"/>
        <rFont val="Calibri"/>
        <family val="2"/>
      </rPr>
      <t>Multa FGTS sobre Aviso Prévio Trabalhado</t>
    </r>
    <r>
      <rPr>
        <sz val="10"/>
        <color rgb="FF000000"/>
        <rFont val="Calibri"/>
        <family val="2"/>
        <charset val="1"/>
      </rPr>
      <t xml:space="preserve">   [40% + 8% x (Rem + 13º + Férias + 1/3Férias)] x 100% empregados</t>
    </r>
  </si>
  <si>
    <t>Os itens que comtemplam o Módulo 4 se referem ao custo dos dias trabalhados pelo repositor/substituto quando o empregado alocado na prestação do serviço estiver ausente, conforme as previsões estabelecidas na legislação.</t>
  </si>
  <si>
    <t>Substituto na cobertuta de Intervalo para Repouso ou Alimentação</t>
  </si>
  <si>
    <t>Tabela do SIMPLES</t>
  </si>
  <si>
    <t>Tributo</t>
  </si>
  <si>
    <t>Alíquota</t>
  </si>
  <si>
    <t>CPP</t>
  </si>
  <si>
    <t>Regime de Tributação: (1)Real (2)Presumido (3 e 4)Simples Nacional</t>
  </si>
  <si>
    <t>QUADRO RESUMO DO VALOR MENSAL DOS SERVIÇOS</t>
  </si>
  <si>
    <t>TIPO DE SERVIÇO - ESCALA DE TRABALHO</t>
  </si>
  <si>
    <t>QUANTIDADE DE  POSTOS</t>
  </si>
  <si>
    <t>I</t>
  </si>
  <si>
    <t>II</t>
  </si>
  <si>
    <t>IDENTIFICAÇÃO DO SERVIÇO</t>
  </si>
  <si>
    <t>Tipo de Serviço</t>
  </si>
  <si>
    <t>Unidade de Medida</t>
  </si>
  <si>
    <t>Quantidade Total a Contratar</t>
  </si>
  <si>
    <t>Posto</t>
  </si>
  <si>
    <t>QUADRO DEMONSTRATIVO - VALOR GLOBAL DA PROPOSTA</t>
  </si>
  <si>
    <t>Valor Proposto por Unidade de Medida</t>
  </si>
  <si>
    <t>Valor Mensal do Serviço</t>
  </si>
  <si>
    <t>Número de Meses do Contrato</t>
  </si>
  <si>
    <t>1. Estou CIENTE e de ACORDO com as condições previstas no Termo de Referência.</t>
  </si>
  <si>
    <t>Dados da Empresa:</t>
  </si>
  <si>
    <t>MÃO DE OBRA VINCULADA À EXECUÇÃO CONTRATUAL</t>
  </si>
  <si>
    <t>MÃO DE OBRA</t>
  </si>
  <si>
    <t>Dados complementares para composição dos custos referente à mão de obra</t>
  </si>
  <si>
    <t>Deverá ser elaborado uma planilha para cada tipo de serviço.</t>
  </si>
  <si>
    <r>
      <rPr>
        <b/>
        <sz val="10"/>
        <color rgb="FF000000"/>
        <rFont val="Calibri"/>
        <family val="2"/>
        <scheme val="minor"/>
      </rPr>
      <t>13º (Décimo Terceiro) Salário</t>
    </r>
    <r>
      <rPr>
        <sz val="10"/>
        <color rgb="FF000000"/>
        <rFont val="Calibri"/>
        <family val="2"/>
        <scheme val="minor"/>
      </rPr>
      <t xml:space="preserve"> - Rem/12</t>
    </r>
  </si>
  <si>
    <t xml:space="preserve">Descrição </t>
  </si>
  <si>
    <t xml:space="preserve">MÓDULO 4 - CUSTO DE REPOSIÇÃO DO PROFISSIONAL AUSENTE </t>
  </si>
  <si>
    <t>O Módulo 1 refere-se ao valor mensal devido ao empregado pela prestação do serviço.</t>
  </si>
  <si>
    <t>PROVISÃO PARA RESCISÃO - TOTAL DO MÓDULO 3</t>
  </si>
  <si>
    <t>Módulo 2                     Sem  VA e VT:</t>
  </si>
  <si>
    <t>VALOR MENSAL DO POSTO (R$)</t>
  </si>
  <si>
    <t>VALOR TOTAL DO SERVIÇO (R$)</t>
  </si>
  <si>
    <t>Participação do empregado em percentual do salário-base</t>
  </si>
  <si>
    <r>
      <rPr>
        <b/>
        <sz val="10"/>
        <color rgb="FF000000"/>
        <rFont val="Calibri"/>
        <family val="2"/>
      </rPr>
      <t>Substituto na cobertura de Ausências Legais</t>
    </r>
    <r>
      <rPr>
        <sz val="10"/>
        <color rgb="FF000000"/>
        <rFont val="Calibri"/>
        <family val="2"/>
        <charset val="1"/>
      </rPr>
      <t xml:space="preserve">   [(BCCPA/30)x1dia]/12</t>
    </r>
  </si>
  <si>
    <r>
      <rPr>
        <b/>
        <sz val="10"/>
        <rFont val="Calibri"/>
        <family val="2"/>
      </rPr>
      <t>Substituto na cobertuta de Ausência por Doença</t>
    </r>
    <r>
      <rPr>
        <sz val="10"/>
        <rFont val="Calibri"/>
        <family val="2"/>
      </rPr>
      <t xml:space="preserve">  [(BCCPA/30)x5dias])/12</t>
    </r>
  </si>
  <si>
    <t>Quantidade por Empregado</t>
  </si>
  <si>
    <t>QUADRO RESUMO DO CUSTO POR EMPREGADO</t>
  </si>
  <si>
    <t>MÃO DE OBRA VINCULADA À EXECUÇÃO CONTRATUAL (valor por empregado)</t>
  </si>
  <si>
    <t>Valor total mensal por Empregado</t>
  </si>
  <si>
    <t>VALOR MENSAL DOS SERVIÇOS (I + II)</t>
  </si>
  <si>
    <t>Pesquisa de Preço*</t>
  </si>
  <si>
    <t>Tipo de serviço: Manutenção de Edificações</t>
  </si>
  <si>
    <t>Salário Normativo da Categoria Profissional  - 44hs/semanais</t>
  </si>
  <si>
    <t xml:space="preserve">C  </t>
  </si>
  <si>
    <t>Base de Cálculo</t>
  </si>
  <si>
    <t>Salário Mínimo Nacional</t>
  </si>
  <si>
    <r>
      <rPr>
        <b/>
        <sz val="10"/>
        <color rgb="FF000000"/>
        <rFont val="Calibri"/>
        <family val="2"/>
        <scheme val="minor"/>
      </rPr>
      <t>Adicional de Insalubridade</t>
    </r>
    <r>
      <rPr>
        <sz val="10"/>
        <color rgb="FF000000"/>
        <rFont val="Calibri"/>
        <family val="2"/>
        <scheme val="minor"/>
      </rPr>
      <t xml:space="preserve"> (Através de Laudo Técnico)</t>
    </r>
  </si>
  <si>
    <t xml:space="preserve">BCCPA - Base de cálculo para o custo de Reposição do Profissional Ausente (substituto): Módulo 1 (Total da Remuneração) + Módulo 2 + Módulo 3 </t>
  </si>
  <si>
    <t>Módulo 1  Remuneração:</t>
  </si>
  <si>
    <r>
      <rPr>
        <b/>
        <sz val="10"/>
        <color rgb="FF000000"/>
        <rFont val="Calibri"/>
        <family val="2"/>
      </rPr>
      <t>Substituto na cobertura de Afastamento Maternidade</t>
    </r>
    <r>
      <rPr>
        <sz val="10"/>
        <color rgb="FF000000"/>
        <rFont val="Calibri"/>
        <family val="2"/>
        <charset val="1"/>
      </rPr>
      <t xml:space="preserve"> {[(Mód.1+Mód.1/3)/12+(sub.2.2+sub.2.3-VA-VT+Mód.3)]x(4/12)}x2%</t>
    </r>
  </si>
  <si>
    <t>Casaco de abrigo com gramatura mínima de 274gr/m.l, confeccionado em seletel, com composição 100% poliéster</t>
  </si>
  <si>
    <t>Bota de segurança, em couro curtido. Biqueira de aço. Cor preta. Espessura 18 linhas. Fechamento em elástico lateral. Palmilha couro. Costurada. Antibacteriano e anti-fungo. Solado poliuretano (PU).</t>
  </si>
  <si>
    <t>Par</t>
  </si>
  <si>
    <t>Calça: em brim pesado 100% algodão, gramatura 260 g/m , confeccionada com 4 bolsos (2 na frente e 2 atrás), elástico na cintura e cadarço para ajuste</t>
  </si>
  <si>
    <t>Camiseta De Malha, Em Algodão 100% E Gramatura De 210g/m2 Com Manga Longa, Decote Redondo, Com Ribana, Punho Nas Mangas.</t>
  </si>
  <si>
    <t>Camiseta De Malha, Em Algodão 100% E Gramatura De 210g/m2 Com Manga Curta, Decote Redondo, Com Ribana.</t>
  </si>
  <si>
    <t>Jaqueta Impermeável. Proteção contra vento, chuva, umidade e frio. Fitas refletivas na frente e costas para a segurança em atividades. Fabricado com um tecido especial que não deixa a água da chuva entrar, mas permite a transpiração do corpo. Tecido  leve,costuras seladas</t>
  </si>
  <si>
    <t>Capa de chuva em pvc na cor amarela confeccionada em tecido sintético plastificado com PVC (suporte têxtil sintético revestido numa das faces com impregnação de PVC), com mangas, com capuz para proteção da cabeça acoplado na capa, fechamento frontal com botões de pressão, inteiramente costurada por meio de soldagem eletrônica</t>
  </si>
  <si>
    <t>ANEXO XI-C- UNIFORMES</t>
  </si>
  <si>
    <t>ANEXO XI-C- EQUIPAMENTOS DE SEGURANÇA</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</si>
  <si>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 Talabarte Confeccionado em fita de poliéster; 02 conectores dupla trava com abertura de 55mm; 01 absorvedor de energia com conector olhal dupla trava com abertura de 18mm</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</si>
  <si>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</si>
  <si>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Luvas vaqueta de cobertura para luvas de tensão. 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t>
  </si>
  <si>
    <t>Luvas Baixa Tensão Trabalho 500v Pico 2500v (classe 00) CA 2178 - de borracha natural (látex), desenvolvida com o intuito de proteger a mão, o punho e a parte do antebraço do usuário, permitindo completa independência de movimento dos dedos. Permite trabalho tensão 500V e pico 2500V</t>
  </si>
  <si>
    <t>Luva tátil de helanca banhada em PU - CA 29014. Luva confeccionada em nylon, recoberta com banho de poliuretano na palma, face palmar dos dedos e ponta dos dedos. Permite o manuseio de peças úmidas.</t>
  </si>
  <si>
    <t>Luvas banhadas com látex natural - CA 34860. Luva de segurança de algodão, banhada em látex, palma antiderrapante corrugada e banho parcial no dorso, punho em malha com elástico. Possui resistência mecânica e aderência.</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</si>
  <si>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</si>
  <si>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Óculos Incolor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</si>
  <si>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Protetor auricular tipo fone, CA 14235, nível de ruído 21db, altura ajustável, corpo das conchas de PVC almofadas de espuma em suas laterais e em seu interior, possui uma haste de metal dobrável e almofadada.</t>
  </si>
  <si>
    <t>Protetor solar, formulação oil free, proporcionando maior conforto na utilização. Hipoalergênico, resistente à água e possui proteção: UVB – FPS 30 e UVA, frasco de 120ml</t>
  </si>
  <si>
    <t>Equipamentos de Segurança</t>
  </si>
  <si>
    <t>CBO:  5143-25</t>
  </si>
  <si>
    <t>TRABALHADOR DA MANUTENÇÃO DE EDIFICAÇÕES - 44hs</t>
  </si>
  <si>
    <t>Valor Total por Empregado - TRABALHADOR DA MANUTENÇAO DE EDIFICAÇÕES 44hs semanais</t>
  </si>
  <si>
    <t xml:space="preserve">Valor do Prêmio de Assiduidade / Auxílio-Alimentação </t>
  </si>
  <si>
    <t>Percentual de participação do empregado sobre o Prêmio de Assiduidade / Auxílio-alimentação</t>
  </si>
  <si>
    <t>Outros (especificar)</t>
  </si>
  <si>
    <r>
      <t xml:space="preserve">PLANILHA DA ADMINISTRAÇÃO - IFFAR </t>
    </r>
    <r>
      <rPr>
        <b/>
        <i/>
        <sz val="10"/>
        <color rgb="FFFF0000"/>
        <rFont val="Calibri"/>
        <family val="2"/>
      </rPr>
      <t>CAMPUS</t>
    </r>
    <r>
      <rPr>
        <b/>
        <sz val="10"/>
        <color rgb="FFFF0000"/>
        <rFont val="Calibri"/>
        <family val="2"/>
        <charset val="1"/>
      </rPr>
      <t xml:space="preserve"> SANTO ÂNGELO</t>
    </r>
  </si>
  <si>
    <t>Santo Ângelo/RS</t>
  </si>
  <si>
    <t>VALOR TOTAL PARA 01 POSTO - TRABALHADOR DA MANUTENÇÃO DE EDIFICAÇÕES - 44hs semanais</t>
  </si>
  <si>
    <t>Valor Unitário do Serviço
(Valor Mensal do Posto)</t>
  </si>
  <si>
    <r>
      <t>Quantidde</t>
    </r>
    <r>
      <rPr>
        <sz val="10"/>
        <rFont val="Calibri"/>
        <family val="2"/>
        <scheme val="minor"/>
      </rPr>
      <t xml:space="preserve">
(Quantidade de Postos x Tempo do Contrato)</t>
    </r>
  </si>
  <si>
    <r>
      <t xml:space="preserve">Valor Total dos Serviços
</t>
    </r>
    <r>
      <rPr>
        <sz val="10"/>
        <rFont val="Calibri"/>
        <family val="2"/>
        <scheme val="minor"/>
      </rPr>
      <t>(Valor Unitário x Quantidade)</t>
    </r>
  </si>
  <si>
    <t>Valor Global da Proposta (Valor Unitário do Serviço x Quantidade</t>
  </si>
  <si>
    <t>23243000789/2021-84</t>
  </si>
  <si>
    <t>03/2021</t>
  </si>
  <si>
    <t>10.662.072/0010-49</t>
  </si>
  <si>
    <r>
      <rPr>
        <b/>
        <u/>
        <sz val="10"/>
        <color rgb="FF000000"/>
        <rFont val="Calibri"/>
        <family val="2"/>
      </rPr>
      <t xml:space="preserve">  Base de Cálculo para os Tributos  
</t>
    </r>
    <r>
      <rPr>
        <b/>
        <sz val="10"/>
        <color rgb="FF000000"/>
        <rFont val="Calibri"/>
        <family val="2"/>
      </rPr>
      <t>1- (Total de Tributos em % dividido por 100)</t>
    </r>
  </si>
  <si>
    <t>Valor Total por Empregado - ELETRICISTA DE INSTALAÇÃO 44hs semanais</t>
  </si>
  <si>
    <t>VALOR TOTAL PARA 01 POSTO - ELETRICISTA DE INSTALAÇÃO - 44hs semanais</t>
  </si>
  <si>
    <t>Tipo de serviço: Eletricista de Instalação</t>
  </si>
  <si>
    <t>ELETRICISTA DE INSTALAÇÃO - 44hs</t>
  </si>
  <si>
    <t>CBO: 7156-15</t>
  </si>
  <si>
    <t>Eletricista de Instalação - 44hs</t>
  </si>
  <si>
    <t>Postos de Trabalho: Trabalhador da Manutenção de Edificações e Eletricista de Instalação</t>
  </si>
  <si>
    <r>
      <t xml:space="preserve">Ano do Acordo, Convenção ou Sentença Normativa em Dissídio Coletivo   </t>
    </r>
    <r>
      <rPr>
        <b/>
        <sz val="10"/>
        <rFont val="Calibri"/>
        <family val="2"/>
      </rPr>
      <t xml:space="preserve">                                     Registro no MTE sob o nº RS002044/2021</t>
    </r>
  </si>
  <si>
    <t>CCT 2021/2022</t>
  </si>
  <si>
    <t>Trabalhador da Manutenção de Edificações - 44hs</t>
  </si>
  <si>
    <t>01.05.2022</t>
  </si>
  <si>
    <t>13º (Décimo Terceiro) Salário e Adicional de Férias</t>
  </si>
  <si>
    <r>
      <rPr>
        <b/>
        <sz val="10"/>
        <color rgb="FF000000"/>
        <rFont val="Calibri"/>
        <family val="2"/>
        <scheme val="minor"/>
      </rPr>
      <t>Adicional de Férias</t>
    </r>
    <r>
      <rPr>
        <sz val="10"/>
        <color rgb="FF000000"/>
        <rFont val="Calibri"/>
        <family val="2"/>
        <scheme val="minor"/>
      </rPr>
      <t xml:space="preserve"> - [(Rem/3)/12]</t>
    </r>
  </si>
  <si>
    <t>Como a Planilha de Custos é calculada mensalmente, provisiona-se proporcionalmente 1/12 (um doze avos) dos valores referentes à gratificação natalina e adicional de férias</t>
  </si>
  <si>
    <r>
      <rPr>
        <b/>
        <sz val="10"/>
        <color rgb="FF000000"/>
        <rFont val="Calibri"/>
        <family val="2"/>
      </rPr>
      <t xml:space="preserve">Prêmio Assiduidade / Auxílio Alimentação - </t>
    </r>
    <r>
      <rPr>
        <sz val="10"/>
        <color rgb="FF000000"/>
        <rFont val="Calibri"/>
        <family val="2"/>
      </rPr>
      <t>Cláusula Décima Sétima da CCT 2021/2022</t>
    </r>
    <r>
      <rPr>
        <b/>
        <sz val="10"/>
        <color rgb="FF000000"/>
        <rFont val="Calibri"/>
        <family val="2"/>
      </rPr>
      <t xml:space="preserve">                 </t>
    </r>
    <r>
      <rPr>
        <sz val="10"/>
        <color rgb="FF000000"/>
        <rFont val="Calibri"/>
        <family val="2"/>
      </rPr>
      <t>VA x (1-0,20)</t>
    </r>
  </si>
  <si>
    <t xml:space="preserve">13º (décimo terceiro) Salário e Adicional de Férias </t>
  </si>
  <si>
    <t>Nota 9</t>
  </si>
  <si>
    <r>
      <t xml:space="preserve">Ano do Acordo, Convenção ou Sentença Normativa em Dissídio Coletivo                                       </t>
    </r>
    <r>
      <rPr>
        <b/>
        <sz val="10"/>
        <rFont val="Calibri"/>
        <family val="2"/>
      </rPr>
      <t xml:space="preserve">  Registro no MTE sob o nº RS002044/2021</t>
    </r>
  </si>
  <si>
    <r>
      <rPr>
        <b/>
        <sz val="10"/>
        <color rgb="FF000000"/>
        <rFont val="Calibri"/>
        <family val="2"/>
      </rPr>
      <t xml:space="preserve">Prêmio Assiduidade / Auxílio Alimentação - </t>
    </r>
    <r>
      <rPr>
        <sz val="10"/>
        <color rgb="FF000000"/>
        <rFont val="Calibri"/>
        <family val="2"/>
      </rPr>
      <t>Cláusula Décima Sétima da CCT 2021/2022</t>
    </r>
    <r>
      <rPr>
        <b/>
        <sz val="10"/>
        <color rgb="FF000000"/>
        <rFont val="Calibri"/>
        <family val="2"/>
      </rPr>
      <t xml:space="preserve">                      </t>
    </r>
    <r>
      <rPr>
        <sz val="10"/>
        <color rgb="FF000000"/>
        <rFont val="Calibri"/>
        <family val="2"/>
      </rPr>
      <t>VA x (1-0,20)</t>
    </r>
  </si>
  <si>
    <t>Apoio Administrativo - Trabalhador da Manutenção de Edificações - 44hs semanais - SANTO ÂNGELO</t>
  </si>
  <si>
    <r>
      <rPr>
        <b/>
        <sz val="10"/>
        <color rgb="FF000000"/>
        <rFont val="Calibri"/>
        <family val="2"/>
        <scheme val="minor"/>
      </rPr>
      <t>Salário Base</t>
    </r>
    <r>
      <rPr>
        <sz val="10"/>
        <color rgb="FF000000"/>
        <rFont val="Calibri"/>
        <family val="2"/>
        <scheme val="minor"/>
      </rPr>
      <t xml:space="preserve"> - Jornada de Trabalho de 44hs semanais - Cláusula Terceira</t>
    </r>
    <r>
      <rPr>
        <sz val="10"/>
        <color rgb="FFFF0000"/>
        <rFont val="Calibri"/>
        <family val="2"/>
        <scheme val="minor"/>
      </rPr>
      <t xml:space="preserve"> </t>
    </r>
    <r>
      <rPr>
        <b/>
        <sz val="10"/>
        <rFont val="Calibri"/>
        <family val="2"/>
        <scheme val="minor"/>
      </rPr>
      <t>(Categoria Oficial)</t>
    </r>
  </si>
  <si>
    <r>
      <rPr>
        <b/>
        <sz val="10"/>
        <color rgb="FF000000"/>
        <rFont val="Calibri"/>
        <family val="2"/>
      </rPr>
      <t xml:space="preserve">Transporte </t>
    </r>
    <r>
      <rPr>
        <sz val="10"/>
        <color rgb="FF000000"/>
        <rFont val="Calibri"/>
        <family val="2"/>
      </rPr>
      <t xml:space="preserve">     [(2xVTx22)x(3%xSB)]</t>
    </r>
  </si>
  <si>
    <t>Apoio Administrativo - Eletricista de Instalação - 44hs semanais - SANTO ÂNGELO</t>
  </si>
  <si>
    <r>
      <rPr>
        <b/>
        <sz val="10"/>
        <color rgb="FF000000"/>
        <rFont val="Calibri"/>
        <family val="2"/>
        <scheme val="minor"/>
      </rPr>
      <t>Salário Base</t>
    </r>
    <r>
      <rPr>
        <sz val="10"/>
        <color rgb="FF000000"/>
        <rFont val="Calibri"/>
        <family val="2"/>
        <scheme val="minor"/>
      </rPr>
      <t xml:space="preserve"> - Jornada de Trabalho de 44hs semanais - Cláusula Terceira </t>
    </r>
    <r>
      <rPr>
        <b/>
        <sz val="10"/>
        <rFont val="Calibri"/>
        <family val="2"/>
        <scheme val="minor"/>
      </rPr>
      <t>(Categoria Oficial)</t>
    </r>
  </si>
</sst>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8" formatCode="&quot;R$&quot;\ #,##0.00;[Red]\-&quot;R$&quot;\ #,##0.00"/>
    <numFmt numFmtId="44" formatCode="_-&quot;R$&quot;\ * #,##0.00_-;\-&quot;R$&quot;\ * #,##0.00_-;_-&quot;R$&quot;\ * &quot;-&quot;??_-;_-@_-"/>
    <numFmt numFmtId="43" formatCode="_-* #,##0.00_-;\-* #,##0.00_-;_-* &quot;-&quot;??_-;_-@_-"/>
    <numFmt numFmtId="164" formatCode="_-&quot;R$&quot;* #,##0.00_-;\-&quot;R$&quot;* #,##0.00_-;_-&quot;R$&quot;* &quot;-&quot;??_-;_-@_-"/>
    <numFmt numFmtId="165" formatCode="dddd&quot;, &quot;mmmm\ dd&quot;, &quot;yyyy"/>
    <numFmt numFmtId="166" formatCode="_(* #,##0.00_);_(* \(#,##0.00\);_(* \-??_);_(@_)"/>
    <numFmt numFmtId="167" formatCode="&quot;R$ &quot;#,##0.00_);&quot;(R$ &quot;#,##0.00\)"/>
    <numFmt numFmtId="168" formatCode="[$-416]General"/>
    <numFmt numFmtId="169" formatCode="[$-416]0%"/>
    <numFmt numFmtId="170" formatCode="#,##0.00&quot; &quot;;&quot; (&quot;#,##0.00&quot;)&quot;;&quot; -&quot;#&quot; &quot;;@&quot; &quot;"/>
    <numFmt numFmtId="171" formatCode="[$R$-416]&quot; &quot;#,##0.00;[Red]&quot;-&quot;[$R$-416]&quot; &quot;#,##0.00"/>
    <numFmt numFmtId="172" formatCode="&quot;R$&quot;\ #,##0.00"/>
    <numFmt numFmtId="173" formatCode="dd/mm/yy\ hh:mm"/>
    <numFmt numFmtId="174" formatCode="_(&quot;R$ &quot;* #,##0.00_);_(&quot;R$ &quot;* \(#,##0.00\);_(&quot;R$ &quot;* \-??_);_(@_)"/>
  </numFmts>
  <fonts count="62">
    <font>
      <sz val="11"/>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000000"/>
      <name val="Calibri"/>
      <family val="2"/>
    </font>
    <font>
      <b/>
      <sz val="12"/>
      <color rgb="FF000000"/>
      <name val="Calibri"/>
      <family val="2"/>
      <charset val="1"/>
    </font>
    <font>
      <b/>
      <sz val="12"/>
      <color rgb="FF000000"/>
      <name val="Calibri"/>
      <family val="2"/>
    </font>
    <font>
      <sz val="11"/>
      <color rgb="FF000000"/>
      <name val="Calibri"/>
      <family val="2"/>
    </font>
    <font>
      <b/>
      <sz val="10"/>
      <color rgb="FFC00000"/>
      <name val="Calibri"/>
      <family val="2"/>
      <charset val="1"/>
    </font>
    <font>
      <sz val="11"/>
      <name val="Calibri"/>
      <family val="2"/>
    </font>
    <font>
      <b/>
      <sz val="11"/>
      <name val="Calibri"/>
      <family val="2"/>
    </font>
    <font>
      <sz val="11"/>
      <color rgb="FF000000"/>
      <name val="Arial1"/>
    </font>
    <font>
      <b/>
      <i/>
      <sz val="16"/>
      <color rgb="FF000000"/>
      <name val="Arial1"/>
    </font>
    <font>
      <b/>
      <i/>
      <u/>
      <sz val="11"/>
      <color rgb="FF000000"/>
      <name val="Arial1"/>
    </font>
    <font>
      <sz val="9"/>
      <color indexed="8"/>
      <name val="Arial"/>
      <family val="2"/>
    </font>
    <font>
      <sz val="9"/>
      <color theme="0" tint="-0.499984740745262"/>
      <name val="Arial"/>
      <family val="2"/>
    </font>
    <font>
      <b/>
      <sz val="10"/>
      <color rgb="FFFF0000"/>
      <name val="Calibri"/>
      <family val="2"/>
    </font>
    <font>
      <sz val="10"/>
      <color rgb="FF000000"/>
      <name val="Calibri"/>
      <family val="2"/>
      <charset val="1"/>
    </font>
    <font>
      <b/>
      <sz val="10"/>
      <color rgb="FF000000"/>
      <name val="Calibri"/>
      <family val="2"/>
      <charset val="1"/>
    </font>
    <font>
      <sz val="10"/>
      <color rgb="FFFF0000"/>
      <name val="Calibri"/>
      <family val="2"/>
      <charset val="1"/>
    </font>
    <font>
      <b/>
      <sz val="10"/>
      <color rgb="FFFF0000"/>
      <name val="Calibri"/>
      <family val="2"/>
      <charset val="1"/>
    </font>
    <font>
      <b/>
      <sz val="10"/>
      <color rgb="FFC00000"/>
      <name val="Calibri"/>
      <family val="2"/>
    </font>
    <font>
      <b/>
      <sz val="10"/>
      <color rgb="FF000000"/>
      <name val="Calibri"/>
      <family val="2"/>
    </font>
    <font>
      <sz val="10"/>
      <color rgb="FF000000"/>
      <name val="Calibri"/>
      <family val="2"/>
      <scheme val="minor"/>
    </font>
    <font>
      <b/>
      <sz val="10"/>
      <color rgb="FF000000"/>
      <name val="Calibri"/>
      <family val="2"/>
      <scheme val="minor"/>
    </font>
    <font>
      <sz val="10"/>
      <color rgb="FFFF0000"/>
      <name val="Calibri"/>
      <family val="2"/>
      <scheme val="minor"/>
    </font>
    <font>
      <sz val="10"/>
      <name val="Calibri"/>
      <family val="2"/>
      <charset val="1"/>
    </font>
    <font>
      <sz val="10"/>
      <color rgb="FF000000"/>
      <name val="Calibri"/>
      <family val="2"/>
    </font>
    <font>
      <b/>
      <sz val="10"/>
      <color theme="1"/>
      <name val="Calibri"/>
      <family val="2"/>
    </font>
    <font>
      <sz val="10"/>
      <color theme="1"/>
      <name val="Calibri"/>
      <family val="2"/>
    </font>
    <font>
      <b/>
      <i/>
      <sz val="10"/>
      <color rgb="FF000000"/>
      <name val="Calibri"/>
      <family val="2"/>
    </font>
    <font>
      <sz val="10"/>
      <color theme="1"/>
      <name val="Calibri"/>
      <family val="2"/>
      <charset val="1"/>
    </font>
    <font>
      <b/>
      <sz val="10"/>
      <color theme="1"/>
      <name val="Arial"/>
      <family val="2"/>
    </font>
    <font>
      <b/>
      <sz val="10"/>
      <color rgb="FFFF0000"/>
      <name val="Arial"/>
      <family val="2"/>
    </font>
    <font>
      <sz val="10"/>
      <name val="Calibri"/>
      <family val="2"/>
    </font>
    <font>
      <b/>
      <sz val="10"/>
      <name val="Calibri"/>
      <family val="2"/>
    </font>
    <font>
      <b/>
      <sz val="10"/>
      <name val="Calibri"/>
      <family val="2"/>
      <charset val="1"/>
    </font>
    <font>
      <i/>
      <sz val="10"/>
      <color rgb="FF000000"/>
      <name val="Calibri"/>
      <family val="2"/>
      <scheme val="minor"/>
    </font>
    <font>
      <i/>
      <sz val="9"/>
      <color rgb="FF000000"/>
      <name val="Calibri"/>
      <family val="2"/>
      <scheme val="minor"/>
    </font>
    <font>
      <b/>
      <i/>
      <sz val="9"/>
      <color rgb="FF000000"/>
      <name val="Calibri"/>
      <family val="2"/>
    </font>
    <font>
      <i/>
      <sz val="9"/>
      <color rgb="FF000000"/>
      <name val="Calibri"/>
      <family val="2"/>
    </font>
    <font>
      <i/>
      <sz val="9"/>
      <name val="Calibri"/>
      <family val="2"/>
    </font>
    <font>
      <b/>
      <i/>
      <sz val="9"/>
      <color rgb="FF000000"/>
      <name val="Calibri"/>
      <family val="2"/>
      <scheme val="minor"/>
    </font>
    <font>
      <b/>
      <i/>
      <sz val="10"/>
      <color rgb="FF000000"/>
      <name val="Calibri"/>
      <family val="2"/>
      <scheme val="minor"/>
    </font>
    <font>
      <i/>
      <sz val="10"/>
      <color rgb="FF000000"/>
      <name val="Calibri"/>
      <family val="2"/>
    </font>
    <font>
      <b/>
      <sz val="12"/>
      <name val="Calibri"/>
      <family val="2"/>
    </font>
    <font>
      <i/>
      <sz val="11"/>
      <color rgb="FF000000"/>
      <name val="Calibri"/>
      <family val="2"/>
    </font>
    <font>
      <i/>
      <sz val="10.5"/>
      <name val="Calibri"/>
      <family val="2"/>
    </font>
    <font>
      <i/>
      <sz val="11"/>
      <name val="Calibri"/>
      <family val="2"/>
    </font>
    <font>
      <b/>
      <i/>
      <sz val="11"/>
      <name val="Calibri"/>
      <family val="2"/>
    </font>
    <font>
      <b/>
      <sz val="11"/>
      <name val="Calibri"/>
      <family val="2"/>
      <charset val="1"/>
    </font>
    <font>
      <b/>
      <sz val="10"/>
      <name val="Calibri"/>
      <family val="2"/>
      <scheme val="minor"/>
    </font>
    <font>
      <sz val="10"/>
      <name val="Calibri"/>
      <family val="2"/>
      <scheme val="minor"/>
    </font>
    <font>
      <b/>
      <sz val="9"/>
      <color indexed="81"/>
      <name val="Segoe UI"/>
      <family val="2"/>
    </font>
    <font>
      <b/>
      <i/>
      <sz val="10"/>
      <color rgb="FFFF0000"/>
      <name val="Calibri"/>
      <family val="2"/>
    </font>
    <font>
      <sz val="9"/>
      <name val="Arial"/>
      <family val="2"/>
    </font>
    <font>
      <b/>
      <sz val="11"/>
      <name val="Calibri"/>
      <family val="2"/>
      <scheme val="minor"/>
    </font>
    <font>
      <sz val="10"/>
      <color indexed="8"/>
      <name val="Calibri"/>
      <family val="2"/>
      <scheme val="minor"/>
    </font>
    <font>
      <sz val="9"/>
      <color indexed="81"/>
      <name val="Segoe UI"/>
      <family val="2"/>
    </font>
    <font>
      <b/>
      <sz val="12"/>
      <name val="Calibri"/>
      <family val="2"/>
      <charset val="1"/>
    </font>
    <font>
      <sz val="11"/>
      <color rgb="FF000000"/>
      <name val="Calibri"/>
      <family val="2"/>
      <scheme val="minor"/>
    </font>
    <font>
      <b/>
      <u/>
      <sz val="10"/>
      <color rgb="FF000000"/>
      <name val="Calibri"/>
      <family val="2"/>
    </font>
  </fonts>
  <fills count="22">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rgb="FF969696"/>
      </patternFill>
    </fill>
    <fill>
      <patternFill patternType="solid">
        <fgColor theme="0" tint="-0.249977111117893"/>
        <bgColor rgb="FF969696"/>
      </patternFill>
    </fill>
    <fill>
      <patternFill patternType="solid">
        <fgColor theme="0" tint="-0.14999847407452621"/>
        <bgColor indexed="64"/>
      </patternFill>
    </fill>
    <fill>
      <patternFill patternType="solid">
        <fgColor theme="0" tint="-0.14999847407452621"/>
        <bgColor rgb="FF808080"/>
      </patternFill>
    </fill>
    <fill>
      <patternFill patternType="solid">
        <fgColor theme="0" tint="-0.14999847407452621"/>
        <bgColor rgb="FF969696"/>
      </patternFill>
    </fill>
    <fill>
      <patternFill patternType="solid">
        <fgColor theme="0" tint="-0.249977111117893"/>
        <bgColor indexed="23"/>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3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thin">
        <color indexed="64"/>
      </left>
      <right/>
      <top/>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medium">
        <color auto="1"/>
      </right>
      <top/>
      <bottom style="thin">
        <color auto="1"/>
      </bottom>
      <diagonal/>
    </border>
    <border>
      <left style="thin">
        <color indexed="64"/>
      </left>
      <right/>
      <top/>
      <bottom style="thin">
        <color indexed="64"/>
      </bottom>
      <diagonal/>
    </border>
  </borders>
  <cellStyleXfs count="17">
    <xf numFmtId="0" fontId="0" fillId="0" borderId="0"/>
    <xf numFmtId="166" fontId="2" fillId="0" borderId="0" applyBorder="0" applyProtection="0"/>
    <xf numFmtId="0" fontId="2" fillId="0" borderId="0" applyBorder="0" applyProtection="0"/>
    <xf numFmtId="9" fontId="2" fillId="0" borderId="0" applyBorder="0" applyProtection="0"/>
    <xf numFmtId="0" fontId="3" fillId="0" borderId="0"/>
    <xf numFmtId="0" fontId="11" fillId="0" borderId="0"/>
    <xf numFmtId="170" fontId="7" fillId="0" borderId="0" applyBorder="0" applyProtection="0"/>
    <xf numFmtId="168" fontId="7" fillId="0" borderId="0" applyBorder="0" applyProtection="0"/>
    <xf numFmtId="168" fontId="7" fillId="0" borderId="0" applyBorder="0" applyProtection="0"/>
    <xf numFmtId="169" fontId="7" fillId="0" borderId="0" applyBorder="0" applyProtection="0"/>
    <xf numFmtId="0" fontId="12" fillId="0" borderId="0" applyNumberFormat="0" applyBorder="0" applyProtection="0">
      <alignment horizontal="center"/>
    </xf>
    <xf numFmtId="0" fontId="12" fillId="0" borderId="0" applyNumberFormat="0" applyBorder="0" applyProtection="0">
      <alignment horizontal="center" textRotation="90"/>
    </xf>
    <xf numFmtId="168" fontId="7" fillId="0" borderId="0" applyBorder="0" applyProtection="0"/>
    <xf numFmtId="0" fontId="13" fillId="0" borderId="0" applyNumberFormat="0" applyBorder="0" applyProtection="0"/>
    <xf numFmtId="171" fontId="13" fillId="0" borderId="0" applyBorder="0" applyProtection="0"/>
    <xf numFmtId="0" fontId="3" fillId="0" borderId="0"/>
    <xf numFmtId="173" fontId="3" fillId="0" borderId="0" applyFill="0" applyBorder="0" applyAlignment="0" applyProtection="0"/>
  </cellStyleXfs>
  <cellXfs count="605">
    <xf numFmtId="0" fontId="0" fillId="0" borderId="0" xfId="0"/>
    <xf numFmtId="0" fontId="14" fillId="0" borderId="0" xfId="0" applyFont="1"/>
    <xf numFmtId="0" fontId="18" fillId="0" borderId="13" xfId="0" applyFont="1" applyBorder="1" applyAlignment="1" applyProtection="1">
      <alignment horizontal="center" vertical="center"/>
    </xf>
    <xf numFmtId="0" fontId="23" fillId="0" borderId="0" xfId="0" applyFont="1" applyAlignment="1" applyProtection="1">
      <alignment vertical="center"/>
      <protection locked="0"/>
    </xf>
    <xf numFmtId="0" fontId="24" fillId="0" borderId="13" xfId="0" applyFont="1" applyFill="1" applyBorder="1" applyAlignment="1" applyProtection="1">
      <alignment horizontal="center" vertical="center"/>
    </xf>
    <xf numFmtId="0" fontId="23" fillId="0" borderId="0" xfId="0" applyFont="1" applyAlignment="1">
      <alignment vertical="center"/>
    </xf>
    <xf numFmtId="0" fontId="23" fillId="0" borderId="0" xfId="0" applyFont="1" applyFill="1" applyAlignment="1" applyProtection="1">
      <alignment vertical="center"/>
      <protection locked="0"/>
    </xf>
    <xf numFmtId="0" fontId="23" fillId="0" borderId="0" xfId="0" applyFont="1" applyFill="1" applyAlignment="1">
      <alignment vertical="center"/>
    </xf>
    <xf numFmtId="0" fontId="17" fillId="0" borderId="0" xfId="0" applyFont="1" applyFill="1" applyAlignment="1" applyProtection="1">
      <alignment vertical="center"/>
      <protection locked="0"/>
    </xf>
    <xf numFmtId="0" fontId="17" fillId="0" borderId="0" xfId="0" applyFont="1" applyFill="1" applyAlignment="1">
      <alignment vertical="center"/>
    </xf>
    <xf numFmtId="0" fontId="27" fillId="0" borderId="0" xfId="0" applyFont="1" applyAlignment="1" applyProtection="1">
      <alignment vertical="center"/>
      <protection locked="0"/>
    </xf>
    <xf numFmtId="0" fontId="27" fillId="0" borderId="0" xfId="0" applyFont="1" applyAlignment="1">
      <alignment vertical="center"/>
    </xf>
    <xf numFmtId="43" fontId="27" fillId="0" borderId="0" xfId="0" applyNumberFormat="1" applyFont="1" applyAlignment="1">
      <alignment vertical="center"/>
    </xf>
    <xf numFmtId="43" fontId="27" fillId="0" borderId="0" xfId="0" applyNumberFormat="1" applyFont="1" applyAlignment="1" applyProtection="1">
      <alignment vertical="center"/>
      <protection locked="0"/>
    </xf>
    <xf numFmtId="0" fontId="17" fillId="0" borderId="0" xfId="0" applyFont="1" applyAlignment="1" applyProtection="1">
      <alignment vertical="center"/>
      <protection locked="0"/>
    </xf>
    <xf numFmtId="0" fontId="17" fillId="0" borderId="0" xfId="0" applyFont="1" applyAlignment="1">
      <alignment vertical="center"/>
    </xf>
    <xf numFmtId="0" fontId="27" fillId="0" borderId="0" xfId="0" applyFont="1" applyFill="1" applyBorder="1" applyAlignment="1">
      <alignment vertical="center"/>
    </xf>
    <xf numFmtId="0" fontId="32" fillId="0" borderId="0" xfId="0" applyFont="1" applyFill="1" applyBorder="1" applyAlignment="1" applyProtection="1">
      <alignment horizontal="center" vertical="center"/>
    </xf>
    <xf numFmtId="0" fontId="22" fillId="0" borderId="13" xfId="0" applyFont="1" applyFill="1" applyBorder="1" applyAlignment="1" applyProtection="1">
      <alignment horizontal="center" vertical="center"/>
    </xf>
    <xf numFmtId="0" fontId="17" fillId="0" borderId="0" xfId="0" applyFont="1" applyFill="1" applyBorder="1" applyAlignment="1">
      <alignment vertical="center"/>
    </xf>
    <xf numFmtId="0" fontId="18" fillId="0" borderId="13" xfId="0"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167" fontId="18" fillId="5" borderId="29" xfId="0" applyNumberFormat="1" applyFont="1" applyFill="1" applyBorder="1" applyAlignment="1" applyProtection="1">
      <alignment vertical="center"/>
    </xf>
    <xf numFmtId="0" fontId="18" fillId="9" borderId="29" xfId="0" applyFont="1" applyFill="1" applyBorder="1" applyAlignment="1" applyProtection="1">
      <alignment vertical="center"/>
    </xf>
    <xf numFmtId="0" fontId="37"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center" vertical="center" wrapText="1"/>
    </xf>
    <xf numFmtId="0" fontId="18" fillId="14" borderId="29" xfId="0" applyFont="1" applyFill="1" applyBorder="1" applyAlignment="1" applyProtection="1">
      <alignment horizontal="center" vertical="center"/>
    </xf>
    <xf numFmtId="0" fontId="18" fillId="2" borderId="29" xfId="0" applyFont="1" applyFill="1" applyBorder="1" applyAlignment="1" applyProtection="1">
      <alignment horizontal="center" vertical="center"/>
    </xf>
    <xf numFmtId="44" fontId="24" fillId="15" borderId="9" xfId="0" applyNumberFormat="1" applyFont="1" applyFill="1" applyBorder="1" applyAlignment="1">
      <alignment horizontal="right" vertical="center"/>
    </xf>
    <xf numFmtId="0" fontId="18" fillId="4" borderId="11" xfId="0" applyFont="1" applyFill="1" applyBorder="1" applyAlignment="1" applyProtection="1">
      <alignment horizontal="center" vertical="center"/>
    </xf>
    <xf numFmtId="9" fontId="23" fillId="0" borderId="29" xfId="0" applyNumberFormat="1" applyFont="1" applyBorder="1" applyAlignment="1">
      <alignment horizontal="center" vertical="center"/>
    </xf>
    <xf numFmtId="0" fontId="23" fillId="15" borderId="29" xfId="0" applyFont="1" applyFill="1" applyBorder="1" applyAlignment="1">
      <alignment horizontal="center" vertical="center"/>
    </xf>
    <xf numFmtId="0" fontId="23" fillId="15" borderId="29" xfId="0" applyFont="1" applyFill="1" applyBorder="1" applyAlignment="1" applyProtection="1">
      <alignment horizontal="center" vertical="center"/>
      <protection locked="0"/>
    </xf>
    <xf numFmtId="2" fontId="23" fillId="0" borderId="29" xfId="0" applyNumberFormat="1" applyFont="1" applyBorder="1" applyAlignment="1" applyProtection="1">
      <alignment horizontal="center" vertical="center"/>
      <protection locked="0"/>
    </xf>
    <xf numFmtId="44" fontId="18" fillId="15" borderId="9" xfId="0" applyNumberFormat="1" applyFont="1" applyFill="1" applyBorder="1" applyAlignment="1" applyProtection="1">
      <alignment vertical="center"/>
    </xf>
    <xf numFmtId="0" fontId="43" fillId="0" borderId="0"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0" fontId="22" fillId="0" borderId="29" xfId="0" applyFont="1" applyBorder="1" applyAlignment="1" applyProtection="1">
      <alignment horizontal="center" vertical="center"/>
    </xf>
    <xf numFmtId="44" fontId="29" fillId="0" borderId="29" xfId="0" applyNumberFormat="1" applyFont="1" applyBorder="1" applyAlignment="1" applyProtection="1">
      <alignment vertical="center"/>
      <protection locked="0"/>
    </xf>
    <xf numFmtId="44" fontId="18" fillId="16" borderId="29" xfId="0" applyNumberFormat="1" applyFont="1" applyFill="1" applyBorder="1" applyAlignment="1" applyProtection="1">
      <alignment horizontal="distributed" vertical="center"/>
    </xf>
    <xf numFmtId="0" fontId="42" fillId="0" borderId="0" xfId="0" applyFont="1" applyFill="1" applyBorder="1" applyAlignment="1" applyProtection="1">
      <alignment horizontal="center" vertical="center"/>
    </xf>
    <xf numFmtId="0" fontId="38" fillId="0" borderId="0" xfId="0" applyFont="1" applyFill="1" applyBorder="1" applyAlignment="1" applyProtection="1">
      <alignment horizontal="left" vertical="center" wrapText="1"/>
    </xf>
    <xf numFmtId="0" fontId="39" fillId="0" borderId="0" xfId="0" applyFont="1" applyBorder="1" applyAlignment="1" applyProtection="1">
      <alignment horizontal="center" vertical="center"/>
    </xf>
    <xf numFmtId="0" fontId="41" fillId="0" borderId="0" xfId="0" applyFont="1" applyBorder="1" applyAlignment="1" applyProtection="1">
      <alignment horizontal="left" vertical="center"/>
    </xf>
    <xf numFmtId="0" fontId="22" fillId="17" borderId="20" xfId="0" applyFont="1" applyFill="1" applyBorder="1" applyAlignment="1" applyProtection="1">
      <alignment horizontal="center" vertical="center"/>
    </xf>
    <xf numFmtId="44" fontId="22" fillId="15" borderId="9" xfId="0" applyNumberFormat="1" applyFont="1" applyFill="1" applyBorder="1" applyAlignment="1" applyProtection="1">
      <alignment horizontal="center" vertical="center"/>
    </xf>
    <xf numFmtId="0" fontId="18" fillId="0" borderId="22" xfId="0" applyFont="1" applyBorder="1" applyAlignment="1" applyProtection="1">
      <alignment horizontal="center" vertical="center"/>
    </xf>
    <xf numFmtId="0" fontId="5" fillId="0" borderId="12"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5" fillId="0" borderId="31" xfId="0" applyFont="1" applyFill="1" applyBorder="1" applyAlignment="1" applyProtection="1">
      <alignment horizontal="center" vertical="center"/>
    </xf>
    <xf numFmtId="167" fontId="5" fillId="0" borderId="29" xfId="0" applyNumberFormat="1" applyFont="1" applyFill="1" applyBorder="1" applyAlignment="1" applyProtection="1">
      <alignment horizontal="center" vertical="center"/>
    </xf>
    <xf numFmtId="164" fontId="5" fillId="2" borderId="29" xfId="0" applyNumberFormat="1" applyFont="1" applyFill="1" applyBorder="1" applyAlignment="1" applyProtection="1">
      <alignment horizontal="center" vertical="center"/>
    </xf>
    <xf numFmtId="0" fontId="18" fillId="13" borderId="29" xfId="0" applyFont="1" applyFill="1" applyBorder="1" applyAlignment="1" applyProtection="1">
      <alignment horizontal="center" vertical="center"/>
    </xf>
    <xf numFmtId="164" fontId="18" fillId="15" borderId="29" xfId="0" applyNumberFormat="1" applyFont="1" applyFill="1" applyBorder="1" applyAlignment="1" applyProtection="1">
      <alignment horizontal="right" vertical="center"/>
    </xf>
    <xf numFmtId="0" fontId="18" fillId="0" borderId="12" xfId="0" applyFont="1" applyFill="1" applyBorder="1" applyAlignment="1" applyProtection="1">
      <alignment horizontal="center" vertical="center" wrapText="1"/>
    </xf>
    <xf numFmtId="0" fontId="17" fillId="0" borderId="12" xfId="0" applyFont="1" applyFill="1" applyBorder="1" applyAlignment="1">
      <alignment horizontal="center" vertical="center"/>
    </xf>
    <xf numFmtId="0" fontId="17" fillId="0" borderId="17" xfId="0" applyFont="1" applyFill="1" applyBorder="1" applyAlignment="1">
      <alignment horizontal="center" vertical="center"/>
    </xf>
    <xf numFmtId="0" fontId="33" fillId="0" borderId="0" xfId="0" applyFont="1" applyFill="1" applyBorder="1" applyAlignment="1" applyProtection="1">
      <alignment horizontal="center" vertical="center"/>
      <protection locked="0"/>
    </xf>
    <xf numFmtId="0" fontId="18" fillId="0" borderId="12" xfId="0" applyFont="1" applyFill="1" applyBorder="1" applyAlignment="1" applyProtection="1">
      <alignment horizontal="left" vertical="center" wrapText="1"/>
    </xf>
    <xf numFmtId="0" fontId="18" fillId="0" borderId="17" xfId="0" applyFont="1" applyFill="1" applyBorder="1" applyAlignment="1" applyProtection="1">
      <alignment horizontal="left" vertical="center" wrapText="1"/>
    </xf>
    <xf numFmtId="0" fontId="22" fillId="2" borderId="30" xfId="0" applyFont="1" applyFill="1" applyBorder="1" applyAlignment="1">
      <alignment horizontal="center" vertical="center"/>
    </xf>
    <xf numFmtId="0" fontId="18" fillId="0" borderId="0" xfId="0" applyFont="1" applyFill="1" applyBorder="1" applyAlignment="1" applyProtection="1">
      <alignment horizontal="center" vertical="center"/>
    </xf>
    <xf numFmtId="0" fontId="17" fillId="0" borderId="0" xfId="0" applyFont="1" applyFill="1" applyBorder="1" applyAlignment="1">
      <alignment horizontal="center" vertical="center"/>
    </xf>
    <xf numFmtId="0" fontId="22" fillId="0" borderId="22" xfId="0" applyFont="1" applyFill="1" applyBorder="1" applyAlignment="1" applyProtection="1">
      <alignment horizontal="center" vertical="center"/>
    </xf>
    <xf numFmtId="1"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protection locked="0"/>
    </xf>
    <xf numFmtId="1" fontId="9" fillId="0" borderId="29" xfId="15" applyNumberFormat="1" applyFont="1" applyBorder="1" applyAlignment="1" applyProtection="1">
      <alignment horizontal="center" vertical="center"/>
    </xf>
    <xf numFmtId="0"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xf>
    <xf numFmtId="174" fontId="9" fillId="0" borderId="29" xfId="16" applyNumberFormat="1" applyFont="1" applyFill="1" applyBorder="1" applyAlignment="1" applyProtection="1">
      <alignment vertical="center"/>
      <protection locked="0"/>
    </xf>
    <xf numFmtId="174" fontId="10" fillId="18" borderId="29" xfId="16" applyNumberFormat="1" applyFont="1" applyFill="1" applyBorder="1" applyAlignment="1" applyProtection="1">
      <alignment horizontal="center" vertical="center"/>
    </xf>
    <xf numFmtId="0" fontId="34" fillId="0" borderId="29" xfId="15" applyFont="1" applyFill="1" applyBorder="1" applyAlignment="1" applyProtection="1">
      <alignment horizontal="center" vertical="center" wrapText="1"/>
    </xf>
    <xf numFmtId="0" fontId="22" fillId="0" borderId="29" xfId="0" applyFont="1" applyFill="1" applyBorder="1" applyAlignment="1" applyProtection="1">
      <alignment horizontal="center" vertical="center"/>
    </xf>
    <xf numFmtId="44" fontId="27" fillId="0" borderId="29" xfId="0" applyNumberFormat="1" applyFont="1" applyFill="1" applyBorder="1" applyAlignment="1" applyProtection="1">
      <alignment vertical="center"/>
    </xf>
    <xf numFmtId="0" fontId="22" fillId="0" borderId="0" xfId="0" applyFont="1" applyFill="1" applyBorder="1" applyAlignment="1" applyProtection="1">
      <alignment horizontal="right" vertical="center"/>
    </xf>
    <xf numFmtId="0" fontId="22" fillId="14" borderId="29" xfId="0" applyFont="1" applyFill="1" applyBorder="1" applyAlignment="1" applyProtection="1">
      <alignment horizontal="center" vertical="center"/>
    </xf>
    <xf numFmtId="44" fontId="22" fillId="2" borderId="29" xfId="0" applyNumberFormat="1" applyFont="1" applyFill="1" applyBorder="1" applyAlignment="1">
      <alignment horizontal="center" vertical="center"/>
    </xf>
    <xf numFmtId="0" fontId="17" fillId="0" borderId="15" xfId="0" applyFont="1" applyFill="1" applyBorder="1" applyAlignment="1">
      <alignment horizontal="center" vertical="center"/>
    </xf>
    <xf numFmtId="0" fontId="22" fillId="15" borderId="29" xfId="0" applyFont="1" applyFill="1" applyBorder="1" applyAlignment="1" applyProtection="1">
      <alignment horizontal="center" vertical="center"/>
    </xf>
    <xf numFmtId="10" fontId="21" fillId="15" borderId="29" xfId="0" applyNumberFormat="1" applyFont="1" applyFill="1" applyBorder="1" applyAlignment="1">
      <alignment horizontal="center" vertical="center"/>
    </xf>
    <xf numFmtId="0" fontId="22" fillId="15" borderId="13" xfId="0" applyFont="1" applyFill="1" applyBorder="1" applyAlignment="1" applyProtection="1">
      <alignment horizontal="center" vertical="center"/>
    </xf>
    <xf numFmtId="44" fontId="27" fillId="0" borderId="29" xfId="0" applyNumberFormat="1" applyFont="1" applyFill="1" applyBorder="1" applyAlignment="1">
      <alignment horizontal="center" vertical="center"/>
    </xf>
    <xf numFmtId="0" fontId="22" fillId="15" borderId="29" xfId="0" applyFont="1" applyFill="1" applyBorder="1" applyAlignment="1">
      <alignment vertical="center"/>
    </xf>
    <xf numFmtId="10" fontId="10" fillId="0" borderId="29" xfId="3" applyNumberFormat="1" applyFont="1" applyBorder="1" applyAlignment="1">
      <alignment horizontal="center" vertical="center"/>
    </xf>
    <xf numFmtId="44" fontId="22" fillId="15" borderId="9" xfId="0" applyNumberFormat="1" applyFont="1" applyFill="1" applyBorder="1" applyAlignment="1">
      <alignment horizontal="center" vertical="center"/>
    </xf>
    <xf numFmtId="164" fontId="22" fillId="15" borderId="29" xfId="0" applyNumberFormat="1" applyFont="1" applyFill="1" applyBorder="1" applyAlignment="1">
      <alignment vertical="center"/>
    </xf>
    <xf numFmtId="164" fontId="22" fillId="6" borderId="29" xfId="0" applyNumberFormat="1" applyFont="1" applyFill="1" applyBorder="1" applyAlignment="1" applyProtection="1">
      <alignment vertical="center"/>
    </xf>
    <xf numFmtId="0" fontId="18" fillId="0" borderId="0" xfId="0" applyFont="1" applyFill="1" applyBorder="1" applyAlignment="1" applyProtection="1">
      <alignment horizontal="right" vertical="center"/>
    </xf>
    <xf numFmtId="164" fontId="22" fillId="0" borderId="0" xfId="0" applyNumberFormat="1" applyFont="1" applyFill="1" applyBorder="1" applyAlignment="1" applyProtection="1">
      <alignment vertical="center"/>
    </xf>
    <xf numFmtId="44" fontId="22" fillId="15" borderId="29" xfId="0" applyNumberFormat="1" applyFont="1" applyFill="1" applyBorder="1" applyAlignment="1" applyProtection="1">
      <alignment horizontal="center" vertical="center"/>
    </xf>
    <xf numFmtId="44" fontId="27" fillId="0" borderId="9" xfId="0" applyNumberFormat="1" applyFont="1" applyFill="1" applyBorder="1" applyAlignment="1" applyProtection="1">
      <alignment horizontal="right" vertical="center"/>
    </xf>
    <xf numFmtId="44" fontId="27" fillId="15"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horizontal="right" vertical="center"/>
    </xf>
    <xf numFmtId="0" fontId="49" fillId="0" borderId="0" xfId="0" applyFont="1" applyBorder="1" applyAlignment="1" applyProtection="1">
      <alignment horizontal="center" vertical="center"/>
    </xf>
    <xf numFmtId="0" fontId="48" fillId="0" borderId="0" xfId="0" applyFont="1" applyBorder="1" applyAlignment="1" applyProtection="1">
      <alignment horizontal="center" vertical="center" wrapText="1"/>
    </xf>
    <xf numFmtId="0" fontId="48" fillId="0" borderId="0" xfId="0" applyFont="1" applyBorder="1" applyAlignment="1" applyProtection="1">
      <alignment horizontal="center" vertical="center"/>
    </xf>
    <xf numFmtId="167" fontId="17" fillId="0" borderId="9" xfId="0" applyNumberFormat="1" applyFont="1" applyFill="1" applyBorder="1" applyAlignment="1" applyProtection="1">
      <alignment horizontal="distributed" vertical="center"/>
    </xf>
    <xf numFmtId="44" fontId="27" fillId="0" borderId="23" xfId="0" applyNumberFormat="1" applyFont="1" applyFill="1" applyBorder="1" applyAlignment="1" applyProtection="1">
      <alignment vertical="center" wrapText="1"/>
    </xf>
    <xf numFmtId="44" fontId="17" fillId="0" borderId="29" xfId="0" applyNumberFormat="1" applyFont="1" applyFill="1" applyBorder="1" applyAlignment="1" applyProtection="1">
      <alignment horizontal="right" vertical="center"/>
    </xf>
    <xf numFmtId="44" fontId="34" fillId="0" borderId="29" xfId="0" applyNumberFormat="1" applyFont="1" applyFill="1" applyBorder="1" applyAlignment="1" applyProtection="1">
      <alignment horizontal="right" vertical="center"/>
    </xf>
    <xf numFmtId="44" fontId="18" fillId="0"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vertical="center"/>
    </xf>
    <xf numFmtId="44" fontId="17" fillId="0" borderId="29" xfId="0" applyNumberFormat="1" applyFont="1" applyFill="1" applyBorder="1" applyAlignment="1">
      <alignment vertical="center"/>
    </xf>
    <xf numFmtId="44" fontId="27" fillId="0" borderId="30" xfId="0" applyNumberFormat="1" applyFont="1" applyFill="1" applyBorder="1" applyAlignment="1">
      <alignment horizontal="center" vertical="center"/>
    </xf>
    <xf numFmtId="44" fontId="23" fillId="0" borderId="9" xfId="0" applyNumberFormat="1" applyFont="1" applyFill="1" applyBorder="1" applyAlignment="1">
      <alignment horizontal="right" vertical="center"/>
    </xf>
    <xf numFmtId="44" fontId="23" fillId="0" borderId="9" xfId="0" applyNumberFormat="1" applyFont="1" applyFill="1" applyBorder="1" applyAlignment="1" applyProtection="1">
      <alignment horizontal="right" vertical="center"/>
    </xf>
    <xf numFmtId="44" fontId="23" fillId="0" borderId="3" xfId="0" applyNumberFormat="1" applyFont="1" applyFill="1" applyBorder="1" applyAlignment="1" applyProtection="1">
      <alignment horizontal="right" vertical="center"/>
    </xf>
    <xf numFmtId="167" fontId="31" fillId="0" borderId="9" xfId="0" applyNumberFormat="1" applyFont="1" applyFill="1" applyBorder="1" applyAlignment="1" applyProtection="1">
      <alignment horizontal="distributed" vertical="center"/>
    </xf>
    <xf numFmtId="0" fontId="10" fillId="15" borderId="29" xfId="0" applyFont="1" applyFill="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0" fontId="10" fillId="0" borderId="29" xfId="3" applyNumberFormat="1" applyFont="1" applyBorder="1" applyAlignment="1" applyProtection="1">
      <alignment vertical="center"/>
      <protection locked="0"/>
    </xf>
    <xf numFmtId="0" fontId="35" fillId="0" borderId="17" xfId="0" applyFont="1" applyFill="1" applyBorder="1" applyAlignment="1" applyProtection="1">
      <alignment horizontal="right" vertical="center" wrapText="1"/>
      <protection locked="0"/>
    </xf>
    <xf numFmtId="8" fontId="35" fillId="0" borderId="17" xfId="1" applyNumberFormat="1" applyFont="1" applyFill="1" applyBorder="1" applyAlignment="1" applyProtection="1">
      <alignment horizontal="right" vertical="center"/>
      <protection locked="0"/>
    </xf>
    <xf numFmtId="0" fontId="34" fillId="0" borderId="9" xfId="0" applyFont="1" applyFill="1" applyBorder="1" applyAlignment="1" applyProtection="1">
      <alignment horizontal="right" vertical="center"/>
      <protection locked="0"/>
    </xf>
    <xf numFmtId="0" fontId="35" fillId="0" borderId="13" xfId="0" applyFont="1" applyBorder="1" applyAlignment="1" applyProtection="1">
      <alignment horizontal="center" vertical="center"/>
    </xf>
    <xf numFmtId="0" fontId="55" fillId="0" borderId="0" xfId="0" applyFont="1"/>
    <xf numFmtId="0" fontId="39" fillId="4" borderId="29" xfId="0" applyFont="1" applyFill="1" applyBorder="1" applyAlignment="1" applyProtection="1">
      <alignment horizontal="center" vertical="center"/>
    </xf>
    <xf numFmtId="0" fontId="42" fillId="4" borderId="29" xfId="0" applyFont="1" applyFill="1" applyBorder="1" applyAlignment="1" applyProtection="1">
      <alignment horizontal="center" vertical="center"/>
    </xf>
    <xf numFmtId="0" fontId="30" fillId="4" borderId="29" xfId="0" applyFont="1" applyFill="1" applyBorder="1" applyAlignment="1" applyProtection="1">
      <alignment horizontal="center" vertical="center"/>
    </xf>
    <xf numFmtId="0" fontId="42" fillId="4" borderId="29" xfId="0" applyFont="1" applyFill="1" applyBorder="1" applyAlignment="1" applyProtection="1">
      <alignment horizontal="center" vertical="center" wrapText="1"/>
    </xf>
    <xf numFmtId="167" fontId="22" fillId="15" borderId="9" xfId="0" applyNumberFormat="1" applyFont="1" applyFill="1" applyBorder="1" applyAlignment="1" applyProtection="1">
      <alignment horizontal="center" vertical="center"/>
    </xf>
    <xf numFmtId="0" fontId="57" fillId="0" borderId="0" xfId="0" applyFont="1"/>
    <xf numFmtId="0" fontId="51" fillId="0" borderId="24" xfId="0" applyFont="1" applyBorder="1" applyAlignment="1">
      <alignment horizontal="center" vertical="center" wrapText="1"/>
    </xf>
    <xf numFmtId="0" fontId="57" fillId="0" borderId="0" xfId="0" applyFont="1" applyBorder="1" applyAlignment="1">
      <alignment vertical="center"/>
    </xf>
    <xf numFmtId="172" fontId="23" fillId="0" borderId="0" xfId="2" applyNumberFormat="1" applyFont="1" applyBorder="1" applyAlignment="1">
      <alignment vertical="center"/>
    </xf>
    <xf numFmtId="172" fontId="23" fillId="0" borderId="28" xfId="2" applyNumberFormat="1" applyFont="1" applyBorder="1" applyAlignment="1">
      <alignment vertical="center"/>
    </xf>
    <xf numFmtId="172" fontId="51" fillId="15" borderId="29" xfId="2" applyNumberFormat="1" applyFont="1" applyFill="1" applyBorder="1" applyAlignment="1">
      <alignment horizontal="center" vertical="center"/>
    </xf>
    <xf numFmtId="172" fontId="52" fillId="0" borderId="29" xfId="2" applyNumberFormat="1" applyFont="1" applyBorder="1" applyAlignment="1">
      <alignment vertical="center"/>
    </xf>
    <xf numFmtId="0" fontId="51" fillId="0" borderId="29" xfId="0" applyFont="1" applyBorder="1" applyAlignment="1">
      <alignment horizontal="center" vertical="center"/>
    </xf>
    <xf numFmtId="172" fontId="51" fillId="15" borderId="29" xfId="2" applyNumberFormat="1" applyFont="1" applyFill="1" applyBorder="1" applyAlignment="1">
      <alignment horizontal="right" vertical="center"/>
    </xf>
    <xf numFmtId="1" fontId="52" fillId="0" borderId="29" xfId="2" applyNumberFormat="1" applyFont="1" applyBorder="1" applyAlignment="1">
      <alignment vertical="center"/>
    </xf>
    <xf numFmtId="0" fontId="57" fillId="0" borderId="0" xfId="0" applyFont="1" applyBorder="1" applyAlignment="1">
      <alignment horizontal="center" vertical="center" wrapText="1"/>
    </xf>
    <xf numFmtId="172" fontId="23" fillId="0" borderId="0" xfId="2" applyNumberFormat="1" applyFont="1" applyBorder="1" applyAlignment="1">
      <alignment horizontal="center" vertical="center"/>
    </xf>
    <xf numFmtId="0" fontId="57" fillId="0" borderId="0" xfId="0" applyFont="1" applyBorder="1" applyAlignment="1">
      <alignment horizontal="center" vertical="center"/>
    </xf>
    <xf numFmtId="0" fontId="52" fillId="0" borderId="0" xfId="0" applyFont="1"/>
    <xf numFmtId="10" fontId="21" fillId="3" borderId="29" xfId="0" applyNumberFormat="1" applyFont="1" applyFill="1" applyBorder="1" applyAlignment="1">
      <alignment horizontal="center" vertical="center"/>
    </xf>
    <xf numFmtId="0" fontId="34" fillId="0" borderId="29" xfId="0" applyFont="1" applyFill="1" applyBorder="1" applyAlignment="1">
      <alignment horizontal="center" vertical="center" wrapText="1"/>
    </xf>
    <xf numFmtId="164" fontId="22" fillId="6" borderId="29" xfId="0" applyNumberFormat="1" applyFont="1" applyFill="1" applyBorder="1" applyAlignment="1" applyProtection="1">
      <alignment horizontal="right" vertical="center"/>
    </xf>
    <xf numFmtId="0" fontId="5" fillId="15" borderId="29" xfId="0" applyFont="1" applyFill="1" applyBorder="1" applyAlignment="1" applyProtection="1">
      <alignment horizontal="center" vertical="center" wrapText="1"/>
    </xf>
    <xf numFmtId="0" fontId="5" fillId="15" borderId="29" xfId="0" applyFont="1" applyFill="1" applyBorder="1" applyAlignment="1" applyProtection="1">
      <alignment horizontal="center" vertical="center"/>
    </xf>
    <xf numFmtId="1" fontId="8" fillId="21" borderId="9" xfId="0" applyNumberFormat="1" applyFont="1" applyFill="1" applyBorder="1" applyAlignment="1" applyProtection="1">
      <alignment horizontal="center" vertical="center"/>
      <protection locked="0"/>
    </xf>
    <xf numFmtId="172" fontId="34" fillId="0" borderId="29" xfId="0" applyNumberFormat="1" applyFont="1" applyFill="1" applyBorder="1" applyAlignment="1" applyProtection="1">
      <alignment horizontal="right" vertical="center"/>
      <protection locked="0"/>
    </xf>
    <xf numFmtId="10" fontId="10" fillId="21" borderId="29" xfId="3" applyNumberFormat="1" applyFont="1" applyFill="1" applyBorder="1" applyAlignment="1">
      <alignment horizontal="center" vertical="center"/>
    </xf>
    <xf numFmtId="164" fontId="59" fillId="15" borderId="29" xfId="0" applyNumberFormat="1" applyFont="1" applyFill="1" applyBorder="1" applyAlignment="1" applyProtection="1">
      <alignment horizontal="center" vertical="center"/>
    </xf>
    <xf numFmtId="0" fontId="60" fillId="0" borderId="29" xfId="0" applyFont="1" applyBorder="1" applyAlignment="1">
      <alignment horizontal="left" wrapText="1"/>
    </xf>
    <xf numFmtId="0" fontId="60" fillId="0" borderId="29" xfId="0" applyFont="1" applyBorder="1" applyAlignment="1">
      <alignment horizontal="left" vertical="center" wrapText="1"/>
    </xf>
    <xf numFmtId="0" fontId="24" fillId="0" borderId="29" xfId="0" applyFont="1" applyBorder="1" applyAlignment="1" applyProtection="1">
      <alignment horizontal="center" vertical="center"/>
    </xf>
    <xf numFmtId="0" fontId="24" fillId="0" borderId="13" xfId="0" applyFont="1" applyBorder="1" applyAlignment="1" applyProtection="1">
      <alignment horizontal="center" vertical="center"/>
    </xf>
    <xf numFmtId="0" fontId="22" fillId="2" borderId="29" xfId="0" applyFont="1" applyFill="1" applyBorder="1" applyAlignment="1">
      <alignment horizontal="center" vertical="center"/>
    </xf>
    <xf numFmtId="0" fontId="17" fillId="0" borderId="29" xfId="0" applyFont="1" applyFill="1" applyBorder="1" applyAlignment="1" applyProtection="1">
      <alignment horizontal="left" vertical="center"/>
    </xf>
    <xf numFmtId="0" fontId="22" fillId="0" borderId="13" xfId="0" applyFont="1" applyBorder="1" applyAlignment="1" applyProtection="1">
      <alignment horizontal="center" vertical="center"/>
    </xf>
    <xf numFmtId="0" fontId="23" fillId="0" borderId="29" xfId="0" applyFont="1" applyFill="1" applyBorder="1" applyAlignment="1" applyProtection="1">
      <alignment horizontal="left" vertical="center"/>
    </xf>
    <xf numFmtId="3" fontId="52" fillId="0" borderId="29" xfId="2" applyNumberFormat="1" applyFont="1" applyFill="1" applyBorder="1" applyAlignment="1">
      <alignment vertical="center"/>
    </xf>
    <xf numFmtId="0" fontId="51" fillId="0" borderId="29" xfId="0" applyFont="1" applyFill="1" applyBorder="1" applyAlignment="1">
      <alignment horizontal="center" vertical="center"/>
    </xf>
    <xf numFmtId="172" fontId="51" fillId="0" borderId="29" xfId="2" applyNumberFormat="1" applyFont="1" applyFill="1" applyBorder="1" applyAlignment="1">
      <alignment vertical="center"/>
    </xf>
    <xf numFmtId="0" fontId="0" fillId="0" borderId="0" xfId="0" applyAlignment="1">
      <alignment vertical="center"/>
    </xf>
    <xf numFmtId="0" fontId="18" fillId="0" borderId="29" xfId="0" applyFont="1" applyBorder="1" applyAlignment="1" applyProtection="1">
      <alignment vertical="center"/>
    </xf>
    <xf numFmtId="0" fontId="18" fillId="12" borderId="29" xfId="0" applyFont="1" applyFill="1" applyBorder="1" applyAlignment="1" applyProtection="1">
      <alignment horizontal="right" vertical="center"/>
    </xf>
    <xf numFmtId="0" fontId="17" fillId="0" borderId="0" xfId="0" applyFont="1" applyAlignment="1" applyProtection="1">
      <alignment horizontal="center" vertical="center"/>
      <protection locked="0"/>
    </xf>
    <xf numFmtId="10" fontId="17" fillId="0" borderId="0" xfId="3" applyNumberFormat="1" applyFont="1" applyBorder="1" applyAlignment="1" applyProtection="1">
      <alignment vertical="center"/>
      <protection locked="0"/>
    </xf>
    <xf numFmtId="0" fontId="18" fillId="0" borderId="29" xfId="0" applyFont="1" applyBorder="1" applyAlignment="1" applyProtection="1">
      <alignment horizontal="left" vertical="center"/>
    </xf>
    <xf numFmtId="0" fontId="18" fillId="0" borderId="29" xfId="0" applyFont="1" applyBorder="1" applyAlignment="1" applyProtection="1">
      <alignment horizontal="right" vertical="center"/>
    </xf>
    <xf numFmtId="0" fontId="0" fillId="0" borderId="0" xfId="0" applyFill="1" applyAlignment="1">
      <alignment vertical="center"/>
    </xf>
    <xf numFmtId="8" fontId="17" fillId="0" borderId="0" xfId="0" applyNumberFormat="1" applyFont="1" applyAlignment="1" applyProtection="1">
      <alignment vertical="center"/>
      <protection locked="0"/>
    </xf>
    <xf numFmtId="0" fontId="18" fillId="17" borderId="29" xfId="0" applyFont="1" applyFill="1" applyBorder="1" applyAlignment="1" applyProtection="1">
      <alignment horizontal="center" vertical="center"/>
    </xf>
    <xf numFmtId="0" fontId="18" fillId="16" borderId="30" xfId="0" applyFont="1" applyFill="1" applyBorder="1" applyAlignment="1" applyProtection="1">
      <alignment horizontal="center" vertical="center"/>
    </xf>
    <xf numFmtId="167" fontId="23" fillId="0" borderId="9" xfId="0" applyNumberFormat="1" applyFont="1" applyFill="1" applyBorder="1" applyAlignment="1" applyProtection="1">
      <alignment horizontal="distributed" vertical="center" wrapText="1"/>
    </xf>
    <xf numFmtId="0" fontId="25" fillId="0" borderId="0" xfId="0" applyFont="1" applyFill="1" applyAlignment="1">
      <alignment vertical="center"/>
    </xf>
    <xf numFmtId="0" fontId="25" fillId="0" borderId="0" xfId="0" applyFont="1" applyAlignment="1" applyProtection="1">
      <alignment vertical="center"/>
      <protection locked="0"/>
    </xf>
    <xf numFmtId="172" fontId="23" fillId="0" borderId="29" xfId="0" applyNumberFormat="1" applyFont="1" applyFill="1" applyBorder="1" applyAlignment="1" applyProtection="1">
      <alignment horizontal="right" vertical="center"/>
    </xf>
    <xf numFmtId="9" fontId="2" fillId="0" borderId="29" xfId="3" applyFill="1" applyBorder="1" applyAlignment="1" applyProtection="1">
      <alignment vertical="center"/>
    </xf>
    <xf numFmtId="167" fontId="23" fillId="0" borderId="29" xfId="0" applyNumberFormat="1" applyFont="1" applyFill="1" applyBorder="1" applyAlignment="1" applyProtection="1">
      <alignment horizontal="distributed" vertical="center" wrapText="1"/>
      <protection locked="0"/>
    </xf>
    <xf numFmtId="0" fontId="17" fillId="0" borderId="0" xfId="0" applyFont="1" applyFill="1" applyBorder="1" applyAlignment="1" applyProtection="1">
      <alignment vertical="center"/>
      <protection locked="0"/>
    </xf>
    <xf numFmtId="0" fontId="22" fillId="2" borderId="19" xfId="0" applyFont="1" applyFill="1" applyBorder="1" applyAlignment="1">
      <alignment horizontal="center" vertical="center"/>
    </xf>
    <xf numFmtId="0" fontId="18" fillId="0" borderId="14" xfId="0" applyFont="1" applyFill="1" applyBorder="1" applyAlignment="1" applyProtection="1">
      <alignment horizontal="center" vertical="center"/>
    </xf>
    <xf numFmtId="0" fontId="22" fillId="4" borderId="27" xfId="0" applyFont="1" applyFill="1" applyBorder="1" applyAlignment="1">
      <alignment horizontal="center" vertical="center"/>
    </xf>
    <xf numFmtId="10" fontId="17" fillId="0" borderId="0" xfId="0" applyNumberFormat="1" applyFont="1" applyFill="1" applyBorder="1" applyAlignment="1" applyProtection="1">
      <alignment vertical="center"/>
      <protection locked="0"/>
    </xf>
    <xf numFmtId="0" fontId="18" fillId="6" borderId="29" xfId="0" applyFont="1" applyFill="1" applyBorder="1" applyAlignment="1" applyProtection="1">
      <alignment horizontal="center" vertical="center"/>
    </xf>
    <xf numFmtId="0" fontId="22" fillId="10" borderId="27" xfId="0" applyFont="1" applyFill="1" applyBorder="1" applyAlignment="1">
      <alignment horizontal="center" vertical="center"/>
    </xf>
    <xf numFmtId="0" fontId="17" fillId="0" borderId="0" xfId="0" applyFont="1" applyBorder="1" applyAlignment="1">
      <alignment vertical="center"/>
    </xf>
    <xf numFmtId="0" fontId="30" fillId="0" borderId="0" xfId="0" applyFont="1" applyBorder="1" applyAlignment="1" applyProtection="1">
      <alignment horizontal="center" vertical="center"/>
    </xf>
    <xf numFmtId="0" fontId="44" fillId="0" borderId="0" xfId="0" applyFont="1" applyBorder="1" applyAlignment="1" applyProtection="1">
      <alignment horizontal="left" vertical="center"/>
    </xf>
    <xf numFmtId="164" fontId="4" fillId="2" borderId="29" xfId="2" applyNumberFormat="1" applyFont="1" applyFill="1" applyBorder="1" applyAlignment="1" applyProtection="1">
      <alignment vertical="center"/>
    </xf>
    <xf numFmtId="164" fontId="4" fillId="0" borderId="0" xfId="2" applyNumberFormat="1" applyFont="1" applyFill="1" applyBorder="1" applyAlignment="1" applyProtection="1">
      <alignment vertical="center"/>
    </xf>
    <xf numFmtId="0" fontId="27" fillId="17" borderId="18" xfId="0" applyFont="1" applyFill="1" applyBorder="1" applyAlignment="1" applyProtection="1">
      <alignment horizontal="center" vertical="center"/>
    </xf>
    <xf numFmtId="167" fontId="17" fillId="0" borderId="0" xfId="0" applyNumberFormat="1" applyFont="1" applyFill="1" applyAlignment="1" applyProtection="1">
      <alignment vertical="center"/>
      <protection locked="0"/>
    </xf>
    <xf numFmtId="164" fontId="4" fillId="6" borderId="29" xfId="2" applyNumberFormat="1" applyFont="1" applyFill="1" applyBorder="1" applyAlignment="1" applyProtection="1">
      <alignment vertical="center"/>
    </xf>
    <xf numFmtId="0" fontId="22" fillId="6" borderId="29" xfId="0" applyFont="1" applyFill="1" applyBorder="1" applyAlignment="1">
      <alignment horizontal="center" vertical="center"/>
    </xf>
    <xf numFmtId="0" fontId="27" fillId="0" borderId="0" xfId="0" applyFont="1" applyFill="1" applyAlignment="1">
      <alignment vertical="center"/>
    </xf>
    <xf numFmtId="0" fontId="27" fillId="0" borderId="0" xfId="0" applyFont="1" applyFill="1" applyAlignment="1" applyProtection="1">
      <alignment vertical="center"/>
      <protection locked="0"/>
    </xf>
    <xf numFmtId="0" fontId="22" fillId="6" borderId="19" xfId="0" applyFont="1" applyFill="1" applyBorder="1" applyAlignment="1">
      <alignment horizontal="center" vertical="center"/>
    </xf>
    <xf numFmtId="0" fontId="27" fillId="0" borderId="14" xfId="0" applyFont="1" applyFill="1" applyBorder="1" applyAlignment="1" applyProtection="1">
      <alignment horizontal="center" vertical="center"/>
    </xf>
    <xf numFmtId="0" fontId="22" fillId="0" borderId="0" xfId="0" applyFont="1" applyFill="1" applyBorder="1" applyAlignment="1">
      <alignment horizontal="center" vertical="center"/>
    </xf>
    <xf numFmtId="0" fontId="27" fillId="0" borderId="13" xfId="0" applyFont="1" applyFill="1" applyBorder="1" applyAlignment="1" applyProtection="1">
      <alignment horizontal="center" vertical="center"/>
    </xf>
    <xf numFmtId="44" fontId="17" fillId="0" borderId="9" xfId="0" applyNumberFormat="1" applyFont="1" applyFill="1" applyBorder="1" applyAlignment="1">
      <alignment horizontal="right" vertical="center"/>
    </xf>
    <xf numFmtId="0" fontId="27" fillId="0" borderId="22" xfId="0" applyFont="1" applyFill="1" applyBorder="1" applyAlignment="1" applyProtection="1">
      <alignment horizontal="center" vertical="center"/>
    </xf>
    <xf numFmtId="44" fontId="22" fillId="6" borderId="29" xfId="0" applyNumberFormat="1" applyFont="1" applyFill="1" applyBorder="1" applyAlignment="1" applyProtection="1">
      <alignment vertical="center"/>
    </xf>
    <xf numFmtId="0" fontId="17" fillId="0" borderId="0" xfId="0" applyFont="1" applyAlignment="1" applyProtection="1">
      <alignment vertical="center"/>
    </xf>
    <xf numFmtId="44" fontId="27" fillId="0" borderId="29" xfId="0" applyNumberFormat="1" applyFont="1" applyFill="1" applyBorder="1" applyAlignment="1">
      <alignment vertical="center"/>
    </xf>
    <xf numFmtId="44" fontId="2" fillId="0" borderId="29" xfId="2" applyNumberFormat="1" applyBorder="1" applyAlignment="1" applyProtection="1">
      <alignment vertical="center"/>
    </xf>
    <xf numFmtId="0" fontId="48" fillId="0" borderId="0" xfId="0" applyFont="1" applyBorder="1" applyAlignment="1" applyProtection="1">
      <alignment horizontal="left" vertical="center"/>
    </xf>
    <xf numFmtId="164" fontId="6" fillId="2" borderId="29" xfId="2" applyNumberFormat="1" applyFont="1" applyFill="1" applyBorder="1" applyAlignment="1">
      <alignment vertical="center"/>
    </xf>
    <xf numFmtId="0" fontId="18" fillId="0" borderId="29" xfId="0" applyFont="1" applyBorder="1" applyAlignment="1" applyProtection="1">
      <alignment horizontal="center" vertical="center"/>
    </xf>
    <xf numFmtId="1" fontId="8" fillId="21" borderId="29" xfId="0" applyNumberFormat="1" applyFont="1" applyFill="1" applyBorder="1" applyAlignment="1" applyProtection="1">
      <alignment horizontal="center" vertical="center"/>
      <protection locked="0"/>
    </xf>
    <xf numFmtId="0" fontId="35" fillId="0" borderId="29" xfId="0" applyFont="1" applyFill="1" applyBorder="1" applyAlignment="1" applyProtection="1">
      <alignment horizontal="right" vertical="center" wrapText="1"/>
      <protection locked="0"/>
    </xf>
    <xf numFmtId="8" fontId="35" fillId="0" borderId="29" xfId="1" applyNumberFormat="1" applyFont="1" applyFill="1" applyBorder="1" applyAlignment="1" applyProtection="1">
      <alignment horizontal="right" vertical="center"/>
      <protection locked="0"/>
    </xf>
    <xf numFmtId="0" fontId="34" fillId="0" borderId="29" xfId="0" applyFont="1" applyFill="1" applyBorder="1" applyAlignment="1" applyProtection="1">
      <alignment horizontal="right" vertical="center"/>
      <protection locked="0"/>
    </xf>
    <xf numFmtId="0" fontId="39" fillId="0" borderId="29" xfId="0" applyFont="1" applyBorder="1" applyAlignment="1" applyProtection="1">
      <alignment horizontal="center" vertical="center"/>
    </xf>
    <xf numFmtId="0" fontId="41" fillId="0" borderId="29" xfId="0" applyFont="1" applyBorder="1" applyAlignment="1" applyProtection="1">
      <alignment horizontal="left" vertical="center"/>
    </xf>
    <xf numFmtId="0" fontId="18" fillId="16" borderId="29" xfId="0" applyFont="1" applyFill="1" applyBorder="1" applyAlignment="1" applyProtection="1">
      <alignment horizontal="center" vertical="center"/>
    </xf>
    <xf numFmtId="167" fontId="23" fillId="0" borderId="29" xfId="0" applyNumberFormat="1" applyFont="1" applyFill="1" applyBorder="1" applyAlignment="1" applyProtection="1">
      <alignment horizontal="distributed" vertical="center" wrapText="1"/>
    </xf>
    <xf numFmtId="0" fontId="39" fillId="0" borderId="29" xfId="0" applyFont="1" applyFill="1" applyBorder="1" applyAlignment="1" applyProtection="1">
      <alignment horizontal="center" vertical="center"/>
    </xf>
    <xf numFmtId="0" fontId="40" fillId="0" borderId="29" xfId="0" applyFont="1" applyFill="1" applyBorder="1" applyAlignment="1" applyProtection="1">
      <alignment horizontal="left" vertical="center"/>
    </xf>
    <xf numFmtId="0" fontId="24" fillId="0" borderId="29" xfId="0" applyFont="1" applyFill="1" applyBorder="1" applyAlignment="1" applyProtection="1">
      <alignment horizontal="center" vertical="center"/>
    </xf>
    <xf numFmtId="44" fontId="23" fillId="0" borderId="29" xfId="0" applyNumberFormat="1" applyFont="1" applyFill="1" applyBorder="1" applyAlignment="1">
      <alignment horizontal="right" vertical="center"/>
    </xf>
    <xf numFmtId="44" fontId="24" fillId="15" borderId="29" xfId="0" applyNumberFormat="1" applyFont="1" applyFill="1" applyBorder="1" applyAlignment="1">
      <alignment horizontal="right" vertical="center"/>
    </xf>
    <xf numFmtId="0" fontId="42" fillId="0" borderId="29" xfId="0" applyFont="1" applyFill="1" applyBorder="1" applyAlignment="1" applyProtection="1">
      <alignment horizontal="center" vertical="center"/>
    </xf>
    <xf numFmtId="0" fontId="38" fillId="0" borderId="29" xfId="0" applyFont="1" applyFill="1" applyBorder="1" applyAlignment="1" applyProtection="1">
      <alignment horizontal="left" vertical="center" wrapText="1"/>
    </xf>
    <xf numFmtId="0" fontId="18" fillId="4" borderId="29" xfId="0" applyFont="1" applyFill="1" applyBorder="1" applyAlignment="1" applyProtection="1">
      <alignment horizontal="center" vertical="center"/>
    </xf>
    <xf numFmtId="0" fontId="22" fillId="4" borderId="29" xfId="0" applyFont="1" applyFill="1" applyBorder="1" applyAlignment="1">
      <alignment horizontal="center" vertical="center"/>
    </xf>
    <xf numFmtId="44" fontId="23" fillId="0" borderId="29" xfId="0" applyNumberFormat="1" applyFont="1" applyFill="1" applyBorder="1" applyAlignment="1" applyProtection="1">
      <alignment horizontal="right" vertical="center"/>
    </xf>
    <xf numFmtId="44" fontId="18" fillId="15" borderId="29" xfId="0" applyNumberFormat="1" applyFont="1" applyFill="1" applyBorder="1" applyAlignment="1" applyProtection="1">
      <alignment vertical="center"/>
    </xf>
    <xf numFmtId="0" fontId="43" fillId="0" borderId="29" xfId="0" applyFont="1" applyFill="1" applyBorder="1" applyAlignment="1" applyProtection="1">
      <alignment horizontal="center" vertical="center" wrapText="1"/>
    </xf>
    <xf numFmtId="0" fontId="37" fillId="0" borderId="29" xfId="0" applyFont="1" applyFill="1" applyBorder="1" applyAlignment="1" applyProtection="1">
      <alignment horizontal="left" vertical="center" wrapText="1"/>
    </xf>
    <xf numFmtId="0" fontId="22" fillId="10" borderId="29" xfId="0" applyFont="1" applyFill="1" applyBorder="1" applyAlignment="1">
      <alignment horizontal="center" vertical="center"/>
    </xf>
    <xf numFmtId="0" fontId="30" fillId="0" borderId="29" xfId="0" applyFont="1" applyBorder="1" applyAlignment="1" applyProtection="1">
      <alignment horizontal="center" vertical="center"/>
    </xf>
    <xf numFmtId="0" fontId="44" fillId="0" borderId="29" xfId="0" applyFont="1" applyBorder="1" applyAlignment="1" applyProtection="1">
      <alignment horizontal="left" vertical="center"/>
    </xf>
    <xf numFmtId="0" fontId="22" fillId="17" borderId="29" xfId="0" applyFont="1" applyFill="1" applyBorder="1" applyAlignment="1" applyProtection="1">
      <alignment horizontal="center" vertical="center"/>
    </xf>
    <xf numFmtId="44" fontId="27" fillId="0" borderId="29" xfId="0" applyNumberFormat="1" applyFont="1" applyFill="1" applyBorder="1" applyAlignment="1" applyProtection="1">
      <alignment horizontal="right" vertical="center"/>
    </xf>
    <xf numFmtId="0" fontId="22" fillId="0" borderId="29" xfId="0" applyFont="1" applyFill="1" applyBorder="1" applyAlignment="1" applyProtection="1">
      <alignment horizontal="right" vertical="center"/>
    </xf>
    <xf numFmtId="164" fontId="4" fillId="0" borderId="29" xfId="2" applyNumberFormat="1" applyFont="1" applyFill="1" applyBorder="1" applyAlignment="1" applyProtection="1">
      <alignment vertical="center"/>
    </xf>
    <xf numFmtId="0" fontId="27" fillId="17" borderId="29" xfId="0" applyFont="1" applyFill="1" applyBorder="1" applyAlignment="1" applyProtection="1">
      <alignment horizontal="center" vertical="center"/>
    </xf>
    <xf numFmtId="167" fontId="22" fillId="15" borderId="29" xfId="0" applyNumberFormat="1" applyFont="1" applyFill="1" applyBorder="1" applyAlignment="1" applyProtection="1">
      <alignment horizontal="center" vertical="center"/>
    </xf>
    <xf numFmtId="167" fontId="17" fillId="0" borderId="29" xfId="0" applyNumberFormat="1" applyFont="1" applyFill="1" applyBorder="1" applyAlignment="1" applyProtection="1">
      <alignment horizontal="distributed" vertical="center"/>
    </xf>
    <xf numFmtId="167" fontId="31" fillId="0" borderId="29" xfId="0" applyNumberFormat="1" applyFont="1" applyFill="1" applyBorder="1" applyAlignment="1" applyProtection="1">
      <alignment horizontal="distributed" vertical="center"/>
    </xf>
    <xf numFmtId="44" fontId="27" fillId="0" borderId="29" xfId="0" applyNumberFormat="1" applyFont="1" applyFill="1" applyBorder="1" applyAlignment="1" applyProtection="1">
      <alignment vertical="center" wrapText="1"/>
    </xf>
    <xf numFmtId="0" fontId="5" fillId="0" borderId="29" xfId="0" applyFont="1" applyFill="1" applyBorder="1" applyAlignment="1" applyProtection="1">
      <alignment horizontal="center" vertical="center"/>
    </xf>
    <xf numFmtId="0" fontId="35" fillId="0" borderId="29" xfId="0" applyFont="1" applyBorder="1" applyAlignment="1" applyProtection="1">
      <alignment horizontal="center" vertical="center"/>
    </xf>
    <xf numFmtId="0" fontId="18" fillId="0" borderId="29" xfId="0" applyFont="1" applyFill="1" applyBorder="1" applyAlignment="1" applyProtection="1">
      <alignment horizontal="center" vertical="center"/>
    </xf>
    <xf numFmtId="0" fontId="18" fillId="0" borderId="29" xfId="0" applyFont="1" applyFill="1" applyBorder="1" applyAlignment="1" applyProtection="1">
      <alignment horizontal="center" vertical="center" wrapText="1"/>
    </xf>
    <xf numFmtId="0" fontId="17" fillId="0" borderId="29" xfId="0" applyFont="1" applyFill="1" applyBorder="1" applyAlignment="1">
      <alignment horizontal="center" vertical="center"/>
    </xf>
    <xf numFmtId="44" fontId="18" fillId="0" borderId="29" xfId="0" applyNumberFormat="1" applyFont="1" applyFill="1" applyBorder="1" applyAlignment="1" applyProtection="1">
      <alignment horizontal="right" vertical="center"/>
    </xf>
    <xf numFmtId="0" fontId="27" fillId="0" borderId="29" xfId="0" applyFont="1" applyFill="1" applyBorder="1" applyAlignment="1" applyProtection="1">
      <alignment horizontal="center" vertical="center"/>
    </xf>
    <xf numFmtId="0" fontId="22" fillId="0" borderId="29" xfId="0" applyFont="1" applyFill="1" applyBorder="1" applyAlignment="1">
      <alignment horizontal="center" vertical="center"/>
    </xf>
    <xf numFmtId="0" fontId="18" fillId="0" borderId="29" xfId="0" applyFont="1" applyFill="1" applyBorder="1" applyAlignment="1" applyProtection="1">
      <alignment horizontal="left" vertical="center" wrapText="1"/>
    </xf>
    <xf numFmtId="44" fontId="17" fillId="0" borderId="29" xfId="0" applyNumberFormat="1" applyFont="1" applyFill="1" applyBorder="1" applyAlignment="1">
      <alignment horizontal="right" vertical="center"/>
    </xf>
    <xf numFmtId="0" fontId="17" fillId="0" borderId="29" xfId="0" applyFont="1" applyBorder="1" applyAlignment="1" applyProtection="1">
      <alignment vertical="center"/>
    </xf>
    <xf numFmtId="44" fontId="22" fillId="15" borderId="29" xfId="0" applyNumberFormat="1" applyFont="1" applyFill="1" applyBorder="1" applyAlignment="1">
      <alignment horizontal="center" vertical="center"/>
    </xf>
    <xf numFmtId="0" fontId="49" fillId="0" borderId="29" xfId="0" applyFont="1" applyBorder="1" applyAlignment="1" applyProtection="1">
      <alignment horizontal="center" vertical="center"/>
    </xf>
    <xf numFmtId="0" fontId="48" fillId="0" borderId="29" xfId="0" applyFont="1" applyBorder="1" applyAlignment="1" applyProtection="1">
      <alignment horizontal="center" vertical="center" wrapText="1"/>
    </xf>
    <xf numFmtId="0" fontId="48" fillId="0" borderId="29" xfId="0" applyFont="1" applyBorder="1" applyAlignment="1" applyProtection="1">
      <alignment horizontal="center" vertical="center"/>
    </xf>
    <xf numFmtId="0" fontId="48" fillId="0" borderId="29" xfId="0" applyFont="1" applyBorder="1" applyAlignment="1" applyProtection="1">
      <alignment horizontal="left" vertical="center"/>
    </xf>
    <xf numFmtId="0" fontId="18" fillId="0" borderId="29" xfId="0" applyFont="1" applyFill="1" applyBorder="1" applyAlignment="1" applyProtection="1">
      <alignment horizontal="right" vertical="center"/>
    </xf>
    <xf numFmtId="164" fontId="22" fillId="0" borderId="29" xfId="0" applyNumberFormat="1" applyFont="1" applyFill="1" applyBorder="1" applyAlignment="1" applyProtection="1">
      <alignment vertical="center"/>
    </xf>
    <xf numFmtId="44" fontId="27" fillId="15" borderId="29" xfId="0" applyNumberFormat="1" applyFont="1" applyFill="1" applyBorder="1" applyAlignment="1" applyProtection="1">
      <alignment horizontal="right" vertical="center"/>
    </xf>
    <xf numFmtId="0" fontId="17" fillId="0" borderId="0" xfId="0" applyFont="1" applyBorder="1" applyAlignment="1" applyProtection="1">
      <alignment vertical="center"/>
      <protection locked="0"/>
    </xf>
    <xf numFmtId="0" fontId="17" fillId="0" borderId="0" xfId="0" applyFont="1" applyBorder="1" applyAlignment="1" applyProtection="1">
      <alignment horizontal="center" vertical="center"/>
      <protection locked="0"/>
    </xf>
    <xf numFmtId="8" fontId="17" fillId="0" borderId="0" xfId="0" applyNumberFormat="1" applyFont="1" applyBorder="1" applyAlignment="1" applyProtection="1">
      <alignment vertical="center"/>
      <protection locked="0"/>
    </xf>
    <xf numFmtId="0" fontId="25" fillId="0" borderId="0" xfId="0" applyFont="1" applyFill="1" applyBorder="1" applyAlignment="1">
      <alignment vertical="center"/>
    </xf>
    <xf numFmtId="0" fontId="25" fillId="0" borderId="0" xfId="0" applyFont="1" applyBorder="1" applyAlignment="1" applyProtection="1">
      <alignment vertical="center"/>
      <protection locked="0"/>
    </xf>
    <xf numFmtId="0" fontId="23" fillId="0" borderId="0" xfId="0" applyFont="1" applyFill="1" applyBorder="1" applyAlignment="1">
      <alignment vertical="center"/>
    </xf>
    <xf numFmtId="0" fontId="23" fillId="0" borderId="0" xfId="0" applyFont="1" applyBorder="1" applyAlignment="1" applyProtection="1">
      <alignment vertical="center"/>
      <protection locked="0"/>
    </xf>
    <xf numFmtId="0" fontId="23" fillId="0" borderId="0" xfId="0" applyFont="1" applyFill="1" applyBorder="1" applyAlignment="1" applyProtection="1">
      <alignment vertical="center"/>
      <protection locked="0"/>
    </xf>
    <xf numFmtId="0" fontId="23" fillId="0" borderId="0" xfId="0" applyFont="1" applyBorder="1" applyAlignment="1">
      <alignment vertical="center"/>
    </xf>
    <xf numFmtId="0" fontId="27" fillId="0" borderId="0" xfId="0" applyFont="1" applyBorder="1" applyAlignment="1">
      <alignment vertical="center"/>
    </xf>
    <xf numFmtId="0" fontId="27" fillId="0" borderId="0" xfId="0" applyFont="1" applyBorder="1" applyAlignment="1" applyProtection="1">
      <alignment vertical="center"/>
      <protection locked="0"/>
    </xf>
    <xf numFmtId="43" fontId="27" fillId="0" borderId="0" xfId="0" applyNumberFormat="1" applyFont="1" applyBorder="1" applyAlignment="1">
      <alignment vertical="center"/>
    </xf>
    <xf numFmtId="43" fontId="27" fillId="0" borderId="0" xfId="0" applyNumberFormat="1" applyFont="1" applyBorder="1" applyAlignment="1" applyProtection="1">
      <alignment vertical="center"/>
      <protection locked="0"/>
    </xf>
    <xf numFmtId="167" fontId="17" fillId="0" borderId="0" xfId="0" applyNumberFormat="1" applyFont="1" applyFill="1" applyBorder="1" applyAlignment="1" applyProtection="1">
      <alignment vertical="center"/>
      <protection locked="0"/>
    </xf>
    <xf numFmtId="0" fontId="27" fillId="0" borderId="0" xfId="0" applyFont="1" applyFill="1" applyBorder="1" applyAlignment="1" applyProtection="1">
      <alignment vertical="center"/>
      <protection locked="0"/>
    </xf>
    <xf numFmtId="0" fontId="0" fillId="0" borderId="0" xfId="0" applyBorder="1" applyAlignment="1">
      <alignment vertical="center"/>
    </xf>
    <xf numFmtId="172" fontId="52" fillId="15" borderId="29" xfId="2" applyNumberFormat="1" applyFont="1" applyFill="1" applyBorder="1" applyAlignment="1">
      <alignment vertical="center"/>
    </xf>
    <xf numFmtId="172" fontId="52" fillId="2" borderId="29" xfId="2" applyNumberFormat="1" applyFont="1" applyFill="1" applyBorder="1" applyAlignment="1">
      <alignment vertical="center"/>
    </xf>
    <xf numFmtId="0" fontId="18" fillId="0" borderId="1" xfId="0" applyFont="1" applyBorder="1" applyAlignment="1" applyProtection="1">
      <alignment horizontal="left" vertical="center"/>
    </xf>
    <xf numFmtId="0" fontId="18" fillId="0" borderId="9" xfId="0" applyFont="1" applyBorder="1" applyAlignment="1" applyProtection="1">
      <alignment horizontal="right" vertical="center"/>
    </xf>
    <xf numFmtId="3" fontId="19" fillId="3" borderId="29" xfId="0" applyNumberFormat="1" applyFont="1" applyFill="1" applyBorder="1" applyAlignment="1" applyProtection="1">
      <alignment horizontal="center" vertical="center"/>
      <protection locked="0"/>
    </xf>
    <xf numFmtId="0" fontId="19" fillId="3" borderId="29" xfId="0" applyFont="1" applyFill="1" applyBorder="1" applyAlignment="1" applyProtection="1">
      <alignment horizontal="center" vertical="center"/>
      <protection locked="0"/>
    </xf>
    <xf numFmtId="49" fontId="20" fillId="3" borderId="29" xfId="0" applyNumberFormat="1" applyFont="1" applyFill="1" applyBorder="1" applyAlignment="1" applyProtection="1">
      <alignment horizontal="center" vertical="center"/>
    </xf>
    <xf numFmtId="0" fontId="23" fillId="0" borderId="29" xfId="0" applyFont="1" applyBorder="1" applyAlignment="1">
      <alignment horizontal="left" vertical="center"/>
    </xf>
    <xf numFmtId="0" fontId="10" fillId="15" borderId="11" xfId="0" applyFont="1" applyFill="1" applyBorder="1" applyAlignment="1" applyProtection="1">
      <alignment horizontal="center" vertical="center"/>
      <protection locked="0"/>
    </xf>
    <xf numFmtId="0" fontId="18" fillId="3" borderId="29" xfId="0" applyFont="1" applyFill="1" applyBorder="1" applyAlignment="1" applyProtection="1">
      <alignment horizontal="center" vertical="center"/>
    </xf>
    <xf numFmtId="0" fontId="18" fillId="7" borderId="29" xfId="0" applyFont="1" applyFill="1" applyBorder="1" applyAlignment="1" applyProtection="1">
      <alignment horizontal="center" vertical="center"/>
    </xf>
    <xf numFmtId="165" fontId="16" fillId="12" borderId="29" xfId="0" applyNumberFormat="1" applyFont="1" applyFill="1" applyBorder="1" applyAlignment="1" applyProtection="1">
      <alignment horizontal="center" vertical="center"/>
      <protection locked="0"/>
    </xf>
    <xf numFmtId="0" fontId="18" fillId="8" borderId="29" xfId="0" applyFont="1" applyFill="1" applyBorder="1" applyAlignment="1" applyProtection="1">
      <alignment horizontal="center" vertical="center"/>
    </xf>
    <xf numFmtId="0" fontId="18" fillId="0" borderId="29" xfId="0" applyFont="1" applyBorder="1" applyAlignment="1" applyProtection="1">
      <alignment horizontal="left" vertical="center"/>
    </xf>
    <xf numFmtId="0" fontId="20" fillId="11" borderId="29" xfId="0" applyFont="1" applyFill="1" applyBorder="1" applyAlignment="1" applyProtection="1">
      <alignment horizontal="center" vertical="center"/>
      <protection locked="0"/>
    </xf>
    <xf numFmtId="0" fontId="26" fillId="0" borderId="29" xfId="0" applyFont="1" applyBorder="1" applyAlignment="1" applyProtection="1">
      <alignment horizontal="left" vertical="center"/>
    </xf>
    <xf numFmtId="0" fontId="36" fillId="0" borderId="29" xfId="0" applyFont="1" applyBorder="1" applyAlignment="1" applyProtection="1">
      <alignment horizontal="center" vertical="center"/>
      <protection locked="0"/>
    </xf>
    <xf numFmtId="0" fontId="26" fillId="12" borderId="29" xfId="0" applyFont="1" applyFill="1" applyBorder="1" applyAlignment="1" applyProtection="1">
      <alignment horizontal="left" vertical="center" wrapText="1"/>
    </xf>
    <xf numFmtId="0" fontId="26" fillId="12" borderId="29" xfId="0" applyFont="1" applyFill="1" applyBorder="1" applyAlignment="1" applyProtection="1">
      <alignment horizontal="left" vertical="center"/>
    </xf>
    <xf numFmtId="0" fontId="36" fillId="12" borderId="29" xfId="0" applyNumberFormat="1" applyFont="1" applyFill="1" applyBorder="1" applyAlignment="1" applyProtection="1">
      <alignment horizontal="center" vertical="center" wrapText="1"/>
      <protection locked="0"/>
    </xf>
    <xf numFmtId="0" fontId="26" fillId="12" borderId="29" xfId="0" applyNumberFormat="1" applyFont="1" applyFill="1" applyBorder="1" applyAlignment="1">
      <alignment vertical="center"/>
    </xf>
    <xf numFmtId="0" fontId="17" fillId="12" borderId="29" xfId="0" applyFont="1" applyFill="1" applyBorder="1" applyAlignment="1" applyProtection="1">
      <alignment horizontal="left" vertical="center"/>
    </xf>
    <xf numFmtId="0" fontId="17" fillId="12" borderId="29" xfId="0" applyFont="1" applyFill="1" applyBorder="1" applyAlignment="1">
      <alignment horizontal="left" vertical="center"/>
    </xf>
    <xf numFmtId="0" fontId="18" fillId="0" borderId="29" xfId="0" applyFont="1" applyBorder="1" applyAlignment="1" applyProtection="1">
      <alignment horizontal="center" vertical="center"/>
    </xf>
    <xf numFmtId="0" fontId="17" fillId="0" borderId="29" xfId="0" applyFont="1" applyBorder="1" applyAlignment="1" applyProtection="1">
      <alignment horizontal="left" vertical="center"/>
    </xf>
    <xf numFmtId="0" fontId="41" fillId="4" borderId="29" xfId="0" applyFont="1" applyFill="1" applyBorder="1" applyAlignment="1" applyProtection="1">
      <alignment horizontal="left" vertical="center"/>
    </xf>
    <xf numFmtId="22" fontId="17" fillId="11" borderId="29" xfId="0" applyNumberFormat="1" applyFont="1" applyFill="1" applyBorder="1" applyAlignment="1" applyProtection="1">
      <alignment horizontal="center" vertical="center"/>
    </xf>
    <xf numFmtId="0" fontId="17" fillId="11" borderId="29" xfId="0" applyFont="1" applyFill="1" applyBorder="1" applyAlignment="1" applyProtection="1">
      <alignment horizontal="center" vertical="center"/>
    </xf>
    <xf numFmtId="0" fontId="17" fillId="0" borderId="29" xfId="0" applyFont="1" applyFill="1" applyBorder="1" applyAlignment="1" applyProtection="1">
      <alignment horizontal="left" vertical="center"/>
    </xf>
    <xf numFmtId="0" fontId="17" fillId="0" borderId="29" xfId="0" applyFont="1" applyFill="1" applyBorder="1" applyAlignment="1">
      <alignment horizontal="left" vertical="center"/>
    </xf>
    <xf numFmtId="0" fontId="5" fillId="13" borderId="29" xfId="0" applyFont="1" applyFill="1" applyBorder="1" applyAlignment="1" applyProtection="1">
      <alignment horizontal="center" vertical="center"/>
    </xf>
    <xf numFmtId="0" fontId="17" fillId="0" borderId="29" xfId="0" applyFont="1" applyBorder="1" applyAlignment="1" applyProtection="1">
      <alignment horizontal="center" vertical="center"/>
    </xf>
    <xf numFmtId="0" fontId="18" fillId="19" borderId="29" xfId="0" applyFont="1" applyFill="1" applyBorder="1" applyAlignment="1" applyProtection="1">
      <alignment horizontal="center" vertical="center"/>
    </xf>
    <xf numFmtId="0" fontId="18" fillId="20" borderId="29" xfId="0" applyFont="1" applyFill="1" applyBorder="1" applyAlignment="1" applyProtection="1">
      <alignment horizontal="center" vertical="center"/>
    </xf>
    <xf numFmtId="0" fontId="17" fillId="20" borderId="29" xfId="0" applyFont="1" applyFill="1" applyBorder="1" applyAlignment="1" applyProtection="1">
      <alignment horizontal="center" vertical="center"/>
    </xf>
    <xf numFmtId="0" fontId="27" fillId="21" borderId="29" xfId="0" applyFont="1" applyFill="1" applyBorder="1" applyAlignment="1" applyProtection="1">
      <alignment horizontal="center" vertical="center" wrapText="1"/>
    </xf>
    <xf numFmtId="0" fontId="27" fillId="12" borderId="29" xfId="0" applyFont="1" applyFill="1" applyBorder="1" applyAlignment="1" applyProtection="1">
      <alignment horizontal="center" vertical="center"/>
    </xf>
    <xf numFmtId="0" fontId="27" fillId="21" borderId="29" xfId="0" applyFont="1" applyFill="1" applyBorder="1" applyAlignment="1">
      <alignment horizontal="center" vertical="center"/>
    </xf>
    <xf numFmtId="0" fontId="17" fillId="0" borderId="29" xfId="0" applyFont="1" applyFill="1" applyBorder="1" applyAlignment="1" applyProtection="1">
      <alignment horizontal="center" vertical="center"/>
    </xf>
    <xf numFmtId="0" fontId="21" fillId="0" borderId="29" xfId="0" applyFont="1" applyFill="1" applyBorder="1" applyAlignment="1" applyProtection="1">
      <alignment horizontal="center" vertical="center" wrapText="1"/>
      <protection locked="0"/>
    </xf>
    <xf numFmtId="0" fontId="9" fillId="0" borderId="29" xfId="0" applyFont="1" applyFill="1" applyBorder="1" applyAlignment="1" applyProtection="1">
      <alignment horizontal="center" vertical="center" wrapText="1"/>
    </xf>
    <xf numFmtId="0" fontId="24" fillId="15" borderId="29" xfId="0" applyFont="1" applyFill="1" applyBorder="1" applyAlignment="1" applyProtection="1">
      <alignment horizontal="right" vertical="center"/>
    </xf>
    <xf numFmtId="0" fontId="38" fillId="4" borderId="29" xfId="0" applyFont="1" applyFill="1" applyBorder="1" applyAlignment="1" applyProtection="1">
      <alignment horizontal="left" vertical="center" wrapText="1"/>
    </xf>
    <xf numFmtId="0" fontId="23" fillId="0" borderId="29" xfId="0" applyFont="1" applyBorder="1" applyAlignment="1" applyProtection="1">
      <alignment horizontal="left" vertical="center"/>
    </xf>
    <xf numFmtId="0" fontId="18" fillId="5" borderId="29" xfId="0" applyFont="1" applyFill="1" applyBorder="1" applyAlignment="1" applyProtection="1">
      <alignment horizontal="right" vertical="center"/>
    </xf>
    <xf numFmtId="0" fontId="40" fillId="4" borderId="29" xfId="0" applyFont="1" applyFill="1" applyBorder="1" applyAlignment="1" applyProtection="1">
      <alignment horizontal="left" vertical="center"/>
    </xf>
    <xf numFmtId="0" fontId="5" fillId="6" borderId="29" xfId="0" applyFont="1" applyFill="1" applyBorder="1" applyAlignment="1" applyProtection="1">
      <alignment horizontal="center" vertical="center"/>
    </xf>
    <xf numFmtId="0" fontId="18" fillId="17" borderId="29" xfId="0" applyFont="1" applyFill="1" applyBorder="1" applyAlignment="1" applyProtection="1">
      <alignment horizontal="center" vertical="center"/>
    </xf>
    <xf numFmtId="0" fontId="23" fillId="0" borderId="29" xfId="0" applyFont="1" applyFill="1" applyBorder="1" applyAlignment="1" applyProtection="1">
      <alignment horizontal="left" vertical="center"/>
    </xf>
    <xf numFmtId="0" fontId="18" fillId="14" borderId="29" xfId="0" applyFont="1" applyFill="1" applyBorder="1" applyAlignment="1" applyProtection="1">
      <alignment horizontal="center" vertical="center" wrapText="1"/>
    </xf>
    <xf numFmtId="0" fontId="24" fillId="0" borderId="29" xfId="0" applyFont="1" applyBorder="1" applyAlignment="1" applyProtection="1">
      <alignment horizontal="center" vertical="center"/>
    </xf>
    <xf numFmtId="10" fontId="23" fillId="0" borderId="29" xfId="0" applyNumberFormat="1" applyFont="1" applyBorder="1" applyAlignment="1">
      <alignment horizontal="center" vertical="center"/>
    </xf>
    <xf numFmtId="0" fontId="17" fillId="0" borderId="29" xfId="0" applyFont="1" applyBorder="1" applyAlignment="1">
      <alignment horizontal="center" vertical="center"/>
    </xf>
    <xf numFmtId="10" fontId="23" fillId="0" borderId="29" xfId="0" applyNumberFormat="1" applyFont="1" applyFill="1" applyBorder="1" applyAlignment="1">
      <alignment horizontal="center" vertical="center"/>
    </xf>
    <xf numFmtId="0" fontId="17" fillId="0" borderId="29" xfId="0" applyFont="1" applyFill="1" applyBorder="1" applyAlignment="1">
      <alignment horizontal="center" vertical="center"/>
    </xf>
    <xf numFmtId="0" fontId="18" fillId="2" borderId="29" xfId="0" applyFont="1" applyFill="1" applyBorder="1" applyAlignment="1" applyProtection="1">
      <alignment horizontal="center" vertical="center" wrapText="1"/>
    </xf>
    <xf numFmtId="0" fontId="18" fillId="4" borderId="29" xfId="0" applyFont="1" applyFill="1" applyBorder="1" applyAlignment="1" applyProtection="1">
      <alignment horizontal="center" vertical="center" wrapText="1"/>
    </xf>
    <xf numFmtId="0" fontId="22" fillId="4" borderId="29" xfId="0" applyFont="1" applyFill="1" applyBorder="1" applyAlignment="1">
      <alignment horizontal="center" vertical="center"/>
    </xf>
    <xf numFmtId="0" fontId="17" fillId="4" borderId="29" xfId="0" applyFont="1" applyFill="1" applyBorder="1" applyAlignment="1">
      <alignment vertical="center"/>
    </xf>
    <xf numFmtId="0" fontId="22" fillId="0" borderId="29" xfId="0" applyFont="1" applyBorder="1" applyAlignment="1" applyProtection="1">
      <alignment horizontal="center" vertical="center"/>
    </xf>
    <xf numFmtId="0" fontId="27" fillId="0" borderId="29" xfId="0" applyFont="1" applyBorder="1" applyAlignment="1" applyProtection="1">
      <alignment horizontal="center" vertical="center" wrapText="1"/>
    </xf>
    <xf numFmtId="0" fontId="27" fillId="0" borderId="29" xfId="0" applyFont="1" applyFill="1" applyBorder="1" applyAlignment="1" applyProtection="1">
      <alignment horizontal="left" vertical="center" wrapText="1"/>
    </xf>
    <xf numFmtId="164" fontId="2" fillId="21" borderId="29" xfId="2" applyNumberFormat="1" applyFill="1" applyBorder="1" applyAlignment="1" applyProtection="1">
      <alignment horizontal="right" vertical="center"/>
    </xf>
    <xf numFmtId="164" fontId="2" fillId="21" borderId="29" xfId="2" applyNumberFormat="1" applyFill="1" applyBorder="1" applyAlignment="1">
      <alignment horizontal="right" vertical="center"/>
    </xf>
    <xf numFmtId="44" fontId="27" fillId="0" borderId="29" xfId="0" applyNumberFormat="1" applyFont="1" applyFill="1" applyBorder="1" applyAlignment="1" applyProtection="1">
      <alignment horizontal="center" vertical="center"/>
    </xf>
    <xf numFmtId="0" fontId="24" fillId="15" borderId="29" xfId="0" applyFont="1" applyFill="1" applyBorder="1" applyAlignment="1" applyProtection="1">
      <alignment horizontal="right" vertical="center" wrapText="1"/>
    </xf>
    <xf numFmtId="10" fontId="18" fillId="15" borderId="29" xfId="0" applyNumberFormat="1" applyFont="1" applyFill="1" applyBorder="1" applyAlignment="1" applyProtection="1">
      <alignment horizontal="center" vertical="center"/>
    </xf>
    <xf numFmtId="0" fontId="17" fillId="15" borderId="29" xfId="0" applyFont="1" applyFill="1" applyBorder="1" applyAlignment="1">
      <alignment horizontal="center" vertical="center"/>
    </xf>
    <xf numFmtId="0" fontId="28" fillId="0" borderId="29" xfId="0" applyFont="1" applyFill="1" applyBorder="1" applyAlignment="1" applyProtection="1">
      <alignment horizontal="right" vertical="center"/>
      <protection locked="0"/>
    </xf>
    <xf numFmtId="0" fontId="17" fillId="0" borderId="29" xfId="0" applyFont="1" applyFill="1" applyBorder="1" applyAlignment="1">
      <alignment horizontal="right" vertical="center"/>
    </xf>
    <xf numFmtId="0" fontId="28" fillId="0" borderId="29" xfId="0" applyNumberFormat="1" applyFont="1" applyFill="1" applyBorder="1" applyAlignment="1" applyProtection="1">
      <alignment horizontal="right" vertical="center"/>
      <protection locked="0"/>
    </xf>
    <xf numFmtId="0" fontId="17" fillId="0" borderId="29" xfId="0" applyNumberFormat="1" applyFont="1" applyFill="1" applyBorder="1" applyAlignment="1">
      <alignment horizontal="right" vertical="center"/>
    </xf>
    <xf numFmtId="9" fontId="28" fillId="21" borderId="29" xfId="0" applyNumberFormat="1" applyFont="1" applyFill="1" applyBorder="1" applyAlignment="1" applyProtection="1">
      <alignment horizontal="right" vertical="center"/>
      <protection locked="0"/>
    </xf>
    <xf numFmtId="9" fontId="17" fillId="21" borderId="29" xfId="0" applyNumberFormat="1" applyFont="1" applyFill="1" applyBorder="1" applyAlignment="1">
      <alignment horizontal="right" vertical="center"/>
    </xf>
    <xf numFmtId="0" fontId="24" fillId="6" borderId="29" xfId="0" applyFont="1" applyFill="1" applyBorder="1" applyAlignment="1">
      <alignment horizontal="center" vertical="center" wrapText="1"/>
    </xf>
    <xf numFmtId="0" fontId="22" fillId="10" borderId="29" xfId="0" applyFont="1" applyFill="1" applyBorder="1" applyAlignment="1">
      <alignment horizontal="center" vertical="center" wrapText="1"/>
    </xf>
    <xf numFmtId="0" fontId="5" fillId="2" borderId="29" xfId="0" applyFont="1" applyFill="1" applyBorder="1" applyAlignment="1" applyProtection="1">
      <alignment horizontal="center" vertical="center" wrapText="1"/>
    </xf>
    <xf numFmtId="0" fontId="27" fillId="0" borderId="29" xfId="0" applyFont="1" applyBorder="1" applyAlignment="1" applyProtection="1">
      <alignment horizontal="left" vertical="center"/>
    </xf>
    <xf numFmtId="0" fontId="22" fillId="15" borderId="29" xfId="0" applyFont="1" applyFill="1" applyBorder="1" applyAlignment="1" applyProtection="1">
      <alignment horizontal="right" vertical="center"/>
    </xf>
    <xf numFmtId="164" fontId="28" fillId="21" borderId="29" xfId="1" applyNumberFormat="1" applyFont="1" applyFill="1" applyBorder="1" applyAlignment="1" applyProtection="1">
      <alignment horizontal="right" vertical="center"/>
      <protection locked="0"/>
    </xf>
    <xf numFmtId="164" fontId="17" fillId="21" borderId="29" xfId="0" applyNumberFormat="1" applyFont="1" applyFill="1" applyBorder="1" applyAlignment="1">
      <alignment horizontal="right" vertical="center"/>
    </xf>
    <xf numFmtId="10" fontId="2" fillId="21" borderId="29" xfId="3" applyNumberFormat="1" applyFill="1" applyBorder="1" applyAlignment="1" applyProtection="1">
      <alignment vertical="center"/>
    </xf>
    <xf numFmtId="0" fontId="27" fillId="0" borderId="29" xfId="0" applyFont="1" applyBorder="1" applyAlignment="1" applyProtection="1">
      <alignment horizontal="left" vertical="center" wrapText="1"/>
    </xf>
    <xf numFmtId="0" fontId="17" fillId="0" borderId="29" xfId="0" applyFont="1" applyBorder="1" applyAlignment="1" applyProtection="1">
      <alignment horizontal="left" vertical="center" wrapText="1"/>
    </xf>
    <xf numFmtId="0" fontId="22" fillId="6" borderId="29" xfId="0" applyFont="1" applyFill="1" applyBorder="1" applyAlignment="1" applyProtection="1">
      <alignment horizontal="right" vertical="center"/>
    </xf>
    <xf numFmtId="0" fontId="18" fillId="14" borderId="29" xfId="0" applyFont="1" applyFill="1" applyBorder="1" applyAlignment="1" applyProtection="1">
      <alignment horizontal="center" vertical="center"/>
    </xf>
    <xf numFmtId="0" fontId="22" fillId="15" borderId="29" xfId="0" applyFont="1" applyFill="1" applyBorder="1" applyAlignment="1">
      <alignment horizontal="center" vertical="center"/>
    </xf>
    <xf numFmtId="0" fontId="17" fillId="0" borderId="29" xfId="0" applyFont="1" applyFill="1" applyBorder="1" applyAlignment="1" applyProtection="1">
      <alignment horizontal="left" vertical="center" wrapText="1"/>
    </xf>
    <xf numFmtId="0" fontId="34" fillId="0" borderId="29" xfId="0" applyFont="1" applyBorder="1" applyAlignment="1" applyProtection="1">
      <alignment horizontal="left" vertical="center"/>
    </xf>
    <xf numFmtId="0" fontId="18" fillId="16" borderId="29" xfId="0" applyFont="1" applyFill="1" applyBorder="1" applyAlignment="1" applyProtection="1">
      <alignment horizontal="right" vertical="center"/>
    </xf>
    <xf numFmtId="0" fontId="18" fillId="13" borderId="29" xfId="0" applyFont="1" applyFill="1" applyBorder="1" applyAlignment="1" applyProtection="1">
      <alignment horizontal="center" vertical="center" wrapText="1"/>
    </xf>
    <xf numFmtId="0" fontId="22" fillId="0" borderId="29" xfId="0" applyFont="1" applyBorder="1" applyAlignment="1" applyProtection="1">
      <alignment horizontal="left" vertical="center" wrapText="1"/>
    </xf>
    <xf numFmtId="0" fontId="59" fillId="15" borderId="29" xfId="0" applyFont="1" applyFill="1" applyBorder="1" applyAlignment="1" applyProtection="1">
      <alignment horizontal="center" vertical="center"/>
    </xf>
    <xf numFmtId="0" fontId="27" fillId="0" borderId="29" xfId="0" applyFont="1" applyFill="1" applyBorder="1" applyAlignment="1" applyProtection="1">
      <alignment horizontal="left" vertical="center"/>
    </xf>
    <xf numFmtId="0" fontId="20" fillId="20" borderId="29" xfId="0" applyFont="1" applyFill="1" applyBorder="1" applyAlignment="1" applyProtection="1">
      <alignment horizontal="center" vertical="center" wrapText="1"/>
      <protection locked="0"/>
    </xf>
    <xf numFmtId="0" fontId="50" fillId="6" borderId="29" xfId="0" applyFont="1" applyFill="1" applyBorder="1" applyAlignment="1" applyProtection="1">
      <alignment horizontal="center" vertical="center"/>
    </xf>
    <xf numFmtId="0" fontId="18" fillId="0" borderId="29" xfId="0" applyFont="1" applyFill="1" applyBorder="1" applyAlignment="1" applyProtection="1">
      <alignment horizontal="left" vertical="center"/>
    </xf>
    <xf numFmtId="0" fontId="22" fillId="15" borderId="29" xfId="0" applyFont="1" applyFill="1" applyBorder="1" applyAlignment="1">
      <alignment horizontal="left" vertical="center"/>
    </xf>
    <xf numFmtId="0" fontId="22" fillId="0" borderId="29" xfId="0" applyFont="1" applyFill="1" applyBorder="1" applyAlignment="1">
      <alignment horizontal="center" vertical="center"/>
    </xf>
    <xf numFmtId="0" fontId="22" fillId="0" borderId="29" xfId="0" applyFont="1" applyBorder="1" applyAlignment="1">
      <alignment horizontal="center" vertical="center"/>
    </xf>
    <xf numFmtId="0" fontId="27" fillId="0" borderId="29" xfId="0" applyFont="1" applyFill="1" applyBorder="1" applyAlignment="1">
      <alignment horizontal="left" vertical="center"/>
    </xf>
    <xf numFmtId="0" fontId="17" fillId="0" borderId="29" xfId="0" applyFont="1" applyBorder="1" applyAlignment="1">
      <alignment horizontal="left" vertical="center"/>
    </xf>
    <xf numFmtId="44" fontId="23" fillId="0" borderId="29" xfId="0" applyNumberFormat="1" applyFont="1" applyFill="1" applyBorder="1" applyAlignment="1" applyProtection="1">
      <alignment vertical="center" wrapText="1"/>
    </xf>
    <xf numFmtId="0" fontId="22" fillId="2" borderId="29" xfId="0" applyFont="1" applyFill="1" applyBorder="1" applyAlignment="1" applyProtection="1">
      <alignment horizontal="right" vertical="center"/>
    </xf>
    <xf numFmtId="0" fontId="18" fillId="13" borderId="29" xfId="0" applyFont="1" applyFill="1" applyBorder="1" applyAlignment="1" applyProtection="1">
      <alignment horizontal="center" vertical="center"/>
    </xf>
    <xf numFmtId="0" fontId="18" fillId="6" borderId="29" xfId="0" applyFont="1" applyFill="1" applyBorder="1" applyAlignment="1" applyProtection="1">
      <alignment horizontal="right" vertical="center"/>
    </xf>
    <xf numFmtId="0" fontId="47" fillId="4" borderId="29" xfId="0" applyFont="1" applyFill="1" applyBorder="1" applyAlignment="1" applyProtection="1">
      <alignment horizontal="left" vertical="center"/>
    </xf>
    <xf numFmtId="0" fontId="49" fillId="4" borderId="29" xfId="0" applyFont="1" applyFill="1" applyBorder="1" applyAlignment="1" applyProtection="1">
      <alignment horizontal="center" vertical="center"/>
    </xf>
    <xf numFmtId="0" fontId="48" fillId="4" borderId="29" xfId="0" applyFont="1" applyFill="1" applyBorder="1" applyAlignment="1" applyProtection="1">
      <alignment horizontal="center" vertical="center" wrapText="1"/>
    </xf>
    <xf numFmtId="0" fontId="22" fillId="4" borderId="4" xfId="0" applyFont="1" applyFill="1" applyBorder="1" applyAlignment="1" applyProtection="1">
      <alignment horizontal="center" vertical="center" wrapText="1"/>
    </xf>
    <xf numFmtId="0" fontId="18" fillId="4" borderId="21" xfId="0" applyFont="1" applyFill="1" applyBorder="1" applyAlignment="1" applyProtection="1">
      <alignment horizontal="center" vertical="center"/>
    </xf>
    <xf numFmtId="0" fontId="18" fillId="4" borderId="26" xfId="0" applyFont="1" applyFill="1" applyBorder="1" applyAlignment="1" applyProtection="1">
      <alignment horizontal="center" vertical="center"/>
    </xf>
    <xf numFmtId="0" fontId="18" fillId="4" borderId="0" xfId="0" applyFont="1" applyFill="1" applyBorder="1" applyAlignment="1" applyProtection="1">
      <alignment horizontal="center" vertical="center"/>
    </xf>
    <xf numFmtId="0" fontId="18" fillId="4" borderId="31" xfId="0" applyFont="1" applyFill="1" applyBorder="1" applyAlignment="1" applyProtection="1">
      <alignment horizontal="center" vertical="center"/>
    </xf>
    <xf numFmtId="0" fontId="18" fillId="4" borderId="2" xfId="0" applyFont="1" applyFill="1" applyBorder="1" applyAlignment="1" applyProtection="1">
      <alignment horizontal="center" vertical="center"/>
    </xf>
    <xf numFmtId="0" fontId="48" fillId="4" borderId="5" xfId="0" applyFont="1" applyFill="1" applyBorder="1" applyAlignment="1" applyProtection="1">
      <alignment horizontal="center" vertical="center"/>
    </xf>
    <xf numFmtId="0" fontId="48" fillId="4" borderId="28" xfId="0" applyFont="1" applyFill="1" applyBorder="1" applyAlignment="1" applyProtection="1">
      <alignment horizontal="center" vertical="center"/>
    </xf>
    <xf numFmtId="0" fontId="48" fillId="4" borderId="7" xfId="0" applyFont="1" applyFill="1" applyBorder="1" applyAlignment="1" applyProtection="1">
      <alignment horizontal="center" vertical="center"/>
    </xf>
    <xf numFmtId="0" fontId="18" fillId="4" borderId="4" xfId="0" applyFont="1" applyFill="1" applyBorder="1" applyAlignment="1" applyProtection="1">
      <alignment horizontal="center" vertical="center"/>
    </xf>
    <xf numFmtId="0" fontId="18" fillId="4" borderId="5" xfId="0" applyFont="1" applyFill="1" applyBorder="1" applyAlignment="1" applyProtection="1">
      <alignment horizontal="center" vertical="center"/>
    </xf>
    <xf numFmtId="0" fontId="18" fillId="4" borderId="28" xfId="0" applyFont="1" applyFill="1" applyBorder="1" applyAlignment="1" applyProtection="1">
      <alignment horizontal="center" vertical="center"/>
    </xf>
    <xf numFmtId="0" fontId="18" fillId="4" borderId="7" xfId="0" applyFont="1" applyFill="1" applyBorder="1" applyAlignment="1" applyProtection="1">
      <alignment horizontal="center" vertical="center"/>
    </xf>
    <xf numFmtId="0" fontId="6" fillId="2" borderId="29" xfId="0" applyFont="1" applyFill="1" applyBorder="1" applyAlignment="1" applyProtection="1">
      <alignment horizontal="center" vertical="center"/>
    </xf>
    <xf numFmtId="0" fontId="22" fillId="2" borderId="29" xfId="0" applyFont="1" applyFill="1" applyBorder="1" applyAlignment="1">
      <alignment horizontal="center" vertical="center"/>
    </xf>
    <xf numFmtId="0" fontId="40" fillId="4" borderId="29" xfId="0" applyFont="1" applyFill="1" applyBorder="1" applyAlignment="1" applyProtection="1">
      <alignment horizontal="left" vertical="center" wrapText="1"/>
    </xf>
    <xf numFmtId="0" fontId="18" fillId="15" borderId="29" xfId="0" applyFont="1" applyFill="1" applyBorder="1" applyAlignment="1" applyProtection="1">
      <alignment horizontal="right" vertical="center"/>
    </xf>
    <xf numFmtId="0" fontId="17" fillId="0" borderId="29" xfId="0" quotePrefix="1" applyFont="1" applyBorder="1" applyAlignment="1">
      <alignment horizontal="left" vertical="center"/>
    </xf>
    <xf numFmtId="0" fontId="22" fillId="6" borderId="29" xfId="0" applyFont="1" applyFill="1" applyBorder="1" applyAlignment="1" applyProtection="1">
      <alignment horizontal="center" vertical="center"/>
    </xf>
    <xf numFmtId="0" fontId="18" fillId="15" borderId="25" xfId="0" applyFont="1" applyFill="1" applyBorder="1" applyAlignment="1" applyProtection="1">
      <alignment horizontal="right" vertical="center"/>
    </xf>
    <xf numFmtId="0" fontId="18" fillId="15" borderId="12" xfId="0" applyFont="1" applyFill="1" applyBorder="1" applyAlignment="1" applyProtection="1">
      <alignment horizontal="right" vertical="center"/>
    </xf>
    <xf numFmtId="0" fontId="18" fillId="15" borderId="8" xfId="0" applyFont="1" applyFill="1" applyBorder="1" applyAlignment="1" applyProtection="1">
      <alignment horizontal="right" vertical="center"/>
    </xf>
    <xf numFmtId="0" fontId="18" fillId="0" borderId="4" xfId="0" applyFont="1" applyFill="1" applyBorder="1" applyAlignment="1" applyProtection="1">
      <alignment horizontal="left" vertical="center"/>
    </xf>
    <xf numFmtId="0" fontId="18" fillId="0" borderId="21" xfId="0" applyFont="1" applyFill="1" applyBorder="1" applyAlignment="1" applyProtection="1">
      <alignment horizontal="left" vertical="center"/>
    </xf>
    <xf numFmtId="0" fontId="18" fillId="0" borderId="5" xfId="0" applyFont="1" applyFill="1" applyBorder="1" applyAlignment="1" applyProtection="1">
      <alignment horizontal="left" vertical="center"/>
    </xf>
    <xf numFmtId="0" fontId="18" fillId="0" borderId="3" xfId="0" applyFont="1" applyFill="1" applyBorder="1" applyAlignment="1" applyProtection="1">
      <alignment horizontal="left" vertical="center"/>
    </xf>
    <xf numFmtId="0" fontId="18" fillId="0" borderId="12" xfId="0" applyFont="1" applyFill="1" applyBorder="1" applyAlignment="1" applyProtection="1">
      <alignment horizontal="left" vertical="center"/>
    </xf>
    <xf numFmtId="0" fontId="18" fillId="0" borderId="8" xfId="0" applyFont="1" applyFill="1" applyBorder="1" applyAlignment="1" applyProtection="1">
      <alignment horizontal="left" vertical="center"/>
    </xf>
    <xf numFmtId="0" fontId="27" fillId="0" borderId="3" xfId="0" applyFont="1" applyFill="1" applyBorder="1" applyAlignment="1" applyProtection="1">
      <alignment horizontal="left" vertical="center" wrapText="1"/>
    </xf>
    <xf numFmtId="0" fontId="27" fillId="0" borderId="12"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0" fontId="22" fillId="15" borderId="3" xfId="0" applyFont="1" applyFill="1" applyBorder="1" applyAlignment="1">
      <alignment horizontal="left" vertical="center"/>
    </xf>
    <xf numFmtId="0" fontId="22" fillId="15" borderId="12" xfId="0" applyFont="1" applyFill="1" applyBorder="1" applyAlignment="1">
      <alignment horizontal="left" vertical="center"/>
    </xf>
    <xf numFmtId="0" fontId="10" fillId="15" borderId="29" xfId="0" applyFont="1" applyFill="1" applyBorder="1" applyAlignment="1" applyProtection="1">
      <alignment horizontal="center" vertical="center"/>
      <protection locked="0"/>
    </xf>
    <xf numFmtId="0" fontId="22" fillId="0" borderId="22" xfId="0" applyFont="1" applyFill="1" applyBorder="1" applyAlignment="1">
      <alignment horizontal="center" vertical="center"/>
    </xf>
    <xf numFmtId="0" fontId="22" fillId="0" borderId="18" xfId="0" applyFont="1" applyBorder="1" applyAlignment="1">
      <alignment horizontal="center" vertical="center"/>
    </xf>
    <xf numFmtId="0" fontId="22" fillId="0" borderId="3" xfId="0" applyFont="1" applyBorder="1" applyAlignment="1" applyProtection="1">
      <alignment horizontal="left" vertical="center" wrapText="1"/>
    </xf>
    <xf numFmtId="0" fontId="17" fillId="0" borderId="12" xfId="0" applyFont="1" applyBorder="1" applyAlignment="1" applyProtection="1">
      <alignment horizontal="left" vertical="center" wrapText="1"/>
    </xf>
    <xf numFmtId="0" fontId="17" fillId="0" borderId="8" xfId="0" applyFont="1" applyBorder="1" applyAlignment="1" applyProtection="1">
      <alignment horizontal="left" vertical="center" wrapText="1"/>
    </xf>
    <xf numFmtId="0" fontId="18" fillId="13" borderId="25" xfId="0" applyFont="1" applyFill="1" applyBorder="1" applyAlignment="1" applyProtection="1">
      <alignment horizontal="center" vertical="center"/>
    </xf>
    <xf numFmtId="0" fontId="18" fillId="13" borderId="12" xfId="0" applyFont="1" applyFill="1" applyBorder="1" applyAlignment="1" applyProtection="1">
      <alignment horizontal="center" vertical="center"/>
    </xf>
    <xf numFmtId="0" fontId="18" fillId="13" borderId="17" xfId="0" applyFont="1" applyFill="1" applyBorder="1" applyAlignment="1" applyProtection="1">
      <alignment horizontal="center" vertical="center"/>
    </xf>
    <xf numFmtId="0" fontId="18" fillId="14" borderId="3" xfId="0" applyFont="1" applyFill="1" applyBorder="1" applyAlignment="1" applyProtection="1">
      <alignment horizontal="center" vertical="center"/>
    </xf>
    <xf numFmtId="0" fontId="18" fillId="14" borderId="12" xfId="0" applyFont="1" applyFill="1" applyBorder="1" applyAlignment="1" applyProtection="1">
      <alignment horizontal="center" vertical="center"/>
    </xf>
    <xf numFmtId="0" fontId="18" fillId="14" borderId="8" xfId="0" applyFont="1" applyFill="1" applyBorder="1" applyAlignment="1" applyProtection="1">
      <alignment horizontal="center" vertical="center"/>
    </xf>
    <xf numFmtId="0" fontId="27" fillId="0" borderId="3" xfId="0" applyFont="1" applyFill="1" applyBorder="1" applyAlignment="1">
      <alignment horizontal="left" vertical="center"/>
    </xf>
    <xf numFmtId="0" fontId="27" fillId="0" borderId="12" xfId="0" applyFont="1" applyFill="1" applyBorder="1" applyAlignment="1">
      <alignment horizontal="left" vertical="center"/>
    </xf>
    <xf numFmtId="0" fontId="27" fillId="0" borderId="8" xfId="0" applyFont="1" applyFill="1" applyBorder="1" applyAlignment="1">
      <alignment horizontal="left" vertical="center"/>
    </xf>
    <xf numFmtId="0" fontId="27" fillId="0" borderId="4" xfId="0" applyFont="1" applyFill="1" applyBorder="1" applyAlignment="1">
      <alignment horizontal="left" vertical="center"/>
    </xf>
    <xf numFmtId="0" fontId="27" fillId="0" borderId="21" xfId="0" applyFont="1" applyFill="1" applyBorder="1" applyAlignment="1">
      <alignment horizontal="left" vertical="center"/>
    </xf>
    <xf numFmtId="0" fontId="27" fillId="0" borderId="5" xfId="0" applyFont="1" applyFill="1" applyBorder="1" applyAlignment="1">
      <alignment horizontal="left" vertical="center"/>
    </xf>
    <xf numFmtId="0" fontId="27" fillId="0" borderId="3" xfId="0" applyFont="1" applyBorder="1" applyAlignment="1" applyProtection="1">
      <alignment horizontal="left" vertical="center"/>
    </xf>
    <xf numFmtId="0" fontId="17" fillId="0" borderId="12" xfId="0" applyFont="1" applyBorder="1" applyAlignment="1" applyProtection="1">
      <alignment horizontal="left" vertical="center"/>
    </xf>
    <xf numFmtId="0" fontId="17" fillId="0" borderId="8" xfId="0" applyFont="1" applyBorder="1" applyAlignment="1" applyProtection="1">
      <alignment horizontal="left" vertical="center"/>
    </xf>
    <xf numFmtId="0" fontId="17" fillId="0" borderId="12" xfId="0" applyFont="1" applyFill="1" applyBorder="1" applyAlignment="1" applyProtection="1">
      <alignment horizontal="left" vertical="center" wrapText="1"/>
    </xf>
    <xf numFmtId="0" fontId="17" fillId="0" borderId="8" xfId="0" applyFont="1" applyFill="1" applyBorder="1" applyAlignment="1" applyProtection="1">
      <alignment horizontal="left" vertical="center" wrapText="1"/>
    </xf>
    <xf numFmtId="0" fontId="34" fillId="0" borderId="3"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8" xfId="0" applyFont="1" applyBorder="1" applyAlignment="1" applyProtection="1">
      <alignment horizontal="left" vertical="center"/>
    </xf>
    <xf numFmtId="0" fontId="18" fillId="13" borderId="3" xfId="0" applyFont="1" applyFill="1" applyBorder="1" applyAlignment="1" applyProtection="1">
      <alignment horizontal="center" vertical="center" wrapText="1"/>
    </xf>
    <xf numFmtId="0" fontId="18" fillId="13" borderId="12" xfId="0" applyFont="1" applyFill="1" applyBorder="1" applyAlignment="1" applyProtection="1">
      <alignment horizontal="center" vertical="center" wrapText="1"/>
    </xf>
    <xf numFmtId="0" fontId="18" fillId="13" borderId="8" xfId="0" applyFont="1" applyFill="1" applyBorder="1" applyAlignment="1" applyProtection="1">
      <alignment horizontal="center" vertical="center" wrapText="1"/>
    </xf>
    <xf numFmtId="0" fontId="27" fillId="0" borderId="3" xfId="0" applyFont="1" applyFill="1" applyBorder="1" applyAlignment="1" applyProtection="1">
      <alignment horizontal="left" vertical="center"/>
    </xf>
    <xf numFmtId="0" fontId="17" fillId="0" borderId="12" xfId="0" applyFont="1" applyFill="1" applyBorder="1" applyAlignment="1" applyProtection="1">
      <alignment horizontal="left" vertical="center"/>
    </xf>
    <xf numFmtId="0" fontId="17" fillId="0" borderId="8" xfId="0" applyFont="1" applyFill="1" applyBorder="1" applyAlignment="1" applyProtection="1">
      <alignment horizontal="left" vertical="center"/>
    </xf>
    <xf numFmtId="0" fontId="22" fillId="15" borderId="3" xfId="0" applyFont="1" applyFill="1" applyBorder="1" applyAlignment="1">
      <alignment horizontal="center" vertical="center"/>
    </xf>
    <xf numFmtId="0" fontId="22" fillId="15" borderId="12" xfId="0" applyFont="1" applyFill="1" applyBorder="1" applyAlignment="1">
      <alignment horizontal="center" vertical="center"/>
    </xf>
    <xf numFmtId="0" fontId="22" fillId="15" borderId="8" xfId="0" applyFont="1" applyFill="1" applyBorder="1" applyAlignment="1">
      <alignment horizontal="center" vertical="center"/>
    </xf>
    <xf numFmtId="0" fontId="27" fillId="0" borderId="3" xfId="0" applyFont="1" applyBorder="1" applyAlignment="1" applyProtection="1">
      <alignment horizontal="left" vertical="center" wrapText="1"/>
    </xf>
    <xf numFmtId="0" fontId="17" fillId="0" borderId="3" xfId="0" applyFont="1" applyBorder="1" applyAlignment="1" applyProtection="1">
      <alignment horizontal="left" vertical="center"/>
    </xf>
    <xf numFmtId="0" fontId="27" fillId="0" borderId="12" xfId="0" applyFont="1" applyBorder="1" applyAlignment="1" applyProtection="1">
      <alignment horizontal="left" vertical="center" wrapText="1"/>
    </xf>
    <xf numFmtId="0" fontId="27" fillId="0" borderId="8" xfId="0" applyFont="1" applyBorder="1" applyAlignment="1" applyProtection="1">
      <alignment horizontal="left" vertical="center" wrapText="1"/>
    </xf>
    <xf numFmtId="44" fontId="27" fillId="0" borderId="23" xfId="0" applyNumberFormat="1" applyFont="1" applyFill="1" applyBorder="1" applyAlignment="1" applyProtection="1">
      <alignment horizontal="center" vertical="center"/>
    </xf>
    <xf numFmtId="44" fontId="27" fillId="0" borderId="30" xfId="0" applyNumberFormat="1" applyFont="1" applyFill="1" applyBorder="1" applyAlignment="1" applyProtection="1">
      <alignment horizontal="center" vertical="center"/>
    </xf>
    <xf numFmtId="0" fontId="27" fillId="0" borderId="10" xfId="0" applyFont="1" applyBorder="1" applyAlignment="1" applyProtection="1">
      <alignment horizontal="left" vertical="center" wrapText="1"/>
    </xf>
    <xf numFmtId="0" fontId="17" fillId="0" borderId="10" xfId="0" applyFont="1" applyBorder="1" applyAlignment="1" applyProtection="1">
      <alignment horizontal="left" vertical="center" wrapText="1"/>
    </xf>
    <xf numFmtId="0" fontId="22" fillId="0" borderId="13" xfId="0" applyFont="1" applyBorder="1" applyAlignment="1" applyProtection="1">
      <alignment horizontal="center" vertical="center"/>
    </xf>
    <xf numFmtId="0" fontId="27" fillId="0" borderId="1" xfId="0" applyFont="1" applyBorder="1" applyAlignment="1" applyProtection="1">
      <alignment horizontal="center" vertical="center" wrapText="1"/>
    </xf>
    <xf numFmtId="164" fontId="28" fillId="21" borderId="3" xfId="1" applyNumberFormat="1" applyFont="1" applyFill="1" applyBorder="1" applyAlignment="1" applyProtection="1">
      <alignment horizontal="right" vertical="center"/>
      <protection locked="0"/>
    </xf>
    <xf numFmtId="164" fontId="17" fillId="21" borderId="8" xfId="0" applyNumberFormat="1" applyFont="1" applyFill="1" applyBorder="1" applyAlignment="1">
      <alignment horizontal="right" vertical="center"/>
    </xf>
    <xf numFmtId="0" fontId="22" fillId="15" borderId="3" xfId="0" applyFont="1" applyFill="1" applyBorder="1" applyAlignment="1" applyProtection="1">
      <alignment horizontal="right" vertical="center"/>
    </xf>
    <xf numFmtId="0" fontId="22" fillId="15" borderId="12" xfId="0" applyFont="1" applyFill="1" applyBorder="1" applyAlignment="1" applyProtection="1">
      <alignment horizontal="right" vertical="center"/>
    </xf>
    <xf numFmtId="0" fontId="22" fillId="15" borderId="8" xfId="0" applyFont="1" applyFill="1" applyBorder="1" applyAlignment="1" applyProtection="1">
      <alignment horizontal="right" vertical="center"/>
    </xf>
    <xf numFmtId="0" fontId="22" fillId="10" borderId="3" xfId="0" applyFont="1" applyFill="1" applyBorder="1" applyAlignment="1">
      <alignment horizontal="center" vertical="center" wrapText="1"/>
    </xf>
    <xf numFmtId="0" fontId="22" fillId="10" borderId="12" xfId="0" applyFont="1" applyFill="1" applyBorder="1" applyAlignment="1">
      <alignment horizontal="center" vertical="center" wrapText="1"/>
    </xf>
    <xf numFmtId="0" fontId="22" fillId="10" borderId="8" xfId="0" applyFont="1" applyFill="1" applyBorder="1" applyAlignment="1">
      <alignment horizontal="center" vertical="center" wrapText="1"/>
    </xf>
    <xf numFmtId="0" fontId="22" fillId="0" borderId="22"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18" xfId="0" applyFont="1" applyBorder="1" applyAlignment="1" applyProtection="1">
      <alignment horizontal="center" vertical="center"/>
    </xf>
    <xf numFmtId="0" fontId="27" fillId="0" borderId="4"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164" fontId="2" fillId="21" borderId="3" xfId="2" applyNumberFormat="1" applyFill="1" applyBorder="1" applyAlignment="1" applyProtection="1">
      <alignment horizontal="right" vertical="center"/>
    </xf>
    <xf numFmtId="164" fontId="2" fillId="21" borderId="8" xfId="2" applyNumberFormat="1" applyFill="1" applyBorder="1" applyAlignment="1">
      <alignment horizontal="right" vertical="center"/>
    </xf>
    <xf numFmtId="44" fontId="27" fillId="0" borderId="27" xfId="0" applyNumberFormat="1" applyFont="1" applyFill="1" applyBorder="1" applyAlignment="1" applyProtection="1">
      <alignment horizontal="center" vertical="center"/>
    </xf>
    <xf numFmtId="0" fontId="28" fillId="0" borderId="3" xfId="0" applyFont="1" applyFill="1" applyBorder="1" applyAlignment="1" applyProtection="1">
      <alignment horizontal="right" vertical="center"/>
      <protection locked="0"/>
    </xf>
    <xf numFmtId="0" fontId="17" fillId="0" borderId="8" xfId="0" applyFont="1" applyFill="1" applyBorder="1" applyAlignment="1">
      <alignment horizontal="right" vertical="center"/>
    </xf>
    <xf numFmtId="0" fontId="28" fillId="0" borderId="3" xfId="0" applyNumberFormat="1" applyFont="1" applyFill="1" applyBorder="1" applyAlignment="1" applyProtection="1">
      <alignment horizontal="right" vertical="center"/>
      <protection locked="0"/>
    </xf>
    <xf numFmtId="0" fontId="17" fillId="0" borderId="8" xfId="0" applyNumberFormat="1" applyFont="1" applyFill="1" applyBorder="1" applyAlignment="1">
      <alignment horizontal="right" vertical="center"/>
    </xf>
    <xf numFmtId="9" fontId="28" fillId="21" borderId="3" xfId="0" applyNumberFormat="1" applyFont="1" applyFill="1" applyBorder="1" applyAlignment="1" applyProtection="1">
      <alignment horizontal="right" vertical="center"/>
      <protection locked="0"/>
    </xf>
    <xf numFmtId="9" fontId="17" fillId="21" borderId="8" xfId="0" applyNumberFormat="1" applyFont="1" applyFill="1" applyBorder="1" applyAlignment="1">
      <alignment horizontal="right" vertical="center"/>
    </xf>
    <xf numFmtId="0" fontId="23" fillId="0" borderId="3" xfId="0" applyFont="1" applyBorder="1" applyAlignment="1">
      <alignment horizontal="left" vertical="center"/>
    </xf>
    <xf numFmtId="0" fontId="23" fillId="0" borderId="12" xfId="0" applyFont="1" applyBorder="1" applyAlignment="1">
      <alignment horizontal="left" vertical="center"/>
    </xf>
    <xf numFmtId="0" fontId="23" fillId="0" borderId="8" xfId="0" applyFont="1" applyBorder="1" applyAlignment="1">
      <alignment horizontal="left" vertical="center"/>
    </xf>
    <xf numFmtId="10" fontId="23" fillId="0" borderId="3" xfId="0" applyNumberFormat="1" applyFont="1" applyBorder="1" applyAlignment="1">
      <alignment horizontal="center" vertical="center"/>
    </xf>
    <xf numFmtId="0" fontId="17" fillId="0" borderId="8" xfId="0" applyFont="1" applyBorder="1" applyAlignment="1">
      <alignment horizontal="center" vertical="center"/>
    </xf>
    <xf numFmtId="0" fontId="24" fillId="15" borderId="25" xfId="0" applyFont="1" applyFill="1" applyBorder="1" applyAlignment="1" applyProtection="1">
      <alignment horizontal="right" vertical="center" wrapText="1"/>
    </xf>
    <xf numFmtId="0" fontId="24" fillId="15" borderId="12" xfId="0" applyFont="1" applyFill="1" applyBorder="1" applyAlignment="1" applyProtection="1">
      <alignment horizontal="right" vertical="center"/>
    </xf>
    <xf numFmtId="0" fontId="24" fillId="15" borderId="8" xfId="0" applyFont="1" applyFill="1" applyBorder="1" applyAlignment="1" applyProtection="1">
      <alignment horizontal="right" vertical="center"/>
    </xf>
    <xf numFmtId="10" fontId="18" fillId="15" borderId="3" xfId="0" applyNumberFormat="1" applyFont="1" applyFill="1" applyBorder="1" applyAlignment="1" applyProtection="1">
      <alignment horizontal="center" vertical="center"/>
    </xf>
    <xf numFmtId="0" fontId="17" fillId="15" borderId="8" xfId="0" applyFont="1" applyFill="1" applyBorder="1" applyAlignment="1">
      <alignment horizontal="center" vertical="center"/>
    </xf>
    <xf numFmtId="10" fontId="23" fillId="0" borderId="3" xfId="0" applyNumberFormat="1" applyFont="1" applyFill="1" applyBorder="1" applyAlignment="1">
      <alignment horizontal="center" vertical="center"/>
    </xf>
    <xf numFmtId="0" fontId="17" fillId="0" borderId="8" xfId="0" applyFont="1" applyFill="1" applyBorder="1" applyAlignment="1">
      <alignment horizontal="center" vertical="center"/>
    </xf>
    <xf numFmtId="0" fontId="24" fillId="15" borderId="25" xfId="0" applyFont="1" applyFill="1" applyBorder="1" applyAlignment="1" applyProtection="1">
      <alignment horizontal="right" vertical="center"/>
    </xf>
    <xf numFmtId="0" fontId="18" fillId="4" borderId="3" xfId="0" applyFont="1" applyFill="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8" xfId="0" applyFont="1" applyFill="1" applyBorder="1" applyAlignment="1" applyProtection="1">
      <alignment horizontal="center" vertical="center" wrapText="1"/>
    </xf>
    <xf numFmtId="0" fontId="22" fillId="4" borderId="6" xfId="0" applyFont="1" applyFill="1" applyBorder="1" applyAlignment="1">
      <alignment horizontal="center" vertical="center"/>
    </xf>
    <xf numFmtId="0" fontId="17" fillId="4" borderId="7" xfId="0" applyFont="1" applyFill="1" applyBorder="1" applyAlignment="1">
      <alignment vertical="center"/>
    </xf>
    <xf numFmtId="0" fontId="5" fillId="13" borderId="3" xfId="0" applyFont="1" applyFill="1" applyBorder="1" applyAlignment="1" applyProtection="1">
      <alignment horizontal="center" vertical="center"/>
    </xf>
    <xf numFmtId="0" fontId="5" fillId="13" borderId="12" xfId="0" applyFont="1" applyFill="1" applyBorder="1" applyAlignment="1" applyProtection="1">
      <alignment horizontal="center" vertical="center"/>
    </xf>
    <xf numFmtId="0" fontId="5" fillId="13" borderId="8" xfId="0" applyFont="1" applyFill="1" applyBorder="1" applyAlignment="1" applyProtection="1">
      <alignment horizontal="center" vertical="center"/>
    </xf>
    <xf numFmtId="0" fontId="18" fillId="14" borderId="12" xfId="0" applyFont="1" applyFill="1" applyBorder="1" applyAlignment="1" applyProtection="1">
      <alignment horizontal="center" vertical="center" wrapText="1"/>
    </xf>
    <xf numFmtId="0" fontId="18" fillId="14" borderId="8" xfId="0" applyFont="1" applyFill="1" applyBorder="1" applyAlignment="1" applyProtection="1">
      <alignment horizontal="center" vertical="center" wrapText="1"/>
    </xf>
    <xf numFmtId="0" fontId="23" fillId="0" borderId="3" xfId="0" applyFont="1" applyFill="1" applyBorder="1" applyAlignment="1" applyProtection="1">
      <alignment horizontal="left" vertical="center"/>
    </xf>
    <xf numFmtId="0" fontId="23" fillId="0" borderId="12" xfId="0" applyFont="1" applyFill="1" applyBorder="1" applyAlignment="1" applyProtection="1">
      <alignment horizontal="left" vertical="center"/>
    </xf>
    <xf numFmtId="0" fontId="23" fillId="0" borderId="8" xfId="0" applyFont="1" applyFill="1" applyBorder="1" applyAlignment="1" applyProtection="1">
      <alignment horizontal="left" vertical="center"/>
    </xf>
    <xf numFmtId="0" fontId="24" fillId="0" borderId="5" xfId="0" applyFont="1" applyBorder="1" applyAlignment="1" applyProtection="1">
      <alignment horizontal="center" vertical="center"/>
    </xf>
    <xf numFmtId="0" fontId="24" fillId="0" borderId="7" xfId="0" applyFont="1" applyBorder="1" applyAlignment="1" applyProtection="1">
      <alignment horizontal="center" vertical="center"/>
    </xf>
    <xf numFmtId="44" fontId="23" fillId="0" borderId="10" xfId="0" applyNumberFormat="1" applyFont="1" applyFill="1" applyBorder="1" applyAlignment="1" applyProtection="1">
      <alignment vertical="center" wrapText="1"/>
    </xf>
    <xf numFmtId="44" fontId="23" fillId="0" borderId="11" xfId="0" applyNumberFormat="1" applyFont="1" applyFill="1" applyBorder="1" applyAlignment="1" applyProtection="1">
      <alignment vertical="center" wrapText="1"/>
    </xf>
    <xf numFmtId="0" fontId="18" fillId="0" borderId="0" xfId="0" applyFont="1" applyBorder="1" applyAlignment="1" applyProtection="1">
      <alignment horizontal="center" vertical="center"/>
    </xf>
    <xf numFmtId="0" fontId="18" fillId="7" borderId="13" xfId="0" applyFont="1" applyFill="1" applyBorder="1" applyAlignment="1" applyProtection="1">
      <alignment horizontal="center" vertical="center"/>
    </xf>
    <xf numFmtId="0" fontId="18" fillId="7" borderId="1" xfId="0" applyFont="1" applyFill="1" applyBorder="1" applyAlignment="1" applyProtection="1">
      <alignment horizontal="center" vertical="center"/>
    </xf>
    <xf numFmtId="0" fontId="18" fillId="7" borderId="3" xfId="0" applyFont="1" applyFill="1" applyBorder="1" applyAlignment="1" applyProtection="1">
      <alignment horizontal="center" vertical="center"/>
    </xf>
    <xf numFmtId="0" fontId="18" fillId="7" borderId="9" xfId="0" applyFont="1" applyFill="1" applyBorder="1" applyAlignment="1" applyProtection="1">
      <alignment horizontal="center" vertical="center"/>
    </xf>
    <xf numFmtId="0" fontId="17" fillId="0" borderId="16" xfId="0" applyFont="1" applyBorder="1" applyAlignment="1" applyProtection="1">
      <alignment horizontal="center" vertical="center"/>
    </xf>
    <xf numFmtId="0" fontId="17" fillId="0" borderId="12" xfId="0" applyFont="1" applyBorder="1" applyAlignment="1" applyProtection="1">
      <alignment horizontal="center" vertical="center"/>
    </xf>
    <xf numFmtId="0" fontId="17" fillId="0" borderId="17" xfId="0" applyFont="1" applyBorder="1" applyAlignment="1" applyProtection="1">
      <alignment horizontal="center" vertical="center"/>
    </xf>
    <xf numFmtId="0" fontId="26" fillId="0" borderId="3" xfId="0" applyFont="1" applyBorder="1" applyAlignment="1" applyProtection="1">
      <alignment horizontal="left" vertical="center"/>
    </xf>
    <xf numFmtId="0" fontId="26" fillId="0" borderId="12" xfId="0" applyFont="1" applyBorder="1" applyAlignment="1" applyProtection="1">
      <alignment horizontal="left" vertical="center"/>
    </xf>
    <xf numFmtId="0" fontId="26" fillId="0" borderId="8" xfId="0" applyFont="1" applyBorder="1" applyAlignment="1" applyProtection="1">
      <alignment horizontal="left" vertical="center"/>
    </xf>
    <xf numFmtId="0" fontId="36" fillId="0" borderId="3" xfId="0" applyFont="1" applyBorder="1" applyAlignment="1" applyProtection="1">
      <alignment horizontal="center" vertical="center"/>
      <protection locked="0"/>
    </xf>
    <xf numFmtId="0" fontId="36" fillId="0" borderId="12" xfId="0" applyFont="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0" fontId="26" fillId="12" borderId="1" xfId="0" applyFont="1" applyFill="1" applyBorder="1" applyAlignment="1" applyProtection="1">
      <alignment horizontal="left" vertical="center" wrapText="1"/>
    </xf>
    <xf numFmtId="0" fontId="26" fillId="12" borderId="1" xfId="0" applyFont="1" applyFill="1" applyBorder="1" applyAlignment="1" applyProtection="1">
      <alignment horizontal="left" vertical="center"/>
    </xf>
    <xf numFmtId="0" fontId="36" fillId="12" borderId="3" xfId="0" applyNumberFormat="1" applyFont="1" applyFill="1" applyBorder="1" applyAlignment="1" applyProtection="1">
      <alignment horizontal="center" vertical="center" wrapText="1"/>
      <protection locked="0"/>
    </xf>
    <xf numFmtId="0" fontId="26" fillId="12" borderId="17" xfId="0" applyNumberFormat="1" applyFont="1" applyFill="1" applyBorder="1" applyAlignment="1">
      <alignment vertical="center"/>
    </xf>
    <xf numFmtId="0" fontId="17" fillId="0" borderId="3" xfId="0" applyFont="1" applyFill="1" applyBorder="1" applyAlignment="1" applyProtection="1">
      <alignment horizontal="left" vertical="center"/>
    </xf>
    <xf numFmtId="0" fontId="17" fillId="0" borderId="8" xfId="0" applyFont="1" applyFill="1" applyBorder="1" applyAlignment="1">
      <alignment horizontal="left" vertical="center"/>
    </xf>
    <xf numFmtId="0" fontId="41" fillId="4" borderId="3" xfId="0" applyFont="1" applyFill="1" applyBorder="1" applyAlignment="1" applyProtection="1">
      <alignment horizontal="left" vertical="center"/>
    </xf>
    <xf numFmtId="0" fontId="41" fillId="4" borderId="12" xfId="0" applyFont="1" applyFill="1" applyBorder="1" applyAlignment="1" applyProtection="1">
      <alignment horizontal="left" vertical="center"/>
    </xf>
    <xf numFmtId="0" fontId="41" fillId="4" borderId="8"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27" fillId="0" borderId="8" xfId="0" applyFont="1" applyFill="1" applyBorder="1" applyAlignment="1" applyProtection="1">
      <alignment horizontal="left" vertical="center"/>
    </xf>
    <xf numFmtId="0" fontId="18" fillId="0" borderId="13" xfId="0" applyFont="1" applyBorder="1" applyAlignment="1" applyProtection="1">
      <alignment horizontal="left" vertical="center"/>
    </xf>
    <xf numFmtId="0" fontId="18" fillId="0" borderId="1" xfId="0" applyFont="1" applyBorder="1" applyAlignment="1" applyProtection="1">
      <alignment horizontal="left" vertical="center"/>
    </xf>
    <xf numFmtId="0" fontId="20" fillId="20" borderId="3" xfId="0" applyFont="1" applyFill="1" applyBorder="1" applyAlignment="1" applyProtection="1">
      <alignment horizontal="center" vertical="center" wrapText="1"/>
      <protection locked="0"/>
    </xf>
    <xf numFmtId="0" fontId="20" fillId="20" borderId="8" xfId="0" applyFont="1" applyFill="1" applyBorder="1" applyAlignment="1" applyProtection="1">
      <alignment horizontal="center" vertical="center" wrapText="1"/>
      <protection locked="0"/>
    </xf>
    <xf numFmtId="17" fontId="20" fillId="3" borderId="29" xfId="0" applyNumberFormat="1" applyFont="1" applyFill="1" applyBorder="1" applyAlignment="1" applyProtection="1">
      <alignment horizontal="center" vertical="center"/>
    </xf>
    <xf numFmtId="0" fontId="17" fillId="12" borderId="3" xfId="0" applyFont="1" applyFill="1" applyBorder="1" applyAlignment="1" applyProtection="1">
      <alignment horizontal="left" vertical="center"/>
    </xf>
    <xf numFmtId="0" fontId="17" fillId="12" borderId="12" xfId="0" applyFont="1" applyFill="1" applyBorder="1" applyAlignment="1" applyProtection="1">
      <alignment horizontal="left" vertical="center"/>
    </xf>
    <xf numFmtId="0" fontId="17" fillId="12" borderId="8" xfId="0" applyFont="1" applyFill="1" applyBorder="1" applyAlignment="1">
      <alignment horizontal="left" vertical="center"/>
    </xf>
    <xf numFmtId="0" fontId="17" fillId="20" borderId="3" xfId="0" applyFont="1" applyFill="1" applyBorder="1" applyAlignment="1" applyProtection="1">
      <alignment horizontal="center" vertical="center"/>
    </xf>
    <xf numFmtId="0" fontId="17" fillId="20" borderId="8" xfId="0" applyFont="1" applyFill="1" applyBorder="1" applyAlignment="1" applyProtection="1">
      <alignment horizontal="center" vertical="center"/>
    </xf>
    <xf numFmtId="0" fontId="18" fillId="8" borderId="13" xfId="0" applyFont="1" applyFill="1" applyBorder="1" applyAlignment="1" applyProtection="1">
      <alignment horizontal="center" vertical="center"/>
    </xf>
    <xf numFmtId="0" fontId="18" fillId="8" borderId="1" xfId="0" applyFont="1" applyFill="1" applyBorder="1" applyAlignment="1" applyProtection="1">
      <alignment horizontal="center" vertical="center"/>
    </xf>
    <xf numFmtId="0" fontId="18" fillId="8" borderId="3" xfId="0" applyFont="1" applyFill="1" applyBorder="1" applyAlignment="1" applyProtection="1">
      <alignment horizontal="center" vertical="center"/>
    </xf>
    <xf numFmtId="0" fontId="18" fillId="8" borderId="9" xfId="0" applyFont="1" applyFill="1" applyBorder="1" applyAlignment="1" applyProtection="1">
      <alignment horizontal="center" vertical="center"/>
    </xf>
    <xf numFmtId="22" fontId="17" fillId="11" borderId="3" xfId="0" applyNumberFormat="1" applyFont="1" applyFill="1" applyBorder="1" applyAlignment="1" applyProtection="1">
      <alignment horizontal="center" vertical="center"/>
    </xf>
    <xf numFmtId="0" fontId="17" fillId="11" borderId="12" xfId="0" applyFont="1" applyFill="1" applyBorder="1" applyAlignment="1" applyProtection="1">
      <alignment horizontal="center" vertical="center"/>
    </xf>
    <xf numFmtId="0" fontId="17" fillId="11" borderId="17" xfId="0" applyFont="1" applyFill="1" applyBorder="1" applyAlignment="1" applyProtection="1">
      <alignment horizontal="center" vertical="center"/>
    </xf>
    <xf numFmtId="0" fontId="10" fillId="18" borderId="29" xfId="15" applyFont="1" applyFill="1" applyBorder="1" applyAlignment="1" applyProtection="1">
      <alignment horizontal="right" vertical="center"/>
    </xf>
    <xf numFmtId="0" fontId="46" fillId="0" borderId="29" xfId="15" applyFont="1" applyBorder="1" applyAlignment="1">
      <alignment horizontal="left" vertical="center"/>
    </xf>
    <xf numFmtId="0" fontId="45" fillId="6" borderId="29" xfId="15" applyFont="1" applyFill="1" applyBorder="1" applyAlignment="1" applyProtection="1">
      <alignment horizontal="center"/>
    </xf>
    <xf numFmtId="0" fontId="45" fillId="2" borderId="29" xfId="15" applyFont="1" applyFill="1" applyBorder="1" applyAlignment="1" applyProtection="1">
      <alignment horizontal="center" wrapText="1"/>
    </xf>
    <xf numFmtId="0" fontId="10" fillId="0" borderId="29" xfId="15" applyFont="1" applyFill="1" applyBorder="1" applyAlignment="1" applyProtection="1">
      <alignment horizontal="center" vertical="center"/>
    </xf>
    <xf numFmtId="0" fontId="10" fillId="0" borderId="29" xfId="15" applyFont="1" applyFill="1" applyBorder="1" applyAlignment="1" applyProtection="1">
      <alignment horizontal="center" vertical="center" wrapText="1"/>
    </xf>
    <xf numFmtId="0" fontId="10" fillId="0" borderId="29" xfId="15" applyFont="1" applyBorder="1" applyAlignment="1" applyProtection="1">
      <alignment horizontal="center" vertical="center"/>
    </xf>
    <xf numFmtId="0" fontId="10" fillId="0" borderId="29" xfId="15" applyFont="1" applyBorder="1" applyAlignment="1" applyProtection="1">
      <alignment horizontal="center" vertical="center" wrapText="1"/>
    </xf>
    <xf numFmtId="0" fontId="51" fillId="0" borderId="0" xfId="0" applyFont="1" applyAlignment="1">
      <alignment horizontal="left"/>
    </xf>
    <xf numFmtId="0" fontId="52" fillId="0" borderId="0" xfId="0" applyFont="1" applyAlignment="1">
      <alignment horizontal="left"/>
    </xf>
    <xf numFmtId="172" fontId="23" fillId="0" borderId="3" xfId="2" applyNumberFormat="1" applyFont="1" applyBorder="1" applyAlignment="1">
      <alignment horizontal="center" vertical="center"/>
    </xf>
    <xf numFmtId="172" fontId="23" fillId="0" borderId="8" xfId="2" applyNumberFormat="1" applyFont="1" applyBorder="1" applyAlignment="1">
      <alignment horizontal="center" vertical="center"/>
    </xf>
    <xf numFmtId="0" fontId="51" fillId="0" borderId="29" xfId="0" applyFont="1" applyBorder="1" applyAlignment="1">
      <alignment horizontal="center"/>
    </xf>
    <xf numFmtId="0" fontId="51" fillId="2" borderId="24" xfId="0" applyFont="1" applyFill="1" applyBorder="1" applyAlignment="1">
      <alignment horizontal="center" vertical="center" wrapText="1"/>
    </xf>
    <xf numFmtId="0" fontId="51" fillId="0" borderId="29" xfId="0" applyFont="1" applyBorder="1" applyAlignment="1">
      <alignment horizontal="center" vertical="center"/>
    </xf>
    <xf numFmtId="0" fontId="56" fillId="15" borderId="29" xfId="0" applyFont="1" applyFill="1" applyBorder="1" applyAlignment="1">
      <alignment horizontal="center" vertical="center"/>
    </xf>
    <xf numFmtId="0" fontId="51" fillId="15" borderId="29" xfId="0" applyFont="1" applyFill="1" applyBorder="1" applyAlignment="1">
      <alignment horizontal="center" vertical="center"/>
    </xf>
    <xf numFmtId="172" fontId="51" fillId="15" borderId="29" xfId="2" applyNumberFormat="1" applyFont="1" applyFill="1" applyBorder="1" applyAlignment="1">
      <alignment horizontal="center" vertical="center"/>
    </xf>
    <xf numFmtId="0" fontId="51" fillId="6" borderId="29" xfId="0" applyFont="1" applyFill="1" applyBorder="1" applyAlignment="1">
      <alignment horizontal="center" vertical="center"/>
    </xf>
    <xf numFmtId="0" fontId="15" fillId="0" borderId="0" xfId="0" applyFont="1" applyAlignment="1">
      <alignment horizontal="center" vertical="center"/>
    </xf>
    <xf numFmtId="0" fontId="52" fillId="0" borderId="0" xfId="0" applyFont="1" applyAlignment="1">
      <alignment horizontal="left" vertical="center" wrapText="1"/>
    </xf>
    <xf numFmtId="0" fontId="52" fillId="0" borderId="0" xfId="0" applyFont="1" applyAlignment="1">
      <alignment horizontal="left" wrapText="1"/>
    </xf>
    <xf numFmtId="0" fontId="51" fillId="0" borderId="0" xfId="0" applyFont="1" applyAlignment="1">
      <alignment horizontal="center"/>
    </xf>
    <xf numFmtId="0" fontId="52" fillId="0" borderId="0" xfId="0" applyFont="1" applyAlignment="1">
      <alignment horizontal="center"/>
    </xf>
    <xf numFmtId="0" fontId="52" fillId="0" borderId="3" xfId="0" applyFont="1" applyBorder="1" applyAlignment="1">
      <alignment horizontal="center" vertical="center"/>
    </xf>
    <xf numFmtId="0" fontId="52" fillId="0" borderId="8" xfId="0" applyFont="1" applyBorder="1" applyAlignment="1">
      <alignment horizontal="center" vertical="center"/>
    </xf>
    <xf numFmtId="0" fontId="52" fillId="0" borderId="29" xfId="0" applyFont="1" applyBorder="1" applyAlignment="1">
      <alignment horizontal="center" vertical="center"/>
    </xf>
    <xf numFmtId="0" fontId="52" fillId="0" borderId="3" xfId="0" applyFont="1" applyBorder="1" applyAlignment="1">
      <alignment horizontal="center" vertical="center" wrapText="1"/>
    </xf>
    <xf numFmtId="0" fontId="52" fillId="0" borderId="8" xfId="0" applyFont="1" applyBorder="1" applyAlignment="1">
      <alignment horizontal="center" vertical="center" wrapText="1"/>
    </xf>
    <xf numFmtId="172" fontId="52" fillId="0" borderId="29" xfId="2" applyNumberFormat="1" applyFont="1" applyBorder="1" applyAlignment="1">
      <alignment horizontal="left" vertical="center" wrapText="1"/>
    </xf>
    <xf numFmtId="0" fontId="51" fillId="15" borderId="10" xfId="0" applyFont="1" applyFill="1" applyBorder="1" applyAlignment="1">
      <alignment horizontal="center" vertical="center"/>
    </xf>
    <xf numFmtId="0" fontId="51" fillId="15" borderId="11" xfId="0" applyFont="1" applyFill="1" applyBorder="1" applyAlignment="1">
      <alignment horizontal="center" vertical="center"/>
    </xf>
    <xf numFmtId="0" fontId="51" fillId="15" borderId="29" xfId="0" applyFont="1" applyFill="1" applyBorder="1" applyAlignment="1">
      <alignment horizontal="center" vertical="center" wrapText="1"/>
    </xf>
    <xf numFmtId="172" fontId="51" fillId="15" borderId="3" xfId="0" applyNumberFormat="1" applyFont="1" applyFill="1" applyBorder="1" applyAlignment="1">
      <alignment horizontal="center" vertical="center" wrapText="1"/>
    </xf>
    <xf numFmtId="172" fontId="51" fillId="15" borderId="12" xfId="0" applyNumberFormat="1" applyFont="1" applyFill="1" applyBorder="1" applyAlignment="1">
      <alignment horizontal="center" vertical="center" wrapText="1"/>
    </xf>
    <xf numFmtId="172" fontId="51" fillId="15" borderId="8" xfId="0" applyNumberFormat="1" applyFont="1" applyFill="1" applyBorder="1" applyAlignment="1">
      <alignment horizontal="center" vertical="center" wrapText="1"/>
    </xf>
    <xf numFmtId="0" fontId="51" fillId="0" borderId="10" xfId="0" applyFont="1" applyFill="1" applyBorder="1" applyAlignment="1">
      <alignment horizontal="center" vertical="center"/>
    </xf>
    <xf numFmtId="0" fontId="51" fillId="0" borderId="11" xfId="0" applyFont="1" applyFill="1" applyBorder="1" applyAlignment="1">
      <alignment horizontal="center" vertical="center"/>
    </xf>
    <xf numFmtId="0" fontId="51" fillId="0" borderId="4" xfId="0" applyFont="1" applyFill="1" applyBorder="1" applyAlignment="1">
      <alignment horizontal="center" vertical="center" wrapText="1"/>
    </xf>
    <xf numFmtId="0" fontId="51" fillId="0" borderId="5" xfId="0" applyFont="1" applyFill="1" applyBorder="1" applyAlignment="1">
      <alignment horizontal="center" vertical="center" wrapText="1"/>
    </xf>
    <xf numFmtId="0" fontId="51" fillId="0" borderId="31" xfId="0" applyFont="1" applyFill="1" applyBorder="1" applyAlignment="1">
      <alignment horizontal="center" vertical="center" wrapText="1"/>
    </xf>
    <xf numFmtId="0" fontId="51" fillId="0" borderId="7" xfId="0" applyFont="1" applyFill="1" applyBorder="1" applyAlignment="1">
      <alignment horizontal="center" vertical="center" wrapText="1"/>
    </xf>
    <xf numFmtId="172" fontId="51" fillId="0" borderId="3" xfId="0" applyNumberFormat="1" applyFont="1" applyFill="1" applyBorder="1" applyAlignment="1">
      <alignment horizontal="center" vertical="center" wrapText="1"/>
    </xf>
    <xf numFmtId="172" fontId="51" fillId="0" borderId="12" xfId="0" applyNumberFormat="1" applyFont="1" applyFill="1" applyBorder="1" applyAlignment="1">
      <alignment horizontal="center" vertical="center" wrapText="1"/>
    </xf>
    <xf numFmtId="172" fontId="51" fillId="0" borderId="8" xfId="0" applyNumberFormat="1" applyFont="1" applyFill="1" applyBorder="1" applyAlignment="1">
      <alignment horizontal="center" vertical="center" wrapText="1"/>
    </xf>
    <xf numFmtId="0" fontId="51" fillId="2" borderId="29" xfId="0" applyFont="1" applyFill="1" applyBorder="1" applyAlignment="1">
      <alignment horizontal="center" vertical="center"/>
    </xf>
    <xf numFmtId="0" fontId="51" fillId="2" borderId="29" xfId="0" applyFont="1" applyFill="1" applyBorder="1" applyAlignment="1">
      <alignment horizontal="center" vertical="center" wrapText="1"/>
    </xf>
    <xf numFmtId="172" fontId="51" fillId="2" borderId="3" xfId="0" applyNumberFormat="1" applyFont="1" applyFill="1" applyBorder="1" applyAlignment="1">
      <alignment horizontal="center" vertical="center" wrapText="1"/>
    </xf>
    <xf numFmtId="172" fontId="51" fillId="2" borderId="12" xfId="0" applyNumberFormat="1" applyFont="1" applyFill="1" applyBorder="1" applyAlignment="1">
      <alignment horizontal="center" vertical="center" wrapText="1"/>
    </xf>
    <xf numFmtId="172" fontId="51" fillId="2" borderId="8" xfId="0" applyNumberFormat="1" applyFont="1" applyFill="1" applyBorder="1" applyAlignment="1">
      <alignment horizontal="center" vertical="center" wrapText="1"/>
    </xf>
    <xf numFmtId="0" fontId="51" fillId="0" borderId="29" xfId="0" applyFont="1" applyFill="1" applyBorder="1" applyAlignment="1">
      <alignment horizontal="center" vertical="center"/>
    </xf>
  </cellXfs>
  <cellStyles count="17">
    <cellStyle name="Excel Built-in Comma" xfId="6"/>
    <cellStyle name="Excel Built-in Currency" xfId="7"/>
    <cellStyle name="Excel Built-in Normal" xfId="8"/>
    <cellStyle name="Excel Built-in Percent" xfId="9"/>
    <cellStyle name="Heading" xfId="10"/>
    <cellStyle name="Heading1" xfId="11"/>
    <cellStyle name="Moeda" xfId="2" builtinId="4"/>
    <cellStyle name="Moeda 3" xfId="16"/>
    <cellStyle name="Normal" xfId="0" builtinId="0"/>
    <cellStyle name="Normal 2" xfId="5"/>
    <cellStyle name="Normal 3" xfId="1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00000000-0008-0000-0100-000002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00000000-0008-0000-0100-000003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00000000-0008-0000-0100-000004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00000000-0008-0000-0100-000005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00000000-0008-0000-0100-000006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00000000-0008-0000-0100-000007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00000000-0008-0000-0100-000008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36916</xdr:colOff>
      <xdr:row>6</xdr:row>
      <xdr:rowOff>180975</xdr:rowOff>
    </xdr:from>
    <xdr:to>
      <xdr:col>4</xdr:col>
      <xdr:colOff>657226</xdr:colOff>
      <xdr:row>7</xdr:row>
      <xdr:rowOff>190499</xdr:rowOff>
    </xdr:to>
    <xdr:sp macro="" textlink="">
      <xdr:nvSpPr>
        <xdr:cNvPr id="9" name="CustomShape 1">
          <a:extLst>
            <a:ext uri="{FF2B5EF4-FFF2-40B4-BE49-F238E27FC236}">
              <a16:creationId xmlns="" xmlns:a16="http://schemas.microsoft.com/office/drawing/2014/main" id="{00000000-0008-0000-0100-000009000000}"/>
            </a:ext>
          </a:extLst>
        </xdr:cNvPr>
        <xdr:cNvSpPr/>
      </xdr:nvSpPr>
      <xdr:spPr>
        <a:xfrm flipV="1">
          <a:off x="5008966" y="1333500"/>
          <a:ext cx="620310" cy="200024"/>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FE0B5217-4E95-487B-B7CD-B941033113CD}"/>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F9093217-0102-4540-86DF-EEEFA0577704}"/>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9774295E-4B97-42C3-94DC-9A771072CF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FF7E0F3E-225D-48AD-9419-38788363F991}"/>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1555C4E1-581C-4F98-9488-60A4E6EFB4DA}"/>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85FBC639-D448-4191-BB41-74731F6D475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CA2ABE72-006D-4A41-B509-164F0BF803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27391</xdr:colOff>
      <xdr:row>6</xdr:row>
      <xdr:rowOff>180975</xdr:rowOff>
    </xdr:from>
    <xdr:to>
      <xdr:col>4</xdr:col>
      <xdr:colOff>647701</xdr:colOff>
      <xdr:row>7</xdr:row>
      <xdr:rowOff>190499</xdr:rowOff>
    </xdr:to>
    <xdr:sp macro="" textlink="">
      <xdr:nvSpPr>
        <xdr:cNvPr id="9" name="CustomShape 1">
          <a:extLst>
            <a:ext uri="{FF2B5EF4-FFF2-40B4-BE49-F238E27FC236}">
              <a16:creationId xmlns="" xmlns:a16="http://schemas.microsoft.com/office/drawing/2014/main" id="{E2C29251-22E2-43DC-A9C4-7AEF4FC499F0}"/>
            </a:ext>
          </a:extLst>
        </xdr:cNvPr>
        <xdr:cNvSpPr/>
      </xdr:nvSpPr>
      <xdr:spPr>
        <a:xfrm flipV="1">
          <a:off x="4847041" y="1323975"/>
          <a:ext cx="620310" cy="200024"/>
        </a:xfrm>
        <a:prstGeom prst="rightArrow">
          <a:avLst>
            <a:gd name="adj1" fmla="val 50000"/>
            <a:gd name="adj2" fmla="val 50000"/>
          </a:avLst>
        </a:prstGeom>
        <a:solidFill>
          <a:srgbClr val="0070C0"/>
        </a:solidFill>
        <a:ln w="25560">
          <a:solidFill>
            <a:srgbClr val="3A5F8B"/>
          </a:solidFill>
          <a:round/>
        </a:ln>
      </xdr:spPr>
      <xdr:txBody>
        <a:bodyPr/>
        <a:lstStyle/>
        <a:p>
          <a:endParaRPr lang="pt-BR"/>
        </a:p>
      </xdr:txBody>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49"/>
  <sheetViews>
    <sheetView zoomScaleNormal="100" workbookViewId="0">
      <selection activeCell="G62" sqref="G62:G65"/>
    </sheetView>
  </sheetViews>
  <sheetFormatPr defaultRowHeight="15"/>
  <cols>
    <col min="1" max="1" width="17.5703125" style="156" customWidth="1"/>
    <col min="2" max="2" width="17.85546875" style="156" customWidth="1"/>
    <col min="3" max="3" width="21.85546875" style="156" customWidth="1"/>
    <col min="4" max="4" width="15.42578125" style="156" customWidth="1"/>
    <col min="5" max="5" width="20.85546875" style="156" customWidth="1"/>
    <col min="6" max="6" width="20.5703125" style="156" customWidth="1"/>
    <col min="7" max="7" width="21.7109375" style="156" customWidth="1"/>
    <col min="8" max="8" width="13" style="156" customWidth="1"/>
    <col min="9" max="9" width="12.7109375" style="156" customWidth="1"/>
    <col min="10" max="16384" width="9.140625" style="156"/>
  </cols>
  <sheetData>
    <row r="1" spans="1:10">
      <c r="A1" s="281" t="s">
        <v>31</v>
      </c>
      <c r="B1" s="281"/>
      <c r="C1" s="281"/>
      <c r="D1" s="281"/>
      <c r="E1" s="281"/>
      <c r="F1" s="281"/>
      <c r="G1" s="281"/>
      <c r="H1" s="180"/>
      <c r="I1" s="180"/>
    </row>
    <row r="2" spans="1:10">
      <c r="A2" s="282" t="s">
        <v>0</v>
      </c>
      <c r="B2" s="282"/>
      <c r="C2" s="282"/>
      <c r="D2" s="282"/>
      <c r="E2" s="282"/>
      <c r="F2" s="282"/>
      <c r="G2" s="282"/>
      <c r="H2" s="180"/>
      <c r="I2" s="19"/>
    </row>
    <row r="3" spans="1:10">
      <c r="A3" s="157" t="s">
        <v>1</v>
      </c>
      <c r="B3" s="276" t="s">
        <v>228</v>
      </c>
      <c r="C3" s="277"/>
      <c r="D3" s="277"/>
      <c r="E3" s="158" t="s">
        <v>2</v>
      </c>
      <c r="F3" s="278" t="s">
        <v>229</v>
      </c>
      <c r="G3" s="278"/>
      <c r="H3" s="180"/>
      <c r="I3" s="180"/>
    </row>
    <row r="4" spans="1:10">
      <c r="A4" s="157" t="s">
        <v>3</v>
      </c>
      <c r="B4" s="283">
        <f ca="1">NOW()</f>
        <v>44467.680747685183</v>
      </c>
      <c r="C4" s="283"/>
      <c r="D4" s="283"/>
      <c r="E4" s="283"/>
      <c r="F4" s="283"/>
      <c r="G4" s="283"/>
      <c r="H4" s="180"/>
      <c r="I4" s="180"/>
    </row>
    <row r="5" spans="1:10">
      <c r="A5" s="284" t="s">
        <v>4</v>
      </c>
      <c r="B5" s="284"/>
      <c r="C5" s="284"/>
      <c r="D5" s="284"/>
      <c r="E5" s="284"/>
      <c r="F5" s="284"/>
      <c r="G5" s="284"/>
      <c r="H5" s="256"/>
      <c r="I5" s="180"/>
    </row>
    <row r="6" spans="1:10">
      <c r="A6" s="285" t="s">
        <v>5</v>
      </c>
      <c r="B6" s="285"/>
      <c r="C6" s="286" t="s">
        <v>221</v>
      </c>
      <c r="D6" s="286"/>
      <c r="E6" s="286"/>
      <c r="F6" s="286"/>
      <c r="G6" s="286"/>
      <c r="H6" s="257"/>
      <c r="I6" s="180"/>
    </row>
    <row r="7" spans="1:10">
      <c r="A7" s="285" t="s">
        <v>6</v>
      </c>
      <c r="B7" s="285"/>
      <c r="C7" s="286" t="s">
        <v>230</v>
      </c>
      <c r="D7" s="286"/>
      <c r="E7" s="286"/>
      <c r="F7" s="286"/>
      <c r="G7" s="286"/>
      <c r="H7" s="160"/>
      <c r="I7" s="180"/>
    </row>
    <row r="8" spans="1:10">
      <c r="A8" s="285" t="s">
        <v>147</v>
      </c>
      <c r="B8" s="285"/>
      <c r="C8" s="285"/>
      <c r="D8" s="161"/>
      <c r="E8" s="366">
        <v>1</v>
      </c>
      <c r="F8" s="366"/>
      <c r="G8" s="162" t="str">
        <f>IF(E8=1,"Lucro Real",IF(E8=2,"Lucro Presumido",IF(E8=3,"SIMPLES-Anexo III",IF(E8=4,"SIMPLES-Anexo IV","RT Inválido"))))</f>
        <v>Lucro Real</v>
      </c>
      <c r="H8" s="160"/>
      <c r="I8" s="180"/>
    </row>
    <row r="9" spans="1:10">
      <c r="A9" s="284" t="s">
        <v>7</v>
      </c>
      <c r="B9" s="284"/>
      <c r="C9" s="284"/>
      <c r="D9" s="284"/>
      <c r="E9" s="284"/>
      <c r="F9" s="284"/>
      <c r="G9" s="284"/>
      <c r="H9" s="160"/>
      <c r="I9" s="180"/>
    </row>
    <row r="10" spans="1:10">
      <c r="A10" s="203" t="s">
        <v>8</v>
      </c>
      <c r="B10" s="296" t="s">
        <v>9</v>
      </c>
      <c r="C10" s="296"/>
      <c r="D10" s="296"/>
      <c r="E10" s="298">
        <f ca="1">NOW()</f>
        <v>44467.680747685183</v>
      </c>
      <c r="F10" s="299"/>
      <c r="G10" s="299"/>
      <c r="H10" s="160"/>
      <c r="I10" s="180"/>
    </row>
    <row r="11" spans="1:10">
      <c r="A11" s="203" t="s">
        <v>10</v>
      </c>
      <c r="B11" s="287" t="s">
        <v>11</v>
      </c>
      <c r="C11" s="287"/>
      <c r="D11" s="287"/>
      <c r="E11" s="288" t="s">
        <v>222</v>
      </c>
      <c r="F11" s="288"/>
      <c r="G11" s="288"/>
      <c r="H11" s="180"/>
      <c r="I11" s="180"/>
    </row>
    <row r="12" spans="1:10" ht="29.25" customHeight="1">
      <c r="A12" s="203" t="s">
        <v>12</v>
      </c>
      <c r="B12" s="289" t="s">
        <v>239</v>
      </c>
      <c r="C12" s="290"/>
      <c r="D12" s="290"/>
      <c r="E12" s="290"/>
      <c r="F12" s="291" t="s">
        <v>240</v>
      </c>
      <c r="G12" s="292"/>
      <c r="H12" s="180"/>
      <c r="I12" s="180"/>
    </row>
    <row r="13" spans="1:10">
      <c r="A13" s="203" t="s">
        <v>13</v>
      </c>
      <c r="B13" s="293" t="s">
        <v>14</v>
      </c>
      <c r="C13" s="293"/>
      <c r="D13" s="293"/>
      <c r="E13" s="293"/>
      <c r="F13" s="294"/>
      <c r="G13" s="204">
        <v>12</v>
      </c>
      <c r="H13" s="19"/>
      <c r="I13" s="19"/>
      <c r="J13" s="163"/>
    </row>
    <row r="14" spans="1:10">
      <c r="A14" s="304" t="s">
        <v>153</v>
      </c>
      <c r="B14" s="304"/>
      <c r="C14" s="304"/>
      <c r="D14" s="304"/>
      <c r="E14" s="304"/>
      <c r="F14" s="304"/>
      <c r="G14" s="304"/>
      <c r="H14" s="19"/>
      <c r="I14" s="19"/>
      <c r="J14" s="163"/>
    </row>
    <row r="15" spans="1:10">
      <c r="A15" s="305" t="s">
        <v>154</v>
      </c>
      <c r="B15" s="305"/>
      <c r="C15" s="305"/>
      <c r="D15" s="306" t="s">
        <v>155</v>
      </c>
      <c r="E15" s="306"/>
      <c r="F15" s="306" t="s">
        <v>156</v>
      </c>
      <c r="G15" s="306"/>
      <c r="H15" s="19"/>
      <c r="I15" s="19"/>
      <c r="J15" s="163"/>
    </row>
    <row r="16" spans="1:10" ht="15" customHeight="1">
      <c r="A16" s="307" t="s">
        <v>251</v>
      </c>
      <c r="B16" s="307"/>
      <c r="C16" s="307"/>
      <c r="D16" s="308" t="s">
        <v>157</v>
      </c>
      <c r="E16" s="308"/>
      <c r="F16" s="309">
        <v>1</v>
      </c>
      <c r="G16" s="309"/>
      <c r="H16" s="19"/>
      <c r="I16" s="19"/>
      <c r="J16" s="163"/>
    </row>
    <row r="17" spans="1:10">
      <c r="A17" s="307"/>
      <c r="B17" s="307"/>
      <c r="C17" s="307"/>
      <c r="D17" s="308"/>
      <c r="E17" s="308"/>
      <c r="F17" s="309"/>
      <c r="G17" s="309"/>
      <c r="H17" s="19"/>
      <c r="I17" s="19"/>
      <c r="J17" s="163"/>
    </row>
    <row r="18" spans="1:10">
      <c r="A18" s="295"/>
      <c r="B18" s="295"/>
      <c r="C18" s="295"/>
      <c r="D18" s="295"/>
      <c r="E18" s="295"/>
      <c r="F18" s="295"/>
      <c r="G18" s="295"/>
      <c r="H18" s="180"/>
      <c r="I18" s="256"/>
    </row>
    <row r="19" spans="1:10" ht="15.75">
      <c r="A19" s="302" t="s">
        <v>165</v>
      </c>
      <c r="B19" s="302"/>
      <c r="C19" s="302"/>
      <c r="D19" s="302"/>
      <c r="E19" s="302"/>
      <c r="F19" s="302"/>
      <c r="G19" s="302"/>
      <c r="H19" s="180"/>
      <c r="I19" s="256"/>
    </row>
    <row r="20" spans="1:10">
      <c r="A20" s="282" t="s">
        <v>164</v>
      </c>
      <c r="B20" s="282"/>
      <c r="C20" s="282"/>
      <c r="D20" s="282"/>
      <c r="E20" s="282"/>
      <c r="F20" s="282"/>
      <c r="G20" s="282"/>
      <c r="H20" s="180"/>
      <c r="I20" s="256"/>
    </row>
    <row r="21" spans="1:10">
      <c r="A21" s="303" t="s">
        <v>166</v>
      </c>
      <c r="B21" s="303"/>
      <c r="C21" s="303"/>
      <c r="D21" s="303"/>
      <c r="E21" s="303"/>
      <c r="F21" s="303"/>
      <c r="G21" s="303"/>
      <c r="H21" s="180"/>
      <c r="I21" s="256"/>
    </row>
    <row r="22" spans="1:10">
      <c r="A22" s="38">
        <v>1</v>
      </c>
      <c r="B22" s="310" t="s">
        <v>185</v>
      </c>
      <c r="C22" s="310"/>
      <c r="D22" s="310"/>
      <c r="E22" s="311" t="s">
        <v>216</v>
      </c>
      <c r="F22" s="311"/>
      <c r="G22" s="311"/>
      <c r="H22" s="180"/>
      <c r="I22" s="256"/>
    </row>
    <row r="23" spans="1:10">
      <c r="A23" s="38">
        <v>2</v>
      </c>
      <c r="B23" s="300" t="s">
        <v>48</v>
      </c>
      <c r="C23" s="300"/>
      <c r="D23" s="300"/>
      <c r="E23" s="300"/>
      <c r="F23" s="301"/>
      <c r="G23" s="205" t="s">
        <v>215</v>
      </c>
      <c r="H23" s="180"/>
      <c r="I23" s="256"/>
    </row>
    <row r="24" spans="1:10">
      <c r="A24" s="38">
        <v>3</v>
      </c>
      <c r="B24" s="293" t="s">
        <v>186</v>
      </c>
      <c r="C24" s="293"/>
      <c r="D24" s="293"/>
      <c r="E24" s="293"/>
      <c r="F24" s="293"/>
      <c r="G24" s="206">
        <v>1716</v>
      </c>
      <c r="H24" s="180"/>
      <c r="I24" s="258"/>
    </row>
    <row r="25" spans="1:10" ht="33" customHeight="1">
      <c r="A25" s="38">
        <v>4</v>
      </c>
      <c r="B25" s="300" t="s">
        <v>15</v>
      </c>
      <c r="C25" s="300"/>
      <c r="D25" s="300"/>
      <c r="E25" s="312" t="s">
        <v>241</v>
      </c>
      <c r="F25" s="312"/>
      <c r="G25" s="312"/>
      <c r="H25" s="180"/>
      <c r="I25" s="256"/>
    </row>
    <row r="26" spans="1:10">
      <c r="A26" s="38">
        <v>5</v>
      </c>
      <c r="B26" s="300" t="s">
        <v>16</v>
      </c>
      <c r="C26" s="300"/>
      <c r="D26" s="300"/>
      <c r="E26" s="300"/>
      <c r="F26" s="301"/>
      <c r="G26" s="207" t="s">
        <v>242</v>
      </c>
      <c r="H26" s="180"/>
      <c r="I26" s="256"/>
    </row>
    <row r="27" spans="1:10">
      <c r="A27" s="38">
        <v>6</v>
      </c>
      <c r="B27" s="300" t="s">
        <v>189</v>
      </c>
      <c r="C27" s="300"/>
      <c r="D27" s="300"/>
      <c r="E27" s="300"/>
      <c r="F27" s="300"/>
      <c r="G27" s="142">
        <v>1100</v>
      </c>
      <c r="H27" s="180"/>
      <c r="I27" s="256"/>
    </row>
    <row r="28" spans="1:10">
      <c r="A28" s="117" t="s">
        <v>61</v>
      </c>
      <c r="B28" s="297" t="s">
        <v>167</v>
      </c>
      <c r="C28" s="297"/>
      <c r="D28" s="297"/>
      <c r="E28" s="297"/>
      <c r="F28" s="297"/>
      <c r="G28" s="297"/>
      <c r="H28" s="180"/>
      <c r="I28" s="256"/>
    </row>
    <row r="29" spans="1:10" ht="15" customHeight="1">
      <c r="A29" s="208"/>
      <c r="B29" s="209"/>
      <c r="C29" s="209"/>
      <c r="D29" s="209"/>
      <c r="E29" s="209"/>
      <c r="F29" s="209"/>
      <c r="G29" s="209"/>
      <c r="H29" s="180"/>
      <c r="I29" s="256"/>
    </row>
    <row r="30" spans="1:10" ht="15.75">
      <c r="A30" s="318" t="s">
        <v>63</v>
      </c>
      <c r="B30" s="318"/>
      <c r="C30" s="318"/>
      <c r="D30" s="318"/>
      <c r="E30" s="318"/>
      <c r="F30" s="318"/>
      <c r="G30" s="318"/>
      <c r="H30" s="19"/>
      <c r="I30" s="256"/>
    </row>
    <row r="31" spans="1:10">
      <c r="A31" s="165">
        <v>1</v>
      </c>
      <c r="B31" s="319" t="s">
        <v>17</v>
      </c>
      <c r="C31" s="319"/>
      <c r="D31" s="319"/>
      <c r="E31" s="319" t="s">
        <v>19</v>
      </c>
      <c r="F31" s="319"/>
      <c r="G31" s="210" t="s">
        <v>18</v>
      </c>
      <c r="H31" s="180"/>
      <c r="I31" s="256"/>
    </row>
    <row r="32" spans="1:10">
      <c r="A32" s="147" t="s">
        <v>8</v>
      </c>
      <c r="B32" s="320" t="s">
        <v>252</v>
      </c>
      <c r="C32" s="320"/>
      <c r="D32" s="320"/>
      <c r="E32" s="320"/>
      <c r="F32" s="320"/>
      <c r="G32" s="211">
        <f>G24</f>
        <v>1716</v>
      </c>
      <c r="H32" s="259"/>
      <c r="I32" s="260"/>
    </row>
    <row r="33" spans="1:9">
      <c r="A33" s="322" t="s">
        <v>10</v>
      </c>
      <c r="B33" s="320" t="s">
        <v>190</v>
      </c>
      <c r="C33" s="320"/>
      <c r="D33" s="320"/>
      <c r="E33" s="152" t="s">
        <v>188</v>
      </c>
      <c r="F33" s="170">
        <f>G27</f>
        <v>1100</v>
      </c>
      <c r="G33" s="374">
        <f>F33*F34</f>
        <v>0</v>
      </c>
      <c r="H33" s="259"/>
      <c r="I33" s="260"/>
    </row>
    <row r="34" spans="1:9">
      <c r="A34" s="322"/>
      <c r="B34" s="320"/>
      <c r="C34" s="320"/>
      <c r="D34" s="320"/>
      <c r="E34" s="152" t="s">
        <v>19</v>
      </c>
      <c r="F34" s="171">
        <v>0</v>
      </c>
      <c r="G34" s="374"/>
      <c r="H34" s="259"/>
      <c r="I34" s="260"/>
    </row>
    <row r="35" spans="1:9">
      <c r="A35" s="147" t="s">
        <v>187</v>
      </c>
      <c r="B35" s="315" t="s">
        <v>64</v>
      </c>
      <c r="C35" s="315"/>
      <c r="D35" s="315"/>
      <c r="E35" s="315"/>
      <c r="F35" s="315"/>
      <c r="G35" s="172">
        <v>0</v>
      </c>
      <c r="H35" s="261"/>
      <c r="I35" s="262"/>
    </row>
    <row r="36" spans="1:9">
      <c r="A36" s="316" t="s">
        <v>91</v>
      </c>
      <c r="B36" s="316"/>
      <c r="C36" s="316"/>
      <c r="D36" s="316"/>
      <c r="E36" s="316"/>
      <c r="F36" s="316"/>
      <c r="G36" s="22">
        <f>SUM(G32:G35)</f>
        <v>1716</v>
      </c>
      <c r="H36" s="19"/>
      <c r="I36" s="173"/>
    </row>
    <row r="37" spans="1:9">
      <c r="A37" s="117" t="s">
        <v>62</v>
      </c>
      <c r="B37" s="317" t="s">
        <v>171</v>
      </c>
      <c r="C37" s="317"/>
      <c r="D37" s="317"/>
      <c r="E37" s="317"/>
      <c r="F37" s="317"/>
      <c r="G37" s="317"/>
      <c r="H37" s="19"/>
      <c r="I37" s="173"/>
    </row>
    <row r="38" spans="1:9">
      <c r="A38" s="212"/>
      <c r="B38" s="213"/>
      <c r="C38" s="213"/>
      <c r="D38" s="213"/>
      <c r="E38" s="213"/>
      <c r="F38" s="213"/>
      <c r="G38" s="213"/>
      <c r="H38" s="19"/>
      <c r="I38" s="173"/>
    </row>
    <row r="39" spans="1:9" ht="15.75">
      <c r="A39" s="302" t="s">
        <v>66</v>
      </c>
      <c r="B39" s="302"/>
      <c r="C39" s="302"/>
      <c r="D39" s="302"/>
      <c r="E39" s="302"/>
      <c r="F39" s="302"/>
      <c r="G39" s="302"/>
      <c r="H39" s="180"/>
      <c r="I39" s="256"/>
    </row>
    <row r="40" spans="1:9">
      <c r="A40" s="26" t="s">
        <v>32</v>
      </c>
      <c r="B40" s="321" t="s">
        <v>243</v>
      </c>
      <c r="C40" s="321"/>
      <c r="D40" s="321"/>
      <c r="E40" s="321"/>
      <c r="F40" s="321"/>
      <c r="G40" s="149" t="s">
        <v>18</v>
      </c>
      <c r="H40" s="180"/>
      <c r="I40" s="256"/>
    </row>
    <row r="41" spans="1:9">
      <c r="A41" s="214" t="s">
        <v>8</v>
      </c>
      <c r="B41" s="279" t="s">
        <v>168</v>
      </c>
      <c r="C41" s="279"/>
      <c r="D41" s="279"/>
      <c r="E41" s="279"/>
      <c r="F41" s="279"/>
      <c r="G41" s="215">
        <f>ROUND(G36/12,2)</f>
        <v>143</v>
      </c>
      <c r="H41" s="261"/>
      <c r="I41" s="263"/>
    </row>
    <row r="42" spans="1:9">
      <c r="A42" s="214" t="s">
        <v>10</v>
      </c>
      <c r="B42" s="279" t="s">
        <v>244</v>
      </c>
      <c r="C42" s="279"/>
      <c r="D42" s="279"/>
      <c r="E42" s="279"/>
      <c r="F42" s="279"/>
      <c r="G42" s="215">
        <f>ROUND((G36/3)/12,2)</f>
        <v>47.67</v>
      </c>
      <c r="H42" s="261"/>
      <c r="I42" s="263"/>
    </row>
    <row r="43" spans="1:9">
      <c r="A43" s="313" t="s">
        <v>67</v>
      </c>
      <c r="B43" s="313"/>
      <c r="C43" s="313"/>
      <c r="D43" s="313"/>
      <c r="E43" s="313"/>
      <c r="F43" s="313"/>
      <c r="G43" s="216">
        <f>SUM(G41:G42)</f>
        <v>190.67000000000002</v>
      </c>
      <c r="H43" s="261"/>
      <c r="I43" s="263"/>
    </row>
    <row r="44" spans="1:9" ht="25.5" customHeight="1">
      <c r="A44" s="118" t="s">
        <v>65</v>
      </c>
      <c r="B44" s="314" t="s">
        <v>245</v>
      </c>
      <c r="C44" s="314"/>
      <c r="D44" s="314"/>
      <c r="E44" s="314"/>
      <c r="F44" s="314"/>
      <c r="G44" s="314"/>
      <c r="H44" s="261"/>
      <c r="I44" s="263"/>
    </row>
    <row r="45" spans="1:9">
      <c r="A45" s="217"/>
      <c r="B45" s="218"/>
      <c r="C45" s="218"/>
      <c r="D45" s="218"/>
      <c r="E45" s="218"/>
      <c r="F45" s="218"/>
      <c r="G45" s="218"/>
      <c r="H45" s="261"/>
      <c r="I45" s="263"/>
    </row>
    <row r="46" spans="1:9" ht="34.5" customHeight="1">
      <c r="A46" s="27" t="s">
        <v>33</v>
      </c>
      <c r="B46" s="327" t="s">
        <v>136</v>
      </c>
      <c r="C46" s="327"/>
      <c r="D46" s="327"/>
      <c r="E46" s="327"/>
      <c r="F46" s="327"/>
      <c r="G46" s="327"/>
      <c r="H46" s="180"/>
      <c r="I46" s="256"/>
    </row>
    <row r="47" spans="1:9">
      <c r="A47" s="219"/>
      <c r="B47" s="328" t="s">
        <v>71</v>
      </c>
      <c r="C47" s="328"/>
      <c r="D47" s="328"/>
      <c r="E47" s="329" t="s">
        <v>19</v>
      </c>
      <c r="F47" s="330"/>
      <c r="G47" s="220" t="s">
        <v>18</v>
      </c>
      <c r="H47" s="180"/>
      <c r="I47" s="256"/>
    </row>
    <row r="48" spans="1:9">
      <c r="A48" s="214" t="s">
        <v>8</v>
      </c>
      <c r="B48" s="279" t="s">
        <v>25</v>
      </c>
      <c r="C48" s="279"/>
      <c r="D48" s="279"/>
      <c r="E48" s="325">
        <v>0.2</v>
      </c>
      <c r="F48" s="326"/>
      <c r="G48" s="221">
        <f>ROUND((G36+G43)*E48,2)</f>
        <v>381.33</v>
      </c>
      <c r="H48" s="264"/>
      <c r="I48" s="262"/>
    </row>
    <row r="49" spans="1:9">
      <c r="A49" s="214" t="s">
        <v>10</v>
      </c>
      <c r="B49" s="279" t="s">
        <v>34</v>
      </c>
      <c r="C49" s="279"/>
      <c r="D49" s="279"/>
      <c r="E49" s="323">
        <v>2.5000000000000001E-2</v>
      </c>
      <c r="F49" s="324"/>
      <c r="G49" s="221">
        <f>ROUND((G36+G43)*E49,2)</f>
        <v>47.67</v>
      </c>
      <c r="H49" s="264"/>
      <c r="I49" s="262"/>
    </row>
    <row r="50" spans="1:9">
      <c r="A50" s="214" t="s">
        <v>12</v>
      </c>
      <c r="B50" s="279" t="s">
        <v>78</v>
      </c>
      <c r="C50" s="279"/>
      <c r="D50" s="279"/>
      <c r="E50" s="325">
        <f>ROUND((H51*I51),6)</f>
        <v>0.03</v>
      </c>
      <c r="F50" s="326"/>
      <c r="G50" s="221">
        <f>ROUND((G36+G43)*E50,2)</f>
        <v>57.2</v>
      </c>
      <c r="H50" s="31" t="s">
        <v>72</v>
      </c>
      <c r="I50" s="32" t="s">
        <v>73</v>
      </c>
    </row>
    <row r="51" spans="1:9">
      <c r="A51" s="214" t="s">
        <v>13</v>
      </c>
      <c r="B51" s="279" t="s">
        <v>35</v>
      </c>
      <c r="C51" s="279"/>
      <c r="D51" s="279"/>
      <c r="E51" s="323">
        <v>1.4999999999999999E-2</v>
      </c>
      <c r="F51" s="324"/>
      <c r="G51" s="221">
        <f>ROUND((G36+G43)*E51,2)</f>
        <v>28.6</v>
      </c>
      <c r="H51" s="30">
        <v>0.03</v>
      </c>
      <c r="I51" s="33">
        <v>1</v>
      </c>
    </row>
    <row r="52" spans="1:9">
      <c r="A52" s="214" t="s">
        <v>20</v>
      </c>
      <c r="B52" s="279" t="s">
        <v>36</v>
      </c>
      <c r="C52" s="279"/>
      <c r="D52" s="279"/>
      <c r="E52" s="323">
        <v>0.01</v>
      </c>
      <c r="F52" s="324"/>
      <c r="G52" s="221">
        <f>ROUND((G36+G43)*E52,2)</f>
        <v>19.07</v>
      </c>
      <c r="H52" s="264"/>
      <c r="I52" s="262"/>
    </row>
    <row r="53" spans="1:9">
      <c r="A53" s="214" t="s">
        <v>21</v>
      </c>
      <c r="B53" s="279" t="s">
        <v>26</v>
      </c>
      <c r="C53" s="279"/>
      <c r="D53" s="279"/>
      <c r="E53" s="323">
        <v>6.0000000000000001E-3</v>
      </c>
      <c r="F53" s="324"/>
      <c r="G53" s="221">
        <f>ROUND((G36+G43)*E53,2)</f>
        <v>11.44</v>
      </c>
      <c r="H53" s="264"/>
      <c r="I53" s="262"/>
    </row>
    <row r="54" spans="1:9">
      <c r="A54" s="214" t="s">
        <v>22</v>
      </c>
      <c r="B54" s="279" t="s">
        <v>37</v>
      </c>
      <c r="C54" s="279"/>
      <c r="D54" s="279"/>
      <c r="E54" s="323">
        <v>2E-3</v>
      </c>
      <c r="F54" s="324"/>
      <c r="G54" s="221">
        <f>ROUND((G36+G43)*E54,2)</f>
        <v>3.81</v>
      </c>
      <c r="H54" s="264"/>
      <c r="I54" s="262"/>
    </row>
    <row r="55" spans="1:9">
      <c r="A55" s="214" t="s">
        <v>23</v>
      </c>
      <c r="B55" s="279" t="s">
        <v>38</v>
      </c>
      <c r="C55" s="279"/>
      <c r="D55" s="279"/>
      <c r="E55" s="323">
        <v>0.08</v>
      </c>
      <c r="F55" s="324"/>
      <c r="G55" s="221">
        <f>ROUND((G36+G43)*E55,2)</f>
        <v>152.53</v>
      </c>
      <c r="H55" s="264"/>
      <c r="I55" s="262"/>
    </row>
    <row r="56" spans="1:9">
      <c r="A56" s="337" t="s">
        <v>74</v>
      </c>
      <c r="B56" s="313"/>
      <c r="C56" s="313"/>
      <c r="D56" s="313"/>
      <c r="E56" s="338">
        <f>SUM(E48:F55)</f>
        <v>0.36800000000000005</v>
      </c>
      <c r="F56" s="339"/>
      <c r="G56" s="222">
        <f>SUM(G48:G55)</f>
        <v>701.65</v>
      </c>
      <c r="H56" s="19"/>
      <c r="I56" s="177"/>
    </row>
    <row r="57" spans="1:9">
      <c r="A57" s="120" t="s">
        <v>68</v>
      </c>
      <c r="B57" s="314" t="s">
        <v>76</v>
      </c>
      <c r="C57" s="314"/>
      <c r="D57" s="314"/>
      <c r="E57" s="314"/>
      <c r="F57" s="314"/>
      <c r="G57" s="314"/>
      <c r="H57" s="19"/>
      <c r="I57" s="177"/>
    </row>
    <row r="58" spans="1:9">
      <c r="A58" s="120" t="s">
        <v>69</v>
      </c>
      <c r="B58" s="314" t="s">
        <v>79</v>
      </c>
      <c r="C58" s="314"/>
      <c r="D58" s="314"/>
      <c r="E58" s="314"/>
      <c r="F58" s="314"/>
      <c r="G58" s="314"/>
      <c r="H58" s="19"/>
      <c r="I58" s="177"/>
    </row>
    <row r="59" spans="1:9">
      <c r="A59" s="223"/>
      <c r="B59" s="224"/>
      <c r="C59" s="224"/>
      <c r="D59" s="224"/>
      <c r="E59" s="224"/>
      <c r="F59" s="224"/>
      <c r="G59" s="224"/>
      <c r="H59" s="19"/>
      <c r="I59" s="177"/>
    </row>
    <row r="60" spans="1:9">
      <c r="A60" s="178" t="s">
        <v>39</v>
      </c>
      <c r="B60" s="346" t="s">
        <v>80</v>
      </c>
      <c r="C60" s="346"/>
      <c r="D60" s="346"/>
      <c r="E60" s="346"/>
      <c r="F60" s="346"/>
      <c r="G60" s="346"/>
      <c r="H60" s="180"/>
      <c r="I60" s="256"/>
    </row>
    <row r="61" spans="1:9">
      <c r="A61" s="23"/>
      <c r="B61" s="347" t="s">
        <v>80</v>
      </c>
      <c r="C61" s="347"/>
      <c r="D61" s="347"/>
      <c r="E61" s="347"/>
      <c r="F61" s="347"/>
      <c r="G61" s="225" t="s">
        <v>18</v>
      </c>
      <c r="H61" s="180"/>
      <c r="I61" s="256"/>
    </row>
    <row r="62" spans="1:9" ht="43.5" customHeight="1">
      <c r="A62" s="331" t="s">
        <v>8</v>
      </c>
      <c r="B62" s="332" t="s">
        <v>253</v>
      </c>
      <c r="C62" s="333" t="s">
        <v>81</v>
      </c>
      <c r="D62" s="333"/>
      <c r="E62" s="334">
        <v>3.5</v>
      </c>
      <c r="F62" s="335"/>
      <c r="G62" s="336">
        <f>IF(ROUND((E62*E64*E63)-(G32*E65),2)&lt;0,0,ROUND((E62*E64*E63)-(G32*E65),2))</f>
        <v>102.52</v>
      </c>
      <c r="H62" s="265"/>
      <c r="I62" s="266"/>
    </row>
    <row r="63" spans="1:9" ht="33.75" customHeight="1">
      <c r="A63" s="331"/>
      <c r="B63" s="332"/>
      <c r="C63" s="333" t="s">
        <v>82</v>
      </c>
      <c r="D63" s="333"/>
      <c r="E63" s="340">
        <v>2</v>
      </c>
      <c r="F63" s="341"/>
      <c r="G63" s="336"/>
      <c r="H63" s="265"/>
      <c r="I63" s="266"/>
    </row>
    <row r="64" spans="1:9" ht="31.5" customHeight="1">
      <c r="A64" s="331"/>
      <c r="B64" s="332"/>
      <c r="C64" s="333" t="s">
        <v>83</v>
      </c>
      <c r="D64" s="333"/>
      <c r="E64" s="342">
        <v>22</v>
      </c>
      <c r="F64" s="343"/>
      <c r="G64" s="336"/>
      <c r="H64" s="267"/>
      <c r="I64" s="268"/>
    </row>
    <row r="65" spans="1:9" ht="39" customHeight="1">
      <c r="A65" s="331"/>
      <c r="B65" s="332"/>
      <c r="C65" s="333" t="s">
        <v>176</v>
      </c>
      <c r="D65" s="333"/>
      <c r="E65" s="344">
        <v>0.03</v>
      </c>
      <c r="F65" s="345"/>
      <c r="G65" s="336"/>
      <c r="H65" s="265"/>
      <c r="I65" s="268"/>
    </row>
    <row r="66" spans="1:9" ht="33.75" customHeight="1">
      <c r="A66" s="331" t="s">
        <v>10</v>
      </c>
      <c r="B66" s="332" t="s">
        <v>246</v>
      </c>
      <c r="C66" s="333" t="s">
        <v>218</v>
      </c>
      <c r="D66" s="333"/>
      <c r="E66" s="351">
        <v>264.60000000000002</v>
      </c>
      <c r="F66" s="352"/>
      <c r="G66" s="336">
        <f>ROUND(E66*(1-E67),2)</f>
        <v>211.68</v>
      </c>
      <c r="H66" s="265"/>
      <c r="I66" s="266"/>
    </row>
    <row r="67" spans="1:9" ht="54" customHeight="1">
      <c r="A67" s="331"/>
      <c r="B67" s="332"/>
      <c r="C67" s="333" t="s">
        <v>219</v>
      </c>
      <c r="D67" s="333"/>
      <c r="E67" s="353">
        <v>0.2</v>
      </c>
      <c r="F67" s="353"/>
      <c r="G67" s="336"/>
      <c r="H67" s="265"/>
      <c r="I67" s="266"/>
    </row>
    <row r="68" spans="1:9">
      <c r="A68" s="38" t="s">
        <v>12</v>
      </c>
      <c r="B68" s="349" t="s">
        <v>84</v>
      </c>
      <c r="C68" s="349"/>
      <c r="D68" s="349"/>
      <c r="E68" s="349"/>
      <c r="F68" s="349"/>
      <c r="G68" s="39">
        <v>0</v>
      </c>
      <c r="H68" s="265"/>
      <c r="I68" s="266"/>
    </row>
    <row r="69" spans="1:9">
      <c r="A69" s="350" t="s">
        <v>85</v>
      </c>
      <c r="B69" s="350"/>
      <c r="C69" s="350"/>
      <c r="D69" s="350"/>
      <c r="E69" s="350"/>
      <c r="F69" s="350"/>
      <c r="G69" s="40">
        <f>SUM(G62:G68)</f>
        <v>314.2</v>
      </c>
      <c r="H69" s="180"/>
      <c r="I69" s="256"/>
    </row>
    <row r="70" spans="1:9">
      <c r="A70" s="117" t="s">
        <v>70</v>
      </c>
      <c r="B70" s="317" t="s">
        <v>52</v>
      </c>
      <c r="C70" s="317"/>
      <c r="D70" s="317"/>
      <c r="E70" s="317"/>
      <c r="F70" s="317"/>
      <c r="G70" s="317"/>
      <c r="H70" s="180"/>
      <c r="I70" s="256"/>
    </row>
    <row r="71" spans="1:9">
      <c r="A71" s="226"/>
      <c r="B71" s="227"/>
      <c r="C71" s="227"/>
      <c r="D71" s="227"/>
      <c r="E71" s="227"/>
      <c r="F71" s="227"/>
      <c r="G71" s="227"/>
      <c r="H71" s="180"/>
      <c r="I71" s="256"/>
    </row>
    <row r="72" spans="1:9">
      <c r="A72" s="357" t="s">
        <v>86</v>
      </c>
      <c r="B72" s="357"/>
      <c r="C72" s="357"/>
      <c r="D72" s="357"/>
      <c r="E72" s="357"/>
      <c r="F72" s="357"/>
      <c r="G72" s="357"/>
      <c r="H72" s="19"/>
      <c r="I72" s="256"/>
    </row>
    <row r="73" spans="1:9">
      <c r="A73" s="228" t="s">
        <v>87</v>
      </c>
      <c r="B73" s="358" t="s">
        <v>169</v>
      </c>
      <c r="C73" s="358"/>
      <c r="D73" s="358"/>
      <c r="E73" s="358"/>
      <c r="F73" s="358"/>
      <c r="G73" s="90" t="s">
        <v>18</v>
      </c>
      <c r="H73" s="265"/>
      <c r="I73" s="266"/>
    </row>
    <row r="74" spans="1:9">
      <c r="A74" s="38" t="s">
        <v>32</v>
      </c>
      <c r="B74" s="354" t="s">
        <v>247</v>
      </c>
      <c r="C74" s="354"/>
      <c r="D74" s="354"/>
      <c r="E74" s="354"/>
      <c r="F74" s="354"/>
      <c r="G74" s="229">
        <f>G43</f>
        <v>190.67000000000002</v>
      </c>
      <c r="H74" s="265"/>
      <c r="I74" s="266"/>
    </row>
    <row r="75" spans="1:9" ht="29.25" customHeight="1">
      <c r="A75" s="38" t="s">
        <v>33</v>
      </c>
      <c r="B75" s="354" t="s">
        <v>88</v>
      </c>
      <c r="C75" s="354"/>
      <c r="D75" s="354"/>
      <c r="E75" s="354"/>
      <c r="F75" s="354"/>
      <c r="G75" s="229">
        <f>G56</f>
        <v>701.65</v>
      </c>
      <c r="H75" s="265"/>
      <c r="I75" s="266"/>
    </row>
    <row r="76" spans="1:9">
      <c r="A76" s="38" t="s">
        <v>39</v>
      </c>
      <c r="B76" s="349" t="s">
        <v>89</v>
      </c>
      <c r="C76" s="349"/>
      <c r="D76" s="349"/>
      <c r="E76" s="349"/>
      <c r="F76" s="349"/>
      <c r="G76" s="74">
        <f>G69</f>
        <v>314.2</v>
      </c>
      <c r="H76" s="180"/>
      <c r="I76" s="256"/>
    </row>
    <row r="77" spans="1:9">
      <c r="A77" s="375" t="s">
        <v>92</v>
      </c>
      <c r="B77" s="375"/>
      <c r="C77" s="375"/>
      <c r="D77" s="375"/>
      <c r="E77" s="375"/>
      <c r="F77" s="375"/>
      <c r="G77" s="183">
        <f>SUM(G74:G76)</f>
        <v>1206.52</v>
      </c>
      <c r="H77" s="19"/>
      <c r="I77" s="173"/>
    </row>
    <row r="78" spans="1:9">
      <c r="A78" s="230"/>
      <c r="B78" s="230"/>
      <c r="C78" s="230"/>
      <c r="D78" s="230"/>
      <c r="E78" s="230"/>
      <c r="F78" s="230"/>
      <c r="G78" s="231"/>
      <c r="H78" s="19"/>
      <c r="I78" s="173"/>
    </row>
    <row r="79" spans="1:9" ht="15.75">
      <c r="A79" s="302" t="s">
        <v>93</v>
      </c>
      <c r="B79" s="302"/>
      <c r="C79" s="302"/>
      <c r="D79" s="302"/>
      <c r="E79" s="302"/>
      <c r="F79" s="302"/>
      <c r="G79" s="302"/>
      <c r="H79" s="19"/>
      <c r="I79" s="256"/>
    </row>
    <row r="80" spans="1:9">
      <c r="A80" s="232"/>
      <c r="B80" s="358" t="s">
        <v>94</v>
      </c>
      <c r="C80" s="358"/>
      <c r="D80" s="358"/>
      <c r="E80" s="358"/>
      <c r="F80" s="358"/>
      <c r="G80" s="233" t="s">
        <v>18</v>
      </c>
      <c r="H80" s="19"/>
      <c r="I80" s="256"/>
    </row>
    <row r="81" spans="1:9" ht="30.75" customHeight="1">
      <c r="A81" s="203" t="s">
        <v>8</v>
      </c>
      <c r="B81" s="354" t="s">
        <v>137</v>
      </c>
      <c r="C81" s="355"/>
      <c r="D81" s="355"/>
      <c r="E81" s="355"/>
      <c r="F81" s="355"/>
      <c r="G81" s="234">
        <f>ROUND(((G36/12)+($G$41/12)+($G$42/12))*(30/30)*0.05,2)</f>
        <v>7.94</v>
      </c>
      <c r="H81" s="19"/>
      <c r="I81" s="256"/>
    </row>
    <row r="82" spans="1:9">
      <c r="A82" s="203" t="s">
        <v>10</v>
      </c>
      <c r="B82" s="296" t="s">
        <v>28</v>
      </c>
      <c r="C82" s="296"/>
      <c r="D82" s="296"/>
      <c r="E82" s="296"/>
      <c r="F82" s="296"/>
      <c r="G82" s="234">
        <f>ROUND($E$55*G81,2)</f>
        <v>0.64</v>
      </c>
      <c r="H82" s="19"/>
      <c r="I82" s="256"/>
    </row>
    <row r="83" spans="1:9" ht="28.5" customHeight="1">
      <c r="A83" s="203" t="s">
        <v>12</v>
      </c>
      <c r="B83" s="354" t="s">
        <v>138</v>
      </c>
      <c r="C83" s="355"/>
      <c r="D83" s="355"/>
      <c r="E83" s="355"/>
      <c r="F83" s="355"/>
      <c r="G83" s="234">
        <f>ROUND((0.08*0.4*SUM(G36+$G$41+$G$42)*0.05),2)</f>
        <v>3.05</v>
      </c>
      <c r="H83" s="269"/>
      <c r="I83" s="256"/>
    </row>
    <row r="84" spans="1:9">
      <c r="A84" s="203" t="s">
        <v>13</v>
      </c>
      <c r="B84" s="349" t="s">
        <v>139</v>
      </c>
      <c r="C84" s="296"/>
      <c r="D84" s="296"/>
      <c r="E84" s="296"/>
      <c r="F84" s="296"/>
      <c r="G84" s="235">
        <f>ROUND(((7/30)/$G$13)*G36*1,2)</f>
        <v>33.369999999999997</v>
      </c>
      <c r="H84" s="19"/>
      <c r="I84" s="256"/>
    </row>
    <row r="85" spans="1:9">
      <c r="A85" s="203" t="s">
        <v>20</v>
      </c>
      <c r="B85" s="296" t="s">
        <v>95</v>
      </c>
      <c r="C85" s="296"/>
      <c r="D85" s="296"/>
      <c r="E85" s="296"/>
      <c r="F85" s="296"/>
      <c r="G85" s="234">
        <f>ROUND($E$56*G84,2)</f>
        <v>12.28</v>
      </c>
      <c r="H85" s="19"/>
      <c r="I85" s="256"/>
    </row>
    <row r="86" spans="1:9" ht="30" customHeight="1">
      <c r="A86" s="203" t="s">
        <v>21</v>
      </c>
      <c r="B86" s="354" t="s">
        <v>140</v>
      </c>
      <c r="C86" s="355"/>
      <c r="D86" s="355"/>
      <c r="E86" s="355"/>
      <c r="F86" s="355"/>
      <c r="G86" s="236">
        <f>ROUND((0.08*0.4*SUM(G36+$G$41+$G$42)*1),2)</f>
        <v>61.01</v>
      </c>
      <c r="H86" s="19"/>
      <c r="I86" s="173"/>
    </row>
    <row r="87" spans="1:9">
      <c r="A87" s="356" t="s">
        <v>172</v>
      </c>
      <c r="B87" s="356"/>
      <c r="C87" s="356"/>
      <c r="D87" s="356"/>
      <c r="E87" s="356"/>
      <c r="F87" s="356"/>
      <c r="G87" s="187">
        <f>SUM(G81:G86)</f>
        <v>118.28999999999999</v>
      </c>
      <c r="H87" s="19"/>
      <c r="I87" s="173"/>
    </row>
    <row r="88" spans="1:9">
      <c r="A88" s="230"/>
      <c r="B88" s="230"/>
      <c r="C88" s="230"/>
      <c r="D88" s="230"/>
      <c r="E88" s="230"/>
      <c r="F88" s="230"/>
      <c r="G88" s="231"/>
      <c r="H88" s="19"/>
      <c r="I88" s="173"/>
    </row>
    <row r="89" spans="1:9" ht="15.75">
      <c r="A89" s="302" t="s">
        <v>170</v>
      </c>
      <c r="B89" s="302"/>
      <c r="C89" s="302"/>
      <c r="D89" s="302"/>
      <c r="E89" s="302"/>
      <c r="F89" s="302"/>
      <c r="G89" s="302"/>
      <c r="H89" s="17"/>
      <c r="I89" s="173"/>
    </row>
    <row r="90" spans="1:9" ht="33.75" customHeight="1">
      <c r="A90" s="348" t="s">
        <v>191</v>
      </c>
      <c r="B90" s="348"/>
      <c r="C90" s="348"/>
      <c r="D90" s="348"/>
      <c r="E90" s="348"/>
      <c r="F90" s="348"/>
      <c r="G90" s="348"/>
      <c r="H90" s="17"/>
      <c r="I90" s="173"/>
    </row>
    <row r="91" spans="1:9" ht="31.5">
      <c r="A91" s="139" t="s">
        <v>192</v>
      </c>
      <c r="B91" s="51">
        <f>G36</f>
        <v>1716</v>
      </c>
      <c r="C91" s="139" t="s">
        <v>173</v>
      </c>
      <c r="D91" s="51">
        <f>G77-G62-G66</f>
        <v>892.31999999999994</v>
      </c>
      <c r="E91" s="140" t="s">
        <v>96</v>
      </c>
      <c r="F91" s="51">
        <f>G87</f>
        <v>118.28999999999999</v>
      </c>
      <c r="G91" s="52">
        <f>B91+D91+F91</f>
        <v>2726.6099999999997</v>
      </c>
      <c r="H91" s="17"/>
      <c r="I91" s="173"/>
    </row>
    <row r="92" spans="1:9" ht="15.75">
      <c r="A92" s="364" t="s">
        <v>97</v>
      </c>
      <c r="B92" s="364"/>
      <c r="C92" s="364"/>
      <c r="D92" s="364"/>
      <c r="E92" s="364" t="s">
        <v>98</v>
      </c>
      <c r="F92" s="364"/>
      <c r="G92" s="144">
        <f>ROUND(G91/30,2)</f>
        <v>90.89</v>
      </c>
      <c r="H92" s="17"/>
      <c r="I92" s="173"/>
    </row>
    <row r="93" spans="1:9" ht="15.75">
      <c r="A93" s="237"/>
      <c r="B93" s="237"/>
      <c r="C93" s="237"/>
      <c r="D93" s="237"/>
      <c r="E93" s="237"/>
      <c r="F93" s="237"/>
      <c r="G93" s="237"/>
      <c r="H93" s="17"/>
      <c r="I93" s="173"/>
    </row>
    <row r="94" spans="1:9">
      <c r="A94" s="53" t="s">
        <v>24</v>
      </c>
      <c r="B94" s="362" t="s">
        <v>107</v>
      </c>
      <c r="C94" s="362"/>
      <c r="D94" s="362"/>
      <c r="E94" s="362"/>
      <c r="F94" s="362"/>
      <c r="G94" s="188" t="s">
        <v>18</v>
      </c>
      <c r="H94" s="19"/>
      <c r="I94" s="173"/>
    </row>
    <row r="95" spans="1:9">
      <c r="A95" s="203" t="s">
        <v>8</v>
      </c>
      <c r="B95" s="349" t="s">
        <v>99</v>
      </c>
      <c r="C95" s="296"/>
      <c r="D95" s="296"/>
      <c r="E95" s="296"/>
      <c r="F95" s="296"/>
      <c r="G95" s="99">
        <f>ROUND($G$91/12,2)</f>
        <v>227.22</v>
      </c>
      <c r="H95" s="19"/>
      <c r="I95" s="173"/>
    </row>
    <row r="96" spans="1:9">
      <c r="A96" s="203" t="s">
        <v>10</v>
      </c>
      <c r="B96" s="365" t="s">
        <v>177</v>
      </c>
      <c r="C96" s="300"/>
      <c r="D96" s="300"/>
      <c r="E96" s="300"/>
      <c r="F96" s="300"/>
      <c r="G96" s="99">
        <f>ROUND((1/30)/12*($G$91),2)</f>
        <v>7.57</v>
      </c>
      <c r="H96" s="58"/>
      <c r="I96" s="173"/>
    </row>
    <row r="97" spans="1:9">
      <c r="A97" s="203" t="s">
        <v>12</v>
      </c>
      <c r="B97" s="349" t="s">
        <v>101</v>
      </c>
      <c r="C97" s="296"/>
      <c r="D97" s="296"/>
      <c r="E97" s="296"/>
      <c r="F97" s="296"/>
      <c r="G97" s="99">
        <f>ROUND((5/30)/12*0.015*($G$91),2)</f>
        <v>0.56999999999999995</v>
      </c>
      <c r="H97" s="19"/>
      <c r="I97" s="173"/>
    </row>
    <row r="98" spans="1:9">
      <c r="A98" s="203" t="s">
        <v>13</v>
      </c>
      <c r="B98" s="349" t="s">
        <v>100</v>
      </c>
      <c r="C98" s="296"/>
      <c r="D98" s="296"/>
      <c r="E98" s="296"/>
      <c r="F98" s="296"/>
      <c r="G98" s="99">
        <f>ROUND(((15/30)/12)*0.0078*($G$91),2)</f>
        <v>0.89</v>
      </c>
      <c r="H98" s="58"/>
      <c r="I98" s="173"/>
    </row>
    <row r="99" spans="1:9" ht="32.25" customHeight="1">
      <c r="A99" s="203" t="s">
        <v>20</v>
      </c>
      <c r="B99" s="333" t="s">
        <v>193</v>
      </c>
      <c r="C99" s="359"/>
      <c r="D99" s="359"/>
      <c r="E99" s="359"/>
      <c r="F99" s="359"/>
      <c r="G99" s="100">
        <f>ROUND((((G36+G36/3)/12+(G56+G69-G66-G62+G87))*4/12)*0.02,2)</f>
        <v>6.74</v>
      </c>
      <c r="H99" s="16"/>
      <c r="I99" s="270"/>
    </row>
    <row r="100" spans="1:9">
      <c r="A100" s="238" t="s">
        <v>21</v>
      </c>
      <c r="B100" s="360" t="s">
        <v>178</v>
      </c>
      <c r="C100" s="360"/>
      <c r="D100" s="360"/>
      <c r="E100" s="360"/>
      <c r="F100" s="360"/>
      <c r="G100" s="100">
        <f>ROUND(((5/30)/12)*($G$91),2)</f>
        <v>37.869999999999997</v>
      </c>
      <c r="H100" s="16"/>
      <c r="I100" s="270"/>
    </row>
    <row r="101" spans="1:9">
      <c r="A101" s="361" t="s">
        <v>102</v>
      </c>
      <c r="B101" s="361"/>
      <c r="C101" s="361"/>
      <c r="D101" s="361"/>
      <c r="E101" s="361"/>
      <c r="F101" s="361"/>
      <c r="G101" s="54">
        <f>SUM(G95:G100)</f>
        <v>280.85999999999996</v>
      </c>
      <c r="H101" s="19"/>
      <c r="I101" s="173"/>
    </row>
    <row r="102" spans="1:9">
      <c r="A102" s="239"/>
      <c r="B102" s="239"/>
      <c r="C102" s="239"/>
      <c r="D102" s="240"/>
      <c r="E102" s="241"/>
      <c r="F102" s="241"/>
      <c r="G102" s="241"/>
      <c r="H102" s="17"/>
      <c r="I102" s="173"/>
    </row>
    <row r="103" spans="1:9">
      <c r="A103" s="53" t="s">
        <v>27</v>
      </c>
      <c r="B103" s="362" t="s">
        <v>103</v>
      </c>
      <c r="C103" s="362"/>
      <c r="D103" s="362"/>
      <c r="E103" s="362"/>
      <c r="F103" s="362"/>
      <c r="G103" s="188" t="s">
        <v>18</v>
      </c>
      <c r="H103" s="180"/>
      <c r="I103" s="256"/>
    </row>
    <row r="104" spans="1:9">
      <c r="A104" s="203" t="s">
        <v>8</v>
      </c>
      <c r="B104" s="363" t="s">
        <v>142</v>
      </c>
      <c r="C104" s="355"/>
      <c r="D104" s="355"/>
      <c r="E104" s="355"/>
      <c r="F104" s="355"/>
      <c r="G104" s="242">
        <v>0</v>
      </c>
      <c r="H104" s="180"/>
      <c r="I104" s="256"/>
    </row>
    <row r="105" spans="1:9">
      <c r="A105" s="316" t="s">
        <v>104</v>
      </c>
      <c r="B105" s="316"/>
      <c r="C105" s="316"/>
      <c r="D105" s="316"/>
      <c r="E105" s="316"/>
      <c r="F105" s="316"/>
      <c r="G105" s="77">
        <f>SUM(G104:G104)</f>
        <v>0</v>
      </c>
      <c r="H105" s="180"/>
      <c r="I105" s="256"/>
    </row>
    <row r="106" spans="1:9">
      <c r="A106" s="243"/>
      <c r="B106" s="244"/>
      <c r="C106" s="241"/>
      <c r="D106" s="245"/>
      <c r="E106" s="245"/>
      <c r="F106" s="245"/>
      <c r="G106" s="245"/>
      <c r="H106" s="180"/>
      <c r="I106" s="256"/>
    </row>
    <row r="107" spans="1:9">
      <c r="A107" s="376" t="s">
        <v>105</v>
      </c>
      <c r="B107" s="376"/>
      <c r="C107" s="376"/>
      <c r="D107" s="376"/>
      <c r="E107" s="376"/>
      <c r="F107" s="376"/>
      <c r="G107" s="376"/>
      <c r="H107" s="180"/>
      <c r="I107" s="256"/>
    </row>
    <row r="108" spans="1:9">
      <c r="A108" s="26" t="s">
        <v>106</v>
      </c>
      <c r="B108" s="357" t="s">
        <v>94</v>
      </c>
      <c r="C108" s="357"/>
      <c r="D108" s="357"/>
      <c r="E108" s="357"/>
      <c r="F108" s="357"/>
      <c r="G108" s="149" t="s">
        <v>18</v>
      </c>
      <c r="H108" s="180"/>
      <c r="I108" s="256"/>
    </row>
    <row r="109" spans="1:9">
      <c r="A109" s="243" t="s">
        <v>24</v>
      </c>
      <c r="B109" s="372" t="s">
        <v>107</v>
      </c>
      <c r="C109" s="372"/>
      <c r="D109" s="372"/>
      <c r="E109" s="372"/>
      <c r="F109" s="372"/>
      <c r="G109" s="246">
        <f>G101</f>
        <v>280.85999999999996</v>
      </c>
      <c r="H109" s="180"/>
      <c r="I109" s="256"/>
    </row>
    <row r="110" spans="1:9">
      <c r="A110" s="243" t="s">
        <v>27</v>
      </c>
      <c r="B110" s="372" t="s">
        <v>103</v>
      </c>
      <c r="C110" s="372"/>
      <c r="D110" s="372"/>
      <c r="E110" s="372"/>
      <c r="F110" s="372"/>
      <c r="G110" s="74">
        <f>G105</f>
        <v>0</v>
      </c>
      <c r="H110" s="19"/>
      <c r="I110" s="173"/>
    </row>
    <row r="111" spans="1:9">
      <c r="A111" s="356" t="s">
        <v>108</v>
      </c>
      <c r="B111" s="356"/>
      <c r="C111" s="356"/>
      <c r="D111" s="356"/>
      <c r="E111" s="356"/>
      <c r="F111" s="356"/>
      <c r="G111" s="197">
        <f>SUM(G109:G110)</f>
        <v>280.85999999999996</v>
      </c>
      <c r="H111" s="180"/>
      <c r="I111" s="256"/>
    </row>
    <row r="112" spans="1:9" ht="30" customHeight="1">
      <c r="A112" s="117" t="s">
        <v>75</v>
      </c>
      <c r="B112" s="396" t="s">
        <v>141</v>
      </c>
      <c r="C112" s="396"/>
      <c r="D112" s="396"/>
      <c r="E112" s="396"/>
      <c r="F112" s="396"/>
      <c r="G112" s="396"/>
      <c r="H112" s="180"/>
      <c r="I112" s="256"/>
    </row>
    <row r="113" spans="1:9">
      <c r="A113" s="247"/>
      <c r="B113" s="247"/>
      <c r="C113" s="247"/>
      <c r="D113" s="240"/>
      <c r="E113" s="241"/>
      <c r="F113" s="241"/>
      <c r="G113" s="241"/>
      <c r="H113" s="17"/>
      <c r="I113" s="173"/>
    </row>
    <row r="114" spans="1:9" ht="15.75">
      <c r="A114" s="302" t="s">
        <v>115</v>
      </c>
      <c r="B114" s="302"/>
      <c r="C114" s="302"/>
      <c r="D114" s="302"/>
      <c r="E114" s="302"/>
      <c r="F114" s="302"/>
      <c r="G114" s="302"/>
      <c r="H114" s="180"/>
      <c r="I114" s="256"/>
    </row>
    <row r="115" spans="1:9">
      <c r="A115" s="76"/>
      <c r="B115" s="395" t="s">
        <v>94</v>
      </c>
      <c r="C115" s="395"/>
      <c r="D115" s="395"/>
      <c r="E115" s="395"/>
      <c r="F115" s="395"/>
      <c r="G115" s="77" t="s">
        <v>18</v>
      </c>
      <c r="H115" s="180"/>
      <c r="I115" s="256"/>
    </row>
    <row r="116" spans="1:9">
      <c r="A116" s="73" t="s">
        <v>8</v>
      </c>
      <c r="B116" s="372" t="s">
        <v>116</v>
      </c>
      <c r="C116" s="372"/>
      <c r="D116" s="372"/>
      <c r="E116" s="372"/>
      <c r="F116" s="372"/>
      <c r="G116" s="199">
        <f>'UNIFORMES-EQUIP. SEGURANÇA  '!G12</f>
        <v>96.495833333333323</v>
      </c>
      <c r="H116" s="180"/>
      <c r="I116" s="256"/>
    </row>
    <row r="117" spans="1:9">
      <c r="A117" s="73" t="s">
        <v>10</v>
      </c>
      <c r="B117" s="365" t="s">
        <v>214</v>
      </c>
      <c r="C117" s="365"/>
      <c r="D117" s="365"/>
      <c r="E117" s="365"/>
      <c r="F117" s="365"/>
      <c r="G117" s="74">
        <f>'UNIFORMES-EQUIP. SEGURANÇA  '!G29</f>
        <v>172.21333333333334</v>
      </c>
      <c r="H117" s="180"/>
      <c r="I117" s="256"/>
    </row>
    <row r="118" spans="1:9">
      <c r="A118" s="73" t="s">
        <v>12</v>
      </c>
      <c r="B118" s="365" t="s">
        <v>220</v>
      </c>
      <c r="C118" s="365"/>
      <c r="D118" s="365"/>
      <c r="E118" s="365"/>
      <c r="F118" s="365"/>
      <c r="G118" s="200">
        <v>0</v>
      </c>
      <c r="H118" s="180"/>
      <c r="I118" s="256"/>
    </row>
    <row r="119" spans="1:9">
      <c r="A119" s="377" t="s">
        <v>117</v>
      </c>
      <c r="B119" s="377"/>
      <c r="C119" s="377"/>
      <c r="D119" s="377"/>
      <c r="E119" s="377"/>
      <c r="F119" s="377"/>
      <c r="G119" s="187">
        <f>SUM(G116:G118)</f>
        <v>268.70916666666665</v>
      </c>
      <c r="H119" s="180"/>
      <c r="I119" s="256"/>
    </row>
    <row r="120" spans="1:9">
      <c r="A120" s="239"/>
      <c r="B120" s="150"/>
      <c r="C120" s="150"/>
      <c r="D120" s="240"/>
      <c r="E120" s="241"/>
      <c r="F120" s="241"/>
      <c r="G120" s="241"/>
      <c r="H120" s="17"/>
      <c r="I120" s="173"/>
    </row>
    <row r="121" spans="1:9" ht="15.75">
      <c r="A121" s="302" t="s">
        <v>118</v>
      </c>
      <c r="B121" s="302"/>
      <c r="C121" s="302"/>
      <c r="D121" s="302"/>
      <c r="E121" s="302"/>
      <c r="F121" s="302"/>
      <c r="G121" s="302"/>
      <c r="H121" s="17"/>
      <c r="I121" s="173"/>
    </row>
    <row r="122" spans="1:9">
      <c r="A122" s="76"/>
      <c r="B122" s="395" t="s">
        <v>40</v>
      </c>
      <c r="C122" s="395"/>
      <c r="D122" s="395"/>
      <c r="E122" s="395"/>
      <c r="F122" s="77" t="s">
        <v>19</v>
      </c>
      <c r="G122" s="77" t="s">
        <v>18</v>
      </c>
      <c r="H122" s="17"/>
      <c r="I122" s="256"/>
    </row>
    <row r="123" spans="1:9" ht="47.25" customHeight="1">
      <c r="A123" s="333" t="s">
        <v>119</v>
      </c>
      <c r="B123" s="333"/>
      <c r="C123" s="333"/>
      <c r="D123" s="333"/>
      <c r="E123" s="333"/>
      <c r="F123" s="333"/>
      <c r="G123" s="82">
        <f>SUM(G36+G77+G87+G111+G119)</f>
        <v>3590.3791666666666</v>
      </c>
      <c r="H123" s="17"/>
      <c r="I123" s="256"/>
    </row>
    <row r="124" spans="1:9">
      <c r="A124" s="79" t="s">
        <v>8</v>
      </c>
      <c r="B124" s="369" t="s">
        <v>41</v>
      </c>
      <c r="C124" s="369"/>
      <c r="D124" s="369"/>
      <c r="E124" s="369"/>
      <c r="F124" s="136">
        <v>7.2900000000000006E-2</v>
      </c>
      <c r="G124" s="86">
        <f>ROUND(F124*G123,2)</f>
        <v>261.74</v>
      </c>
      <c r="H124" s="17"/>
      <c r="I124" s="256"/>
    </row>
    <row r="125" spans="1:9" ht="44.25" customHeight="1">
      <c r="A125" s="333" t="s">
        <v>120</v>
      </c>
      <c r="B125" s="333"/>
      <c r="C125" s="333"/>
      <c r="D125" s="333"/>
      <c r="E125" s="333"/>
      <c r="F125" s="333"/>
      <c r="G125" s="103">
        <f>SUM(G36+G77+G87+G111+G119+G124)</f>
        <v>3852.1191666666664</v>
      </c>
      <c r="H125" s="17"/>
      <c r="I125" s="173"/>
    </row>
    <row r="126" spans="1:9">
      <c r="A126" s="79" t="s">
        <v>10</v>
      </c>
      <c r="B126" s="369" t="s">
        <v>42</v>
      </c>
      <c r="C126" s="369"/>
      <c r="D126" s="369"/>
      <c r="E126" s="369"/>
      <c r="F126" s="136">
        <v>4.5400000000000003E-2</v>
      </c>
      <c r="G126" s="83">
        <f>ROUND(F126*G125,2)</f>
        <v>174.89</v>
      </c>
      <c r="H126" s="17"/>
      <c r="I126" s="173"/>
    </row>
    <row r="127" spans="1:9" ht="46.5" customHeight="1">
      <c r="A127" s="333" t="s">
        <v>121</v>
      </c>
      <c r="B127" s="333"/>
      <c r="C127" s="333"/>
      <c r="D127" s="333"/>
      <c r="E127" s="333"/>
      <c r="F127" s="333"/>
      <c r="G127" s="82">
        <f>SUM(G36+G77+G87+G111+G119+G124+G126)</f>
        <v>4027.0091666666663</v>
      </c>
      <c r="H127" s="17"/>
      <c r="I127" s="173"/>
    </row>
    <row r="128" spans="1:9">
      <c r="A128" s="79" t="s">
        <v>12</v>
      </c>
      <c r="B128" s="369" t="s">
        <v>43</v>
      </c>
      <c r="C128" s="369"/>
      <c r="D128" s="369"/>
      <c r="E128" s="369"/>
      <c r="F128" s="80">
        <f>SUM(F129:F132)</f>
        <v>0.1225</v>
      </c>
      <c r="G128" s="248">
        <f>SUM(G129:G132)</f>
        <v>562.18000000000006</v>
      </c>
      <c r="H128" s="280" t="s">
        <v>143</v>
      </c>
      <c r="I128" s="280"/>
    </row>
    <row r="129" spans="1:9">
      <c r="A129" s="370" t="s">
        <v>124</v>
      </c>
      <c r="B129" s="372" t="s">
        <v>127</v>
      </c>
      <c r="C129" s="372"/>
      <c r="D129" s="373" t="s">
        <v>29</v>
      </c>
      <c r="E129" s="373"/>
      <c r="F129" s="84">
        <f>IF(E8=1,0.0165,IF(E8=2,0.0065,IF(E8=3,I131,IF(E8=4,I131,¨RT Indefinido¨))))</f>
        <v>1.6500000000000001E-2</v>
      </c>
      <c r="G129" s="82">
        <f>ROUND(($G$127/(1-$F$128))*F129,2)</f>
        <v>75.72</v>
      </c>
      <c r="H129" s="109" t="s">
        <v>144</v>
      </c>
      <c r="I129" s="109" t="s">
        <v>145</v>
      </c>
    </row>
    <row r="130" spans="1:9">
      <c r="A130" s="371"/>
      <c r="B130" s="372"/>
      <c r="C130" s="372"/>
      <c r="D130" s="301" t="s">
        <v>122</v>
      </c>
      <c r="E130" s="301"/>
      <c r="F130" s="84">
        <f>IF(E8=1,0.076,IF(E8=2,0.03,IF(E8=3,I130,IF(E8=4,I130,¨RT Indefinido¨))))</f>
        <v>7.5999999999999998E-2</v>
      </c>
      <c r="G130" s="82">
        <f>ROUND(($G$127/(1-$F$128))*F130,2)</f>
        <v>348.78</v>
      </c>
      <c r="H130" s="110" t="s">
        <v>122</v>
      </c>
      <c r="I130" s="111">
        <v>0</v>
      </c>
    </row>
    <row r="131" spans="1:9">
      <c r="A131" s="73" t="s">
        <v>125</v>
      </c>
      <c r="B131" s="372" t="s">
        <v>128</v>
      </c>
      <c r="C131" s="372"/>
      <c r="D131" s="398" t="s">
        <v>130</v>
      </c>
      <c r="E131" s="373"/>
      <c r="F131" s="84">
        <v>0</v>
      </c>
      <c r="G131" s="82">
        <v>0</v>
      </c>
      <c r="H131" s="110" t="s">
        <v>29</v>
      </c>
      <c r="I131" s="111">
        <v>0</v>
      </c>
    </row>
    <row r="132" spans="1:9">
      <c r="A132" s="73" t="s">
        <v>126</v>
      </c>
      <c r="B132" s="372" t="s">
        <v>129</v>
      </c>
      <c r="C132" s="372"/>
      <c r="D132" s="373" t="s">
        <v>123</v>
      </c>
      <c r="E132" s="373"/>
      <c r="F132" s="143">
        <v>0.03</v>
      </c>
      <c r="G132" s="74">
        <f>ROUND(($G$127/(1-$F$128))*F132,2)</f>
        <v>137.68</v>
      </c>
      <c r="H132" s="110" t="s">
        <v>146</v>
      </c>
      <c r="I132" s="111">
        <v>0</v>
      </c>
    </row>
    <row r="133" spans="1:9">
      <c r="A133" s="377" t="s">
        <v>131</v>
      </c>
      <c r="B133" s="377"/>
      <c r="C133" s="377"/>
      <c r="D133" s="377"/>
      <c r="E133" s="377"/>
      <c r="F133" s="377"/>
      <c r="G133" s="87">
        <f>SUM(G124+G126+G128)</f>
        <v>998.81000000000006</v>
      </c>
      <c r="H133" s="19"/>
      <c r="I133" s="173"/>
    </row>
    <row r="134" spans="1:9">
      <c r="A134" s="119" t="s">
        <v>77</v>
      </c>
      <c r="B134" s="378" t="s">
        <v>132</v>
      </c>
      <c r="C134" s="378"/>
      <c r="D134" s="378"/>
      <c r="E134" s="378"/>
      <c r="F134" s="378"/>
      <c r="G134" s="378"/>
      <c r="H134" s="19"/>
      <c r="I134" s="173"/>
    </row>
    <row r="135" spans="1:9">
      <c r="A135" s="379" t="s">
        <v>248</v>
      </c>
      <c r="B135" s="380" t="s">
        <v>133</v>
      </c>
      <c r="C135" s="381" t="s">
        <v>231</v>
      </c>
      <c r="D135" s="382"/>
      <c r="E135" s="387" t="s">
        <v>134</v>
      </c>
      <c r="F135" s="390"/>
      <c r="G135" s="391"/>
      <c r="H135" s="19"/>
      <c r="I135" s="173"/>
    </row>
    <row r="136" spans="1:9">
      <c r="A136" s="379"/>
      <c r="B136" s="380"/>
      <c r="C136" s="383"/>
      <c r="D136" s="384"/>
      <c r="E136" s="388"/>
      <c r="F136" s="383"/>
      <c r="G136" s="392"/>
      <c r="H136" s="19"/>
      <c r="I136" s="173"/>
    </row>
    <row r="137" spans="1:9">
      <c r="A137" s="379"/>
      <c r="B137" s="380"/>
      <c r="C137" s="385"/>
      <c r="D137" s="386"/>
      <c r="E137" s="389"/>
      <c r="F137" s="385"/>
      <c r="G137" s="393"/>
      <c r="H137" s="19"/>
      <c r="I137" s="173"/>
    </row>
    <row r="138" spans="1:9">
      <c r="A138" s="249"/>
      <c r="B138" s="250"/>
      <c r="C138" s="251"/>
      <c r="D138" s="251"/>
      <c r="E138" s="252"/>
      <c r="F138" s="253"/>
      <c r="G138" s="254"/>
      <c r="H138" s="19"/>
      <c r="I138" s="173"/>
    </row>
    <row r="139" spans="1:9">
      <c r="A139" s="367" t="s">
        <v>180</v>
      </c>
      <c r="B139" s="367"/>
      <c r="C139" s="367"/>
      <c r="D139" s="367"/>
      <c r="E139" s="367"/>
      <c r="F139" s="367"/>
      <c r="G139" s="367"/>
      <c r="H139" s="180"/>
      <c r="I139" s="256"/>
    </row>
    <row r="140" spans="1:9">
      <c r="A140" s="319" t="s">
        <v>181</v>
      </c>
      <c r="B140" s="319"/>
      <c r="C140" s="319"/>
      <c r="D140" s="319"/>
      <c r="E140" s="319"/>
      <c r="F140" s="319"/>
      <c r="G140" s="90" t="s">
        <v>90</v>
      </c>
      <c r="H140" s="180"/>
      <c r="I140" s="256"/>
    </row>
    <row r="141" spans="1:9">
      <c r="A141" s="239" t="s">
        <v>8</v>
      </c>
      <c r="B141" s="368" t="s">
        <v>50</v>
      </c>
      <c r="C141" s="368"/>
      <c r="D141" s="368"/>
      <c r="E141" s="368"/>
      <c r="F141" s="368"/>
      <c r="G141" s="229">
        <f>G36</f>
        <v>1716</v>
      </c>
      <c r="H141" s="180"/>
      <c r="I141" s="256"/>
    </row>
    <row r="142" spans="1:9">
      <c r="A142" s="239" t="s">
        <v>10</v>
      </c>
      <c r="B142" s="368" t="s">
        <v>135</v>
      </c>
      <c r="C142" s="368"/>
      <c r="D142" s="368"/>
      <c r="E142" s="368"/>
      <c r="F142" s="368"/>
      <c r="G142" s="229">
        <f>G77</f>
        <v>1206.52</v>
      </c>
      <c r="H142" s="180"/>
      <c r="I142" s="256"/>
    </row>
    <row r="143" spans="1:9">
      <c r="A143" s="239" t="s">
        <v>12</v>
      </c>
      <c r="B143" s="368" t="s">
        <v>45</v>
      </c>
      <c r="C143" s="368"/>
      <c r="D143" s="368"/>
      <c r="E143" s="368"/>
      <c r="F143" s="368"/>
      <c r="G143" s="229">
        <f>G87</f>
        <v>118.28999999999999</v>
      </c>
      <c r="H143" s="180"/>
      <c r="I143" s="256"/>
    </row>
    <row r="144" spans="1:9">
      <c r="A144" s="239" t="s">
        <v>13</v>
      </c>
      <c r="B144" s="368" t="s">
        <v>46</v>
      </c>
      <c r="C144" s="368"/>
      <c r="D144" s="368"/>
      <c r="E144" s="368"/>
      <c r="F144" s="368"/>
      <c r="G144" s="229">
        <f>G111</f>
        <v>280.85999999999996</v>
      </c>
      <c r="H144" s="19"/>
      <c r="I144" s="173"/>
    </row>
    <row r="145" spans="1:9">
      <c r="A145" s="73" t="s">
        <v>20</v>
      </c>
      <c r="B145" s="368" t="s">
        <v>47</v>
      </c>
      <c r="C145" s="368"/>
      <c r="D145" s="368"/>
      <c r="E145" s="368"/>
      <c r="F145" s="368"/>
      <c r="G145" s="229">
        <f>G119</f>
        <v>268.70916666666665</v>
      </c>
      <c r="H145" s="19"/>
      <c r="I145" s="173"/>
    </row>
    <row r="146" spans="1:9">
      <c r="A146" s="397" t="s">
        <v>44</v>
      </c>
      <c r="B146" s="397"/>
      <c r="C146" s="397"/>
      <c r="D146" s="397"/>
      <c r="E146" s="397"/>
      <c r="F146" s="397"/>
      <c r="G146" s="255">
        <f>SUM(G141:G145)</f>
        <v>3590.3791666666666</v>
      </c>
      <c r="H146" s="19"/>
      <c r="I146" s="173"/>
    </row>
    <row r="147" spans="1:9">
      <c r="A147" s="73" t="s">
        <v>21</v>
      </c>
      <c r="B147" s="368" t="s">
        <v>49</v>
      </c>
      <c r="C147" s="368"/>
      <c r="D147" s="368"/>
      <c r="E147" s="368"/>
      <c r="F147" s="368"/>
      <c r="G147" s="229">
        <f>G133</f>
        <v>998.81000000000006</v>
      </c>
      <c r="H147" s="19"/>
      <c r="I147" s="173"/>
    </row>
    <row r="148" spans="1:9">
      <c r="A148" s="399" t="s">
        <v>217</v>
      </c>
      <c r="B148" s="399"/>
      <c r="C148" s="399"/>
      <c r="D148" s="399"/>
      <c r="E148" s="399"/>
      <c r="F148" s="399"/>
      <c r="G148" s="138">
        <f>TRUNC(ROUND(SUM(G146:G147),2),2)</f>
        <v>4589.1899999999996</v>
      </c>
      <c r="H148" s="180"/>
      <c r="I148" s="256"/>
    </row>
    <row r="149" spans="1:9" ht="15.75">
      <c r="A149" s="394" t="s">
        <v>223</v>
      </c>
      <c r="B149" s="394"/>
      <c r="C149" s="394"/>
      <c r="D149" s="394"/>
      <c r="E149" s="394"/>
      <c r="F149" s="394"/>
      <c r="G149" s="202">
        <f>G148*F16</f>
        <v>4589.1899999999996</v>
      </c>
      <c r="H149" s="271"/>
      <c r="I149" s="271"/>
    </row>
  </sheetData>
  <mergeCells count="179">
    <mergeCell ref="A149:F149"/>
    <mergeCell ref="B147:F147"/>
    <mergeCell ref="B117:F117"/>
    <mergeCell ref="A119:F119"/>
    <mergeCell ref="A121:G121"/>
    <mergeCell ref="B108:F108"/>
    <mergeCell ref="B109:F109"/>
    <mergeCell ref="B110:F110"/>
    <mergeCell ref="A111:F111"/>
    <mergeCell ref="B145:F145"/>
    <mergeCell ref="A114:G114"/>
    <mergeCell ref="B115:F115"/>
    <mergeCell ref="B112:G112"/>
    <mergeCell ref="B131:C131"/>
    <mergeCell ref="B116:F116"/>
    <mergeCell ref="A146:F146"/>
    <mergeCell ref="D131:E131"/>
    <mergeCell ref="B122:E122"/>
    <mergeCell ref="A123:F123"/>
    <mergeCell ref="B124:E124"/>
    <mergeCell ref="A125:F125"/>
    <mergeCell ref="B126:E126"/>
    <mergeCell ref="B118:F118"/>
    <mergeCell ref="A148:F148"/>
    <mergeCell ref="B143:F143"/>
    <mergeCell ref="B144:F144"/>
    <mergeCell ref="B132:C132"/>
    <mergeCell ref="D132:E132"/>
    <mergeCell ref="A133:F133"/>
    <mergeCell ref="B134:G134"/>
    <mergeCell ref="A135:A137"/>
    <mergeCell ref="B135:B137"/>
    <mergeCell ref="C135:D137"/>
    <mergeCell ref="E135:E137"/>
    <mergeCell ref="F135:G137"/>
    <mergeCell ref="A127:F127"/>
    <mergeCell ref="B95:F95"/>
    <mergeCell ref="B96:F96"/>
    <mergeCell ref="B97:F97"/>
    <mergeCell ref="E8:F8"/>
    <mergeCell ref="A139:G139"/>
    <mergeCell ref="A140:F140"/>
    <mergeCell ref="B141:F141"/>
    <mergeCell ref="B142:F142"/>
    <mergeCell ref="B128:E128"/>
    <mergeCell ref="A129:A130"/>
    <mergeCell ref="B129:C130"/>
    <mergeCell ref="D129:E129"/>
    <mergeCell ref="B27:F27"/>
    <mergeCell ref="G33:G34"/>
    <mergeCell ref="D130:E130"/>
    <mergeCell ref="A105:F105"/>
    <mergeCell ref="A77:F77"/>
    <mergeCell ref="A79:G79"/>
    <mergeCell ref="B80:F80"/>
    <mergeCell ref="B81:F81"/>
    <mergeCell ref="B82:F82"/>
    <mergeCell ref="B83:F83"/>
    <mergeCell ref="A107:G107"/>
    <mergeCell ref="B98:F98"/>
    <mergeCell ref="B99:F99"/>
    <mergeCell ref="B100:F100"/>
    <mergeCell ref="A101:F101"/>
    <mergeCell ref="B103:F103"/>
    <mergeCell ref="B104:F104"/>
    <mergeCell ref="A92:D92"/>
    <mergeCell ref="E92:F92"/>
    <mergeCell ref="B94:F94"/>
    <mergeCell ref="A89:G89"/>
    <mergeCell ref="A90:G90"/>
    <mergeCell ref="B68:F68"/>
    <mergeCell ref="A69:F69"/>
    <mergeCell ref="B70:G70"/>
    <mergeCell ref="A66:A67"/>
    <mergeCell ref="B66:B67"/>
    <mergeCell ref="C66:D66"/>
    <mergeCell ref="E66:F66"/>
    <mergeCell ref="G66:G67"/>
    <mergeCell ref="C67:D67"/>
    <mergeCell ref="E67:F67"/>
    <mergeCell ref="B84:F84"/>
    <mergeCell ref="B85:F85"/>
    <mergeCell ref="B86:F86"/>
    <mergeCell ref="A87:F87"/>
    <mergeCell ref="A72:G72"/>
    <mergeCell ref="B73:F73"/>
    <mergeCell ref="B74:F74"/>
    <mergeCell ref="B75:F75"/>
    <mergeCell ref="B76:F76"/>
    <mergeCell ref="A62:A65"/>
    <mergeCell ref="B62:B65"/>
    <mergeCell ref="C62:D62"/>
    <mergeCell ref="E62:F62"/>
    <mergeCell ref="G62:G65"/>
    <mergeCell ref="B52:D52"/>
    <mergeCell ref="E52:F52"/>
    <mergeCell ref="E53:F53"/>
    <mergeCell ref="E54:F54"/>
    <mergeCell ref="E55:F55"/>
    <mergeCell ref="A56:D56"/>
    <mergeCell ref="E56:F56"/>
    <mergeCell ref="C63:D63"/>
    <mergeCell ref="E63:F63"/>
    <mergeCell ref="C64:D64"/>
    <mergeCell ref="E64:F64"/>
    <mergeCell ref="C65:D65"/>
    <mergeCell ref="E65:F65"/>
    <mergeCell ref="B57:G57"/>
    <mergeCell ref="B58:G58"/>
    <mergeCell ref="B60:G60"/>
    <mergeCell ref="B61:F61"/>
    <mergeCell ref="B49:D49"/>
    <mergeCell ref="E49:F49"/>
    <mergeCell ref="B50:D50"/>
    <mergeCell ref="E50:F50"/>
    <mergeCell ref="B51:D51"/>
    <mergeCell ref="E51:F51"/>
    <mergeCell ref="B46:G46"/>
    <mergeCell ref="B47:D47"/>
    <mergeCell ref="E47:F47"/>
    <mergeCell ref="B48:D48"/>
    <mergeCell ref="E48:F48"/>
    <mergeCell ref="B42:F42"/>
    <mergeCell ref="A43:F43"/>
    <mergeCell ref="B44:G44"/>
    <mergeCell ref="B35:F35"/>
    <mergeCell ref="A36:F36"/>
    <mergeCell ref="B37:G37"/>
    <mergeCell ref="A30:G30"/>
    <mergeCell ref="B31:D31"/>
    <mergeCell ref="E31:F31"/>
    <mergeCell ref="B32:F32"/>
    <mergeCell ref="A39:G39"/>
    <mergeCell ref="B40:F40"/>
    <mergeCell ref="B41:F41"/>
    <mergeCell ref="A33:A34"/>
    <mergeCell ref="B33:D34"/>
    <mergeCell ref="E10:G10"/>
    <mergeCell ref="B26:F26"/>
    <mergeCell ref="A19:G19"/>
    <mergeCell ref="A20:G20"/>
    <mergeCell ref="A21:G21"/>
    <mergeCell ref="B23:F23"/>
    <mergeCell ref="B24:F24"/>
    <mergeCell ref="A14:G14"/>
    <mergeCell ref="A15:C15"/>
    <mergeCell ref="D15:E15"/>
    <mergeCell ref="F15:G15"/>
    <mergeCell ref="A16:C17"/>
    <mergeCell ref="D16:E17"/>
    <mergeCell ref="F16:G17"/>
    <mergeCell ref="B22:D22"/>
    <mergeCell ref="E22:G22"/>
    <mergeCell ref="B25:D25"/>
    <mergeCell ref="E25:G25"/>
    <mergeCell ref="B3:D3"/>
    <mergeCell ref="F3:G3"/>
    <mergeCell ref="B53:D53"/>
    <mergeCell ref="B54:D54"/>
    <mergeCell ref="B55:D55"/>
    <mergeCell ref="H128:I128"/>
    <mergeCell ref="A1:G1"/>
    <mergeCell ref="A2:G2"/>
    <mergeCell ref="B4:G4"/>
    <mergeCell ref="A5:G5"/>
    <mergeCell ref="A6:B6"/>
    <mergeCell ref="C6:G6"/>
    <mergeCell ref="B11:D11"/>
    <mergeCell ref="E11:G11"/>
    <mergeCell ref="B12:E12"/>
    <mergeCell ref="F12:G12"/>
    <mergeCell ref="B13:F13"/>
    <mergeCell ref="A18:G18"/>
    <mergeCell ref="A7:B7"/>
    <mergeCell ref="C7:G7"/>
    <mergeCell ref="A8:C8"/>
    <mergeCell ref="A9:G9"/>
    <mergeCell ref="B10:D10"/>
    <mergeCell ref="B28:G28"/>
  </mergeCells>
  <pageMargins left="0.51181102362204722" right="0.51181102362204722" top="0.78740157480314965" bottom="0.78740157480314965" header="0.31496062992125984" footer="0.31496062992125984"/>
  <pageSetup paperSize="9" scale="57" orientation="portrait" horizontalDpi="300" verticalDpi="300" r:id="rId1"/>
  <headerFooter>
    <oddHeader>&amp;L&amp;F</oddHeader>
    <oddFooter>&amp;L&amp;F&amp;C&amp;A&amp;R&amp;P de &amp;N</oddFooter>
  </headerFooter>
  <rowBreaks count="1" manualBreakCount="1">
    <brk id="138" max="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149"/>
  <sheetViews>
    <sheetView zoomScaleNormal="100" workbookViewId="0">
      <selection activeCell="K67" sqref="K67"/>
    </sheetView>
  </sheetViews>
  <sheetFormatPr defaultRowHeight="15"/>
  <cols>
    <col min="1" max="1" width="17.42578125" style="156" customWidth="1"/>
    <col min="2" max="2" width="22" style="156" customWidth="1"/>
    <col min="3" max="3" width="19.7109375" style="156" customWidth="1"/>
    <col min="4" max="4" width="18" style="156" customWidth="1"/>
    <col min="5" max="5" width="19.42578125" style="156" customWidth="1"/>
    <col min="6" max="6" width="13" style="156" customWidth="1"/>
    <col min="7" max="7" width="20.85546875" style="156" customWidth="1"/>
    <col min="8" max="8" width="13" style="156" customWidth="1"/>
    <col min="9" max="9" width="11.85546875" style="156" customWidth="1"/>
    <col min="10" max="16384" width="9.140625" style="156"/>
  </cols>
  <sheetData>
    <row r="1" spans="1:9">
      <c r="A1" s="281" t="s">
        <v>31</v>
      </c>
      <c r="B1" s="281"/>
      <c r="C1" s="281"/>
      <c r="D1" s="281"/>
      <c r="E1" s="281"/>
      <c r="F1" s="281"/>
      <c r="G1" s="281"/>
      <c r="H1" s="15"/>
      <c r="I1" s="15"/>
    </row>
    <row r="2" spans="1:9">
      <c r="A2" s="282" t="s">
        <v>0</v>
      </c>
      <c r="B2" s="282"/>
      <c r="C2" s="282"/>
      <c r="D2" s="282"/>
      <c r="E2" s="282"/>
      <c r="F2" s="282"/>
      <c r="G2" s="282"/>
      <c r="H2" s="15"/>
      <c r="I2" s="9"/>
    </row>
    <row r="3" spans="1:9">
      <c r="A3" s="157" t="s">
        <v>1</v>
      </c>
      <c r="B3" s="276" t="str">
        <f>'MANUTENÇÃO DE EDIFICAÇÕES - 44h'!B3:D3</f>
        <v>23243000789/2021-84</v>
      </c>
      <c r="C3" s="277"/>
      <c r="D3" s="277"/>
      <c r="E3" s="158" t="s">
        <v>2</v>
      </c>
      <c r="F3" s="278" t="str">
        <f>'MANUTENÇÃO DE EDIFICAÇÕES - 44h'!F3:G3</f>
        <v>03/2021</v>
      </c>
      <c r="G3" s="541"/>
      <c r="H3" s="15"/>
      <c r="I3" s="15"/>
    </row>
    <row r="4" spans="1:9">
      <c r="A4" s="157" t="s">
        <v>3</v>
      </c>
      <c r="B4" s="283">
        <f ca="1">NOW()</f>
        <v>44467.680747685183</v>
      </c>
      <c r="C4" s="283"/>
      <c r="D4" s="283"/>
      <c r="E4" s="283"/>
      <c r="F4" s="283"/>
      <c r="G4" s="283"/>
      <c r="H4" s="15"/>
      <c r="I4" s="15"/>
    </row>
    <row r="5" spans="1:9">
      <c r="A5" s="284" t="s">
        <v>4</v>
      </c>
      <c r="B5" s="284"/>
      <c r="C5" s="284"/>
      <c r="D5" s="284"/>
      <c r="E5" s="284"/>
      <c r="F5" s="284"/>
      <c r="G5" s="284"/>
      <c r="H5" s="14"/>
      <c r="I5" s="15"/>
    </row>
    <row r="6" spans="1:9">
      <c r="A6" s="285" t="s">
        <v>5</v>
      </c>
      <c r="B6" s="285"/>
      <c r="C6" s="286" t="str">
        <f>'MANUTENÇÃO DE EDIFICAÇÕES - 44h'!C6:G6</f>
        <v>PLANILHA DA ADMINISTRAÇÃO - IFFAR CAMPUS SANTO ÂNGELO</v>
      </c>
      <c r="D6" s="286"/>
      <c r="E6" s="286"/>
      <c r="F6" s="286"/>
      <c r="G6" s="286"/>
      <c r="H6" s="159"/>
      <c r="I6" s="15"/>
    </row>
    <row r="7" spans="1:9">
      <c r="A7" s="285" t="s">
        <v>6</v>
      </c>
      <c r="B7" s="285"/>
      <c r="C7" s="286" t="str">
        <f>'MANUTENÇÃO DE EDIFICAÇÕES - 44h'!C7:G7</f>
        <v>10.662.072/0010-49</v>
      </c>
      <c r="D7" s="286"/>
      <c r="E7" s="286"/>
      <c r="F7" s="286"/>
      <c r="G7" s="286"/>
      <c r="H7" s="160"/>
      <c r="I7" s="15"/>
    </row>
    <row r="8" spans="1:9">
      <c r="A8" s="537" t="s">
        <v>147</v>
      </c>
      <c r="B8" s="538"/>
      <c r="C8" s="538"/>
      <c r="D8" s="274"/>
      <c r="E8" s="539">
        <v>1</v>
      </c>
      <c r="F8" s="540"/>
      <c r="G8" s="275" t="str">
        <f>IF(E8=1,"Lucro Real",IF(E8=2,"Lucro Presumido",IF(E8=3,"SIMPLES-Anexo III",IF(E8=4,"SIMPLES-Anexo IV","RT Inválido"))))</f>
        <v>Lucro Real</v>
      </c>
      <c r="H8" s="160"/>
      <c r="I8" s="15"/>
    </row>
    <row r="9" spans="1:9">
      <c r="A9" s="547" t="s">
        <v>7</v>
      </c>
      <c r="B9" s="548"/>
      <c r="C9" s="548"/>
      <c r="D9" s="548"/>
      <c r="E9" s="548"/>
      <c r="F9" s="549"/>
      <c r="G9" s="550"/>
      <c r="H9" s="160"/>
      <c r="I9" s="15"/>
    </row>
    <row r="10" spans="1:9">
      <c r="A10" s="2" t="s">
        <v>8</v>
      </c>
      <c r="B10" s="450" t="s">
        <v>9</v>
      </c>
      <c r="C10" s="433"/>
      <c r="D10" s="434"/>
      <c r="E10" s="551">
        <f ca="1">NOW()</f>
        <v>44467.680747685183</v>
      </c>
      <c r="F10" s="552"/>
      <c r="G10" s="553"/>
      <c r="H10" s="160"/>
      <c r="I10" s="15"/>
    </row>
    <row r="11" spans="1:9">
      <c r="A11" s="2" t="s">
        <v>10</v>
      </c>
      <c r="B11" s="520" t="s">
        <v>11</v>
      </c>
      <c r="C11" s="521"/>
      <c r="D11" s="522"/>
      <c r="E11" s="523" t="s">
        <v>222</v>
      </c>
      <c r="F11" s="524"/>
      <c r="G11" s="525"/>
      <c r="H11" s="15"/>
      <c r="I11" s="15"/>
    </row>
    <row r="12" spans="1:9" ht="27" customHeight="1">
      <c r="A12" s="2" t="s">
        <v>12</v>
      </c>
      <c r="B12" s="526" t="s">
        <v>249</v>
      </c>
      <c r="C12" s="527"/>
      <c r="D12" s="527"/>
      <c r="E12" s="527"/>
      <c r="F12" s="528" t="s">
        <v>240</v>
      </c>
      <c r="G12" s="529"/>
      <c r="H12" s="15"/>
      <c r="I12" s="15"/>
    </row>
    <row r="13" spans="1:9">
      <c r="A13" s="2" t="s">
        <v>13</v>
      </c>
      <c r="B13" s="542" t="s">
        <v>14</v>
      </c>
      <c r="C13" s="543"/>
      <c r="D13" s="543"/>
      <c r="E13" s="543"/>
      <c r="F13" s="544"/>
      <c r="G13" s="141">
        <v>12</v>
      </c>
      <c r="H13" s="9"/>
      <c r="I13" s="9"/>
    </row>
    <row r="14" spans="1:9">
      <c r="A14" s="304" t="s">
        <v>153</v>
      </c>
      <c r="B14" s="304"/>
      <c r="C14" s="304"/>
      <c r="D14" s="304"/>
      <c r="E14" s="304"/>
      <c r="F14" s="304"/>
      <c r="G14" s="304"/>
      <c r="H14" s="9"/>
      <c r="I14" s="9"/>
    </row>
    <row r="15" spans="1:9">
      <c r="A15" s="305" t="s">
        <v>154</v>
      </c>
      <c r="B15" s="305"/>
      <c r="C15" s="305"/>
      <c r="D15" s="545" t="s">
        <v>155</v>
      </c>
      <c r="E15" s="546"/>
      <c r="F15" s="545" t="s">
        <v>156</v>
      </c>
      <c r="G15" s="546"/>
      <c r="H15" s="9"/>
      <c r="I15" s="9"/>
    </row>
    <row r="16" spans="1:9">
      <c r="A16" s="307" t="s">
        <v>254</v>
      </c>
      <c r="B16" s="307"/>
      <c r="C16" s="307"/>
      <c r="D16" s="308" t="s">
        <v>157</v>
      </c>
      <c r="E16" s="308"/>
      <c r="F16" s="309">
        <v>1</v>
      </c>
      <c r="G16" s="309"/>
      <c r="H16" s="9"/>
      <c r="I16" s="9"/>
    </row>
    <row r="17" spans="1:9">
      <c r="A17" s="307"/>
      <c r="B17" s="307"/>
      <c r="C17" s="307"/>
      <c r="D17" s="308"/>
      <c r="E17" s="308"/>
      <c r="F17" s="309"/>
      <c r="G17" s="309"/>
      <c r="H17" s="9"/>
      <c r="I17" s="9"/>
    </row>
    <row r="18" spans="1:9">
      <c r="A18" s="512"/>
      <c r="B18" s="512"/>
      <c r="C18" s="512"/>
      <c r="D18" s="512"/>
      <c r="E18" s="512"/>
      <c r="F18" s="512"/>
      <c r="G18" s="512"/>
      <c r="H18" s="15"/>
      <c r="I18" s="14"/>
    </row>
    <row r="19" spans="1:9" ht="15.75">
      <c r="A19" s="302" t="s">
        <v>165</v>
      </c>
      <c r="B19" s="302"/>
      <c r="C19" s="302"/>
      <c r="D19" s="302"/>
      <c r="E19" s="302"/>
      <c r="F19" s="302"/>
      <c r="G19" s="302"/>
      <c r="H19" s="15"/>
      <c r="I19" s="14"/>
    </row>
    <row r="20" spans="1:9">
      <c r="A20" s="513" t="s">
        <v>164</v>
      </c>
      <c r="B20" s="514"/>
      <c r="C20" s="514"/>
      <c r="D20" s="514"/>
      <c r="E20" s="514"/>
      <c r="F20" s="515"/>
      <c r="G20" s="516"/>
      <c r="H20" s="15"/>
      <c r="I20" s="14"/>
    </row>
    <row r="21" spans="1:9">
      <c r="A21" s="517" t="s">
        <v>166</v>
      </c>
      <c r="B21" s="518"/>
      <c r="C21" s="518"/>
      <c r="D21" s="518"/>
      <c r="E21" s="518"/>
      <c r="F21" s="518"/>
      <c r="G21" s="519"/>
      <c r="H21" s="15"/>
      <c r="I21" s="14"/>
    </row>
    <row r="22" spans="1:9" ht="25.5" customHeight="1">
      <c r="A22" s="38">
        <v>1</v>
      </c>
      <c r="B22" s="310" t="s">
        <v>234</v>
      </c>
      <c r="C22" s="310"/>
      <c r="D22" s="311" t="s">
        <v>235</v>
      </c>
      <c r="E22" s="311"/>
      <c r="F22" s="311"/>
      <c r="G22" s="311"/>
      <c r="H22" s="15"/>
      <c r="I22" s="14"/>
    </row>
    <row r="23" spans="1:9">
      <c r="A23" s="151">
        <v>2</v>
      </c>
      <c r="B23" s="300" t="s">
        <v>48</v>
      </c>
      <c r="C23" s="300"/>
      <c r="D23" s="300"/>
      <c r="E23" s="300"/>
      <c r="F23" s="301"/>
      <c r="G23" s="112" t="s">
        <v>236</v>
      </c>
      <c r="H23" s="15"/>
      <c r="I23" s="14"/>
    </row>
    <row r="24" spans="1:9">
      <c r="A24" s="151">
        <v>3</v>
      </c>
      <c r="B24" s="293" t="s">
        <v>186</v>
      </c>
      <c r="C24" s="293"/>
      <c r="D24" s="293"/>
      <c r="E24" s="293"/>
      <c r="F24" s="293"/>
      <c r="G24" s="113">
        <v>1716</v>
      </c>
      <c r="H24" s="15"/>
      <c r="I24" s="164"/>
    </row>
    <row r="25" spans="1:9" ht="30" customHeight="1">
      <c r="A25" s="151">
        <v>4</v>
      </c>
      <c r="B25" s="300" t="s">
        <v>15</v>
      </c>
      <c r="C25" s="300"/>
      <c r="D25" s="300"/>
      <c r="E25" s="312" t="s">
        <v>237</v>
      </c>
      <c r="F25" s="312"/>
      <c r="G25" s="312"/>
      <c r="H25" s="15"/>
      <c r="I25" s="14"/>
    </row>
    <row r="26" spans="1:9">
      <c r="A26" s="151">
        <v>5</v>
      </c>
      <c r="B26" s="530" t="s">
        <v>16</v>
      </c>
      <c r="C26" s="444"/>
      <c r="D26" s="444"/>
      <c r="E26" s="444"/>
      <c r="F26" s="531"/>
      <c r="G26" s="114" t="s">
        <v>242</v>
      </c>
      <c r="H26" s="15"/>
      <c r="I26" s="14"/>
    </row>
    <row r="27" spans="1:9">
      <c r="A27" s="38">
        <v>6</v>
      </c>
      <c r="B27" s="300" t="s">
        <v>189</v>
      </c>
      <c r="C27" s="300"/>
      <c r="D27" s="300"/>
      <c r="E27" s="300"/>
      <c r="F27" s="300"/>
      <c r="G27" s="142">
        <v>1100</v>
      </c>
      <c r="H27" s="15"/>
      <c r="I27" s="14"/>
    </row>
    <row r="28" spans="1:9">
      <c r="A28" s="117" t="s">
        <v>61</v>
      </c>
      <c r="B28" s="532" t="s">
        <v>167</v>
      </c>
      <c r="C28" s="533"/>
      <c r="D28" s="533"/>
      <c r="E28" s="533"/>
      <c r="F28" s="533"/>
      <c r="G28" s="534"/>
      <c r="H28" s="15"/>
      <c r="I28" s="14"/>
    </row>
    <row r="29" spans="1:9">
      <c r="A29" s="43"/>
      <c r="B29" s="44"/>
      <c r="C29" s="44"/>
      <c r="D29" s="44"/>
      <c r="E29" s="44"/>
      <c r="F29" s="44"/>
      <c r="G29" s="44"/>
      <c r="H29" s="15"/>
      <c r="I29" s="14"/>
    </row>
    <row r="30" spans="1:9" ht="15.75">
      <c r="A30" s="318" t="s">
        <v>63</v>
      </c>
      <c r="B30" s="318"/>
      <c r="C30" s="318"/>
      <c r="D30" s="318"/>
      <c r="E30" s="318"/>
      <c r="F30" s="318"/>
      <c r="G30" s="318"/>
      <c r="H30" s="9"/>
      <c r="I30" s="14"/>
    </row>
    <row r="31" spans="1:9">
      <c r="A31" s="165">
        <v>1</v>
      </c>
      <c r="B31" s="319" t="s">
        <v>17</v>
      </c>
      <c r="C31" s="319"/>
      <c r="D31" s="319"/>
      <c r="E31" s="319" t="s">
        <v>19</v>
      </c>
      <c r="F31" s="319"/>
      <c r="G31" s="166" t="s">
        <v>18</v>
      </c>
      <c r="H31" s="15"/>
      <c r="I31" s="14"/>
    </row>
    <row r="32" spans="1:9">
      <c r="A32" s="148" t="s">
        <v>8</v>
      </c>
      <c r="B32" s="505" t="s">
        <v>255</v>
      </c>
      <c r="C32" s="506"/>
      <c r="D32" s="506"/>
      <c r="E32" s="506"/>
      <c r="F32" s="507"/>
      <c r="G32" s="167">
        <f>G24</f>
        <v>1716</v>
      </c>
      <c r="H32" s="168"/>
      <c r="I32" s="169"/>
    </row>
    <row r="33" spans="1:9">
      <c r="A33" s="508" t="s">
        <v>10</v>
      </c>
      <c r="B33" s="320" t="s">
        <v>190</v>
      </c>
      <c r="C33" s="320"/>
      <c r="D33" s="320"/>
      <c r="E33" s="152" t="s">
        <v>188</v>
      </c>
      <c r="F33" s="170">
        <f>G27</f>
        <v>1100</v>
      </c>
      <c r="G33" s="510">
        <f>F33*F34</f>
        <v>0</v>
      </c>
      <c r="H33" s="168"/>
      <c r="I33" s="169"/>
    </row>
    <row r="34" spans="1:9">
      <c r="A34" s="509"/>
      <c r="B34" s="320"/>
      <c r="C34" s="320"/>
      <c r="D34" s="320"/>
      <c r="E34" s="152" t="s">
        <v>19</v>
      </c>
      <c r="F34" s="171">
        <v>0</v>
      </c>
      <c r="G34" s="511"/>
      <c r="H34" s="168"/>
      <c r="I34" s="169"/>
    </row>
    <row r="35" spans="1:9">
      <c r="A35" s="147" t="s">
        <v>187</v>
      </c>
      <c r="B35" s="315" t="s">
        <v>64</v>
      </c>
      <c r="C35" s="315"/>
      <c r="D35" s="315"/>
      <c r="E35" s="315"/>
      <c r="F35" s="315"/>
      <c r="G35" s="172">
        <v>0</v>
      </c>
      <c r="H35" s="7"/>
      <c r="I35" s="3"/>
    </row>
    <row r="36" spans="1:9">
      <c r="A36" s="316" t="s">
        <v>91</v>
      </c>
      <c r="B36" s="316"/>
      <c r="C36" s="316"/>
      <c r="D36" s="316"/>
      <c r="E36" s="316"/>
      <c r="F36" s="316"/>
      <c r="G36" s="22">
        <f>SUM(G32:G35)</f>
        <v>1716</v>
      </c>
      <c r="H36" s="19"/>
      <c r="I36" s="173"/>
    </row>
    <row r="37" spans="1:9">
      <c r="A37" s="117" t="s">
        <v>62</v>
      </c>
      <c r="B37" s="317" t="s">
        <v>171</v>
      </c>
      <c r="C37" s="317"/>
      <c r="D37" s="317"/>
      <c r="E37" s="317"/>
      <c r="F37" s="317"/>
      <c r="G37" s="317"/>
      <c r="H37" s="19"/>
      <c r="I37" s="173"/>
    </row>
    <row r="38" spans="1:9">
      <c r="A38" s="36"/>
      <c r="B38" s="37"/>
      <c r="C38" s="37"/>
      <c r="D38" s="37"/>
      <c r="E38" s="37"/>
      <c r="F38" s="37"/>
      <c r="G38" s="37"/>
      <c r="H38" s="19"/>
      <c r="I38" s="173"/>
    </row>
    <row r="39" spans="1:9" ht="15.75">
      <c r="A39" s="500" t="s">
        <v>66</v>
      </c>
      <c r="B39" s="501"/>
      <c r="C39" s="501"/>
      <c r="D39" s="501"/>
      <c r="E39" s="501"/>
      <c r="F39" s="501"/>
      <c r="G39" s="502"/>
      <c r="H39" s="15"/>
      <c r="I39" s="14"/>
    </row>
    <row r="40" spans="1:9">
      <c r="A40" s="26" t="s">
        <v>32</v>
      </c>
      <c r="B40" s="503" t="s">
        <v>243</v>
      </c>
      <c r="C40" s="503"/>
      <c r="D40" s="503"/>
      <c r="E40" s="503"/>
      <c r="F40" s="504"/>
      <c r="G40" s="174" t="s">
        <v>18</v>
      </c>
      <c r="H40" s="15"/>
      <c r="I40" s="14"/>
    </row>
    <row r="41" spans="1:9">
      <c r="A41" s="4" t="s">
        <v>8</v>
      </c>
      <c r="B41" s="482" t="s">
        <v>168</v>
      </c>
      <c r="C41" s="483"/>
      <c r="D41" s="483"/>
      <c r="E41" s="483"/>
      <c r="F41" s="484"/>
      <c r="G41" s="105">
        <f>ROUND(G36/12,2)</f>
        <v>143</v>
      </c>
      <c r="H41" s="7"/>
      <c r="I41" s="6"/>
    </row>
    <row r="42" spans="1:9">
      <c r="A42" s="4" t="s">
        <v>10</v>
      </c>
      <c r="B42" s="482" t="s">
        <v>244</v>
      </c>
      <c r="C42" s="483"/>
      <c r="D42" s="483"/>
      <c r="E42" s="483"/>
      <c r="F42" s="484"/>
      <c r="G42" s="105">
        <f>ROUND((G36/3)/12,2)</f>
        <v>47.67</v>
      </c>
      <c r="H42" s="7"/>
      <c r="I42" s="6"/>
    </row>
    <row r="43" spans="1:9">
      <c r="A43" s="494" t="s">
        <v>67</v>
      </c>
      <c r="B43" s="488"/>
      <c r="C43" s="488"/>
      <c r="D43" s="488"/>
      <c r="E43" s="488"/>
      <c r="F43" s="489"/>
      <c r="G43" s="28">
        <f>SUM(G41:G42)</f>
        <v>190.67000000000002</v>
      </c>
      <c r="H43" s="7"/>
      <c r="I43" s="6"/>
    </row>
    <row r="44" spans="1:9" ht="27.75" customHeight="1">
      <c r="A44" s="118" t="s">
        <v>65</v>
      </c>
      <c r="B44" s="314" t="s">
        <v>245</v>
      </c>
      <c r="C44" s="314"/>
      <c r="D44" s="314"/>
      <c r="E44" s="314"/>
      <c r="F44" s="314"/>
      <c r="G44" s="314"/>
      <c r="H44" s="7"/>
      <c r="I44" s="6"/>
    </row>
    <row r="45" spans="1:9">
      <c r="A45" s="41"/>
      <c r="B45" s="42"/>
      <c r="C45" s="42"/>
      <c r="D45" s="42"/>
      <c r="E45" s="42"/>
      <c r="F45" s="42"/>
      <c r="G45" s="42"/>
      <c r="H45" s="7"/>
      <c r="I45" s="6"/>
    </row>
    <row r="46" spans="1:9" ht="27.75" customHeight="1">
      <c r="A46" s="27" t="s">
        <v>33</v>
      </c>
      <c r="B46" s="327" t="s">
        <v>136</v>
      </c>
      <c r="C46" s="327"/>
      <c r="D46" s="327"/>
      <c r="E46" s="327"/>
      <c r="F46" s="327"/>
      <c r="G46" s="327"/>
      <c r="H46" s="15"/>
      <c r="I46" s="14"/>
    </row>
    <row r="47" spans="1:9">
      <c r="A47" s="29"/>
      <c r="B47" s="495" t="s">
        <v>71</v>
      </c>
      <c r="C47" s="496"/>
      <c r="D47" s="497"/>
      <c r="E47" s="498" t="s">
        <v>19</v>
      </c>
      <c r="F47" s="499"/>
      <c r="G47" s="176" t="s">
        <v>18</v>
      </c>
      <c r="H47" s="15"/>
      <c r="I47" s="14"/>
    </row>
    <row r="48" spans="1:9">
      <c r="A48" s="4" t="s">
        <v>8</v>
      </c>
      <c r="B48" s="482" t="s">
        <v>25</v>
      </c>
      <c r="C48" s="483"/>
      <c r="D48" s="484"/>
      <c r="E48" s="492">
        <v>0.2</v>
      </c>
      <c r="F48" s="493"/>
      <c r="G48" s="106">
        <f>ROUND((G36+G43)*E48,2)</f>
        <v>381.33</v>
      </c>
      <c r="H48" s="5"/>
      <c r="I48" s="3"/>
    </row>
    <row r="49" spans="1:9">
      <c r="A49" s="4" t="s">
        <v>10</v>
      </c>
      <c r="B49" s="482" t="s">
        <v>34</v>
      </c>
      <c r="C49" s="483"/>
      <c r="D49" s="484"/>
      <c r="E49" s="485">
        <v>2.5000000000000001E-2</v>
      </c>
      <c r="F49" s="486"/>
      <c r="G49" s="106">
        <f>ROUND((G36+G43)*E49,2)</f>
        <v>47.67</v>
      </c>
      <c r="H49" s="5"/>
      <c r="I49" s="3"/>
    </row>
    <row r="50" spans="1:9">
      <c r="A50" s="4" t="s">
        <v>12</v>
      </c>
      <c r="B50" s="482" t="s">
        <v>78</v>
      </c>
      <c r="C50" s="483"/>
      <c r="D50" s="484"/>
      <c r="E50" s="492">
        <f>ROUND((H51*I51),6)</f>
        <v>0.03</v>
      </c>
      <c r="F50" s="493"/>
      <c r="G50" s="107">
        <f>ROUND((G36+G43)*E50,2)</f>
        <v>57.2</v>
      </c>
      <c r="H50" s="31" t="s">
        <v>72</v>
      </c>
      <c r="I50" s="32" t="s">
        <v>73</v>
      </c>
    </row>
    <row r="51" spans="1:9">
      <c r="A51" s="4" t="s">
        <v>13</v>
      </c>
      <c r="B51" s="482" t="s">
        <v>35</v>
      </c>
      <c r="C51" s="483"/>
      <c r="D51" s="484"/>
      <c r="E51" s="485">
        <v>1.4999999999999999E-2</v>
      </c>
      <c r="F51" s="486"/>
      <c r="G51" s="107">
        <f>ROUND((G36+G43)*E51,2)</f>
        <v>28.6</v>
      </c>
      <c r="H51" s="30">
        <v>0.03</v>
      </c>
      <c r="I51" s="33">
        <v>1</v>
      </c>
    </row>
    <row r="52" spans="1:9">
      <c r="A52" s="4" t="s">
        <v>20</v>
      </c>
      <c r="B52" s="482" t="s">
        <v>36</v>
      </c>
      <c r="C52" s="483"/>
      <c r="D52" s="484"/>
      <c r="E52" s="485">
        <v>0.01</v>
      </c>
      <c r="F52" s="486"/>
      <c r="G52" s="106">
        <f>ROUND((G36+G43)*E52,2)</f>
        <v>19.07</v>
      </c>
      <c r="H52" s="5"/>
      <c r="I52" s="3"/>
    </row>
    <row r="53" spans="1:9">
      <c r="A53" s="4" t="s">
        <v>21</v>
      </c>
      <c r="B53" s="482" t="s">
        <v>26</v>
      </c>
      <c r="C53" s="483"/>
      <c r="D53" s="484"/>
      <c r="E53" s="485">
        <v>6.0000000000000001E-3</v>
      </c>
      <c r="F53" s="486"/>
      <c r="G53" s="106">
        <f>ROUND((G36+G43)*E53,2)</f>
        <v>11.44</v>
      </c>
      <c r="H53" s="5"/>
      <c r="I53" s="3"/>
    </row>
    <row r="54" spans="1:9">
      <c r="A54" s="4" t="s">
        <v>22</v>
      </c>
      <c r="B54" s="482" t="s">
        <v>37</v>
      </c>
      <c r="C54" s="483"/>
      <c r="D54" s="484"/>
      <c r="E54" s="485">
        <v>2E-3</v>
      </c>
      <c r="F54" s="486"/>
      <c r="G54" s="106">
        <f>ROUND((G36+G43)*E54,2)</f>
        <v>3.81</v>
      </c>
      <c r="H54" s="5"/>
      <c r="I54" s="3"/>
    </row>
    <row r="55" spans="1:9">
      <c r="A55" s="4" t="s">
        <v>23</v>
      </c>
      <c r="B55" s="482" t="s">
        <v>38</v>
      </c>
      <c r="C55" s="483"/>
      <c r="D55" s="484"/>
      <c r="E55" s="485">
        <v>0.08</v>
      </c>
      <c r="F55" s="486"/>
      <c r="G55" s="106">
        <f>ROUND((G36+G43)*E55,2)</f>
        <v>152.53</v>
      </c>
      <c r="H55" s="5"/>
      <c r="I55" s="3"/>
    </row>
    <row r="56" spans="1:9">
      <c r="A56" s="487" t="s">
        <v>74</v>
      </c>
      <c r="B56" s="488"/>
      <c r="C56" s="488"/>
      <c r="D56" s="489"/>
      <c r="E56" s="490">
        <f>SUM(E48:F55)</f>
        <v>0.36800000000000005</v>
      </c>
      <c r="F56" s="491"/>
      <c r="G56" s="34">
        <f>SUM(G48:G55)</f>
        <v>701.65</v>
      </c>
      <c r="H56" s="19"/>
      <c r="I56" s="177"/>
    </row>
    <row r="57" spans="1:9">
      <c r="A57" s="120" t="s">
        <v>68</v>
      </c>
      <c r="B57" s="314" t="s">
        <v>76</v>
      </c>
      <c r="C57" s="314"/>
      <c r="D57" s="314"/>
      <c r="E57" s="314"/>
      <c r="F57" s="314"/>
      <c r="G57" s="314"/>
      <c r="H57" s="19"/>
      <c r="I57" s="177"/>
    </row>
    <row r="58" spans="1:9">
      <c r="A58" s="120" t="s">
        <v>69</v>
      </c>
      <c r="B58" s="314" t="s">
        <v>79</v>
      </c>
      <c r="C58" s="314"/>
      <c r="D58" s="314"/>
      <c r="E58" s="314"/>
      <c r="F58" s="314"/>
      <c r="G58" s="314"/>
      <c r="H58" s="19"/>
      <c r="I58" s="177"/>
    </row>
    <row r="59" spans="1:9">
      <c r="A59" s="35"/>
      <c r="B59" s="24"/>
      <c r="C59" s="24"/>
      <c r="D59" s="24"/>
      <c r="E59" s="24"/>
      <c r="F59" s="24"/>
      <c r="G59" s="24"/>
      <c r="H59" s="19"/>
      <c r="I59" s="177"/>
    </row>
    <row r="60" spans="1:9">
      <c r="A60" s="178" t="s">
        <v>39</v>
      </c>
      <c r="B60" s="346" t="s">
        <v>80</v>
      </c>
      <c r="C60" s="346"/>
      <c r="D60" s="346"/>
      <c r="E60" s="346"/>
      <c r="F60" s="346"/>
      <c r="G60" s="346"/>
      <c r="H60" s="15"/>
      <c r="I60" s="14"/>
    </row>
    <row r="61" spans="1:9">
      <c r="A61" s="23"/>
      <c r="B61" s="464" t="s">
        <v>80</v>
      </c>
      <c r="C61" s="465"/>
      <c r="D61" s="465"/>
      <c r="E61" s="465"/>
      <c r="F61" s="466"/>
      <c r="G61" s="179" t="s">
        <v>18</v>
      </c>
      <c r="H61" s="15"/>
      <c r="I61" s="14"/>
    </row>
    <row r="62" spans="1:9" ht="24" customHeight="1">
      <c r="A62" s="467" t="s">
        <v>8</v>
      </c>
      <c r="B62" s="470" t="s">
        <v>253</v>
      </c>
      <c r="C62" s="409" t="s">
        <v>81</v>
      </c>
      <c r="D62" s="411"/>
      <c r="E62" s="473">
        <v>3.5</v>
      </c>
      <c r="F62" s="474"/>
      <c r="G62" s="453">
        <f>IF(ROUND((E62*E64*E63)-(G32*E65),2)&lt;0,0,ROUND((E62*E64*E63)-(G32*E65),2))</f>
        <v>102.52</v>
      </c>
      <c r="H62" s="11"/>
      <c r="I62" s="10"/>
    </row>
    <row r="63" spans="1:9" ht="27.75" customHeight="1">
      <c r="A63" s="468"/>
      <c r="B63" s="471"/>
      <c r="C63" s="409" t="s">
        <v>82</v>
      </c>
      <c r="D63" s="411"/>
      <c r="E63" s="476">
        <v>2</v>
      </c>
      <c r="F63" s="477"/>
      <c r="G63" s="475"/>
      <c r="H63" s="11"/>
      <c r="I63" s="10"/>
    </row>
    <row r="64" spans="1:9" ht="25.5" customHeight="1">
      <c r="A64" s="468"/>
      <c r="B64" s="471"/>
      <c r="C64" s="409" t="s">
        <v>83</v>
      </c>
      <c r="D64" s="411"/>
      <c r="E64" s="478">
        <v>22</v>
      </c>
      <c r="F64" s="479"/>
      <c r="G64" s="475"/>
      <c r="H64" s="12"/>
      <c r="I64" s="13"/>
    </row>
    <row r="65" spans="1:9" ht="27" customHeight="1">
      <c r="A65" s="469"/>
      <c r="B65" s="472"/>
      <c r="C65" s="409" t="s">
        <v>176</v>
      </c>
      <c r="D65" s="411"/>
      <c r="E65" s="480">
        <v>0.03</v>
      </c>
      <c r="F65" s="481"/>
      <c r="G65" s="454"/>
      <c r="H65" s="11"/>
      <c r="I65" s="13"/>
    </row>
    <row r="66" spans="1:9" ht="32.25" customHeight="1">
      <c r="A66" s="457" t="s">
        <v>10</v>
      </c>
      <c r="B66" s="458" t="s">
        <v>250</v>
      </c>
      <c r="C66" s="409" t="s">
        <v>218</v>
      </c>
      <c r="D66" s="411"/>
      <c r="E66" s="459">
        <v>264.60000000000002</v>
      </c>
      <c r="F66" s="460"/>
      <c r="G66" s="453">
        <f>ROUND(E66*(1-E67),2)</f>
        <v>211.68</v>
      </c>
      <c r="H66" s="11"/>
      <c r="I66" s="10"/>
    </row>
    <row r="67" spans="1:9" ht="40.5" customHeight="1">
      <c r="A67" s="457"/>
      <c r="B67" s="458"/>
      <c r="C67" s="333" t="s">
        <v>219</v>
      </c>
      <c r="D67" s="333"/>
      <c r="E67" s="353">
        <v>0.2</v>
      </c>
      <c r="F67" s="353"/>
      <c r="G67" s="454"/>
      <c r="H67" s="11"/>
      <c r="I67" s="10"/>
    </row>
    <row r="68" spans="1:9">
      <c r="A68" s="38" t="s">
        <v>12</v>
      </c>
      <c r="B68" s="349" t="s">
        <v>84</v>
      </c>
      <c r="C68" s="349"/>
      <c r="D68" s="349"/>
      <c r="E68" s="349"/>
      <c r="F68" s="349"/>
      <c r="G68" s="39">
        <v>0</v>
      </c>
      <c r="H68" s="11"/>
      <c r="I68" s="10"/>
    </row>
    <row r="69" spans="1:9">
      <c r="A69" s="461" t="s">
        <v>85</v>
      </c>
      <c r="B69" s="462"/>
      <c r="C69" s="462"/>
      <c r="D69" s="462"/>
      <c r="E69" s="462"/>
      <c r="F69" s="463"/>
      <c r="G69" s="40">
        <f>SUM(G62:G68)</f>
        <v>314.2</v>
      </c>
      <c r="H69" s="15"/>
      <c r="I69" s="14"/>
    </row>
    <row r="70" spans="1:9">
      <c r="A70" s="117" t="s">
        <v>70</v>
      </c>
      <c r="B70" s="317" t="s">
        <v>52</v>
      </c>
      <c r="C70" s="317"/>
      <c r="D70" s="317"/>
      <c r="E70" s="317"/>
      <c r="F70" s="317"/>
      <c r="G70" s="317"/>
      <c r="H70" s="180"/>
      <c r="I70" s="14"/>
    </row>
    <row r="71" spans="1:9">
      <c r="A71" s="181"/>
      <c r="B71" s="182"/>
      <c r="C71" s="182"/>
      <c r="D71" s="182"/>
      <c r="E71" s="182"/>
      <c r="F71" s="182"/>
      <c r="G71" s="182"/>
      <c r="H71" s="180"/>
      <c r="I71" s="14"/>
    </row>
    <row r="72" spans="1:9">
      <c r="A72" s="423" t="s">
        <v>86</v>
      </c>
      <c r="B72" s="424"/>
      <c r="C72" s="424"/>
      <c r="D72" s="424"/>
      <c r="E72" s="424"/>
      <c r="F72" s="424"/>
      <c r="G72" s="425"/>
      <c r="H72" s="9"/>
      <c r="I72" s="14"/>
    </row>
    <row r="73" spans="1:9">
      <c r="A73" s="45" t="s">
        <v>87</v>
      </c>
      <c r="B73" s="446" t="s">
        <v>169</v>
      </c>
      <c r="C73" s="447"/>
      <c r="D73" s="447"/>
      <c r="E73" s="447"/>
      <c r="F73" s="448"/>
      <c r="G73" s="46" t="s">
        <v>18</v>
      </c>
      <c r="H73" s="11"/>
      <c r="I73" s="10"/>
    </row>
    <row r="74" spans="1:9">
      <c r="A74" s="151" t="s">
        <v>32</v>
      </c>
      <c r="B74" s="449" t="s">
        <v>247</v>
      </c>
      <c r="C74" s="451"/>
      <c r="D74" s="451"/>
      <c r="E74" s="451"/>
      <c r="F74" s="452"/>
      <c r="G74" s="91">
        <f>G43</f>
        <v>190.67000000000002</v>
      </c>
      <c r="H74" s="11"/>
      <c r="I74" s="10"/>
    </row>
    <row r="75" spans="1:9">
      <c r="A75" s="151" t="s">
        <v>33</v>
      </c>
      <c r="B75" s="449" t="s">
        <v>88</v>
      </c>
      <c r="C75" s="451"/>
      <c r="D75" s="451"/>
      <c r="E75" s="451"/>
      <c r="F75" s="452"/>
      <c r="G75" s="91">
        <f>G56</f>
        <v>701.65</v>
      </c>
      <c r="H75" s="11"/>
      <c r="I75" s="10"/>
    </row>
    <row r="76" spans="1:9">
      <c r="A76" s="38" t="s">
        <v>39</v>
      </c>
      <c r="B76" s="349" t="s">
        <v>89</v>
      </c>
      <c r="C76" s="349"/>
      <c r="D76" s="349"/>
      <c r="E76" s="349"/>
      <c r="F76" s="349"/>
      <c r="G76" s="74">
        <f>G69</f>
        <v>314.2</v>
      </c>
      <c r="H76" s="15"/>
      <c r="I76" s="14"/>
    </row>
    <row r="77" spans="1:9">
      <c r="A77" s="375" t="s">
        <v>92</v>
      </c>
      <c r="B77" s="375"/>
      <c r="C77" s="375"/>
      <c r="D77" s="375"/>
      <c r="E77" s="375"/>
      <c r="F77" s="375"/>
      <c r="G77" s="183">
        <f>SUM(G74:G76)</f>
        <v>1206.52</v>
      </c>
      <c r="H77" s="9"/>
      <c r="I77" s="8"/>
    </row>
    <row r="78" spans="1:9">
      <c r="A78" s="75"/>
      <c r="B78" s="75"/>
      <c r="C78" s="75"/>
      <c r="D78" s="75"/>
      <c r="E78" s="75"/>
      <c r="F78" s="75"/>
      <c r="G78" s="184"/>
      <c r="H78" s="9"/>
      <c r="I78" s="8"/>
    </row>
    <row r="79" spans="1:9" ht="15.75">
      <c r="A79" s="302" t="s">
        <v>93</v>
      </c>
      <c r="B79" s="302"/>
      <c r="C79" s="302"/>
      <c r="D79" s="302"/>
      <c r="E79" s="302"/>
      <c r="F79" s="302"/>
      <c r="G79" s="302"/>
      <c r="H79" s="9"/>
      <c r="I79" s="14"/>
    </row>
    <row r="80" spans="1:9">
      <c r="A80" s="185"/>
      <c r="B80" s="446" t="s">
        <v>94</v>
      </c>
      <c r="C80" s="447"/>
      <c r="D80" s="447"/>
      <c r="E80" s="447"/>
      <c r="F80" s="448"/>
      <c r="G80" s="121" t="s">
        <v>18</v>
      </c>
      <c r="H80" s="9"/>
      <c r="I80" s="14"/>
    </row>
    <row r="81" spans="1:9">
      <c r="A81" s="2" t="s">
        <v>8</v>
      </c>
      <c r="B81" s="449" t="s">
        <v>137</v>
      </c>
      <c r="C81" s="418"/>
      <c r="D81" s="418"/>
      <c r="E81" s="418"/>
      <c r="F81" s="419"/>
      <c r="G81" s="97">
        <f>ROUND(((G36/12)+($G$41/12)+($G$42/12))*(30/30)*0.05,2)</f>
        <v>7.94</v>
      </c>
      <c r="H81" s="9"/>
      <c r="I81" s="14"/>
    </row>
    <row r="82" spans="1:9">
      <c r="A82" s="2" t="s">
        <v>10</v>
      </c>
      <c r="B82" s="450" t="s">
        <v>28</v>
      </c>
      <c r="C82" s="433"/>
      <c r="D82" s="433"/>
      <c r="E82" s="433"/>
      <c r="F82" s="434"/>
      <c r="G82" s="97">
        <f>ROUND($E$55*G81,2)</f>
        <v>0.64</v>
      </c>
      <c r="H82" s="9"/>
      <c r="I82" s="14"/>
    </row>
    <row r="83" spans="1:9">
      <c r="A83" s="2" t="s">
        <v>12</v>
      </c>
      <c r="B83" s="449" t="s">
        <v>138</v>
      </c>
      <c r="C83" s="418"/>
      <c r="D83" s="418"/>
      <c r="E83" s="418"/>
      <c r="F83" s="419"/>
      <c r="G83" s="97">
        <f>ROUND((0.08*0.4*SUM(G36+$G$41+$G$42)*0.05),2)</f>
        <v>3.05</v>
      </c>
      <c r="H83" s="186"/>
      <c r="I83" s="14"/>
    </row>
    <row r="84" spans="1:9">
      <c r="A84" s="2" t="s">
        <v>13</v>
      </c>
      <c r="B84" s="432" t="s">
        <v>139</v>
      </c>
      <c r="C84" s="433"/>
      <c r="D84" s="433"/>
      <c r="E84" s="433"/>
      <c r="F84" s="434"/>
      <c r="G84" s="108">
        <f>ROUND(((7/30)/$G$13)*G36*1,2)</f>
        <v>33.369999999999997</v>
      </c>
      <c r="H84" s="9"/>
      <c r="I84" s="14"/>
    </row>
    <row r="85" spans="1:9">
      <c r="A85" s="2" t="s">
        <v>20</v>
      </c>
      <c r="B85" s="450" t="s">
        <v>95</v>
      </c>
      <c r="C85" s="433"/>
      <c r="D85" s="433"/>
      <c r="E85" s="433"/>
      <c r="F85" s="434"/>
      <c r="G85" s="97">
        <f>ROUND($E$56*G84,2)</f>
        <v>12.28</v>
      </c>
      <c r="H85" s="9"/>
      <c r="I85" s="14"/>
    </row>
    <row r="86" spans="1:9">
      <c r="A86" s="47" t="s">
        <v>21</v>
      </c>
      <c r="B86" s="455" t="s">
        <v>140</v>
      </c>
      <c r="C86" s="456"/>
      <c r="D86" s="456"/>
      <c r="E86" s="456"/>
      <c r="F86" s="456"/>
      <c r="G86" s="98">
        <f>ROUND((0.08*0.4*SUM(G36+$G$41+$G$42)*1),2)</f>
        <v>61.01</v>
      </c>
      <c r="H86" s="9"/>
      <c r="I86" s="8"/>
    </row>
    <row r="87" spans="1:9">
      <c r="A87" s="356" t="s">
        <v>172</v>
      </c>
      <c r="B87" s="356"/>
      <c r="C87" s="356"/>
      <c r="D87" s="356"/>
      <c r="E87" s="356"/>
      <c r="F87" s="356"/>
      <c r="G87" s="187">
        <f>SUM(G81:G86)</f>
        <v>118.28999999999999</v>
      </c>
      <c r="H87" s="9"/>
      <c r="I87" s="8"/>
    </row>
    <row r="88" spans="1:9">
      <c r="A88" s="75"/>
      <c r="B88" s="75"/>
      <c r="C88" s="75"/>
      <c r="D88" s="75"/>
      <c r="E88" s="75"/>
      <c r="F88" s="75"/>
      <c r="G88" s="184"/>
      <c r="H88" s="9"/>
      <c r="I88" s="8"/>
    </row>
    <row r="89" spans="1:9" ht="15.75">
      <c r="A89" s="302" t="s">
        <v>170</v>
      </c>
      <c r="B89" s="302"/>
      <c r="C89" s="302"/>
      <c r="D89" s="302"/>
      <c r="E89" s="302"/>
      <c r="F89" s="302"/>
      <c r="G89" s="302"/>
      <c r="H89" s="17"/>
      <c r="I89" s="173"/>
    </row>
    <row r="90" spans="1:9" ht="34.5" customHeight="1">
      <c r="A90" s="348" t="s">
        <v>191</v>
      </c>
      <c r="B90" s="348"/>
      <c r="C90" s="348"/>
      <c r="D90" s="348"/>
      <c r="E90" s="348"/>
      <c r="F90" s="348"/>
      <c r="G90" s="348"/>
      <c r="H90" s="17"/>
      <c r="I90" s="173"/>
    </row>
    <row r="91" spans="1:9" ht="31.5">
      <c r="A91" s="139" t="s">
        <v>192</v>
      </c>
      <c r="B91" s="51">
        <f>G36</f>
        <v>1716</v>
      </c>
      <c r="C91" s="139" t="s">
        <v>173</v>
      </c>
      <c r="D91" s="51">
        <f>G77-G62-G66</f>
        <v>892.31999999999994</v>
      </c>
      <c r="E91" s="140" t="s">
        <v>96</v>
      </c>
      <c r="F91" s="51">
        <f>G87</f>
        <v>118.28999999999999</v>
      </c>
      <c r="G91" s="52">
        <f>B91+D91+F91</f>
        <v>2726.6099999999997</v>
      </c>
      <c r="H91" s="17"/>
      <c r="I91" s="173"/>
    </row>
    <row r="92" spans="1:9" ht="15.75">
      <c r="A92" s="364" t="s">
        <v>97</v>
      </c>
      <c r="B92" s="364"/>
      <c r="C92" s="364"/>
      <c r="D92" s="364"/>
      <c r="E92" s="364" t="s">
        <v>98</v>
      </c>
      <c r="F92" s="364"/>
      <c r="G92" s="144">
        <f>ROUND(G91/30,2)</f>
        <v>90.89</v>
      </c>
      <c r="H92" s="17"/>
      <c r="I92" s="173"/>
    </row>
    <row r="93" spans="1:9" ht="15.75">
      <c r="A93" s="48"/>
      <c r="B93" s="48"/>
      <c r="C93" s="48"/>
      <c r="D93" s="48"/>
      <c r="E93" s="48"/>
      <c r="F93" s="49"/>
      <c r="G93" s="50"/>
      <c r="H93" s="17"/>
      <c r="I93" s="173"/>
    </row>
    <row r="94" spans="1:9">
      <c r="A94" s="53" t="s">
        <v>24</v>
      </c>
      <c r="B94" s="440" t="s">
        <v>107</v>
      </c>
      <c r="C94" s="441"/>
      <c r="D94" s="441"/>
      <c r="E94" s="441"/>
      <c r="F94" s="442"/>
      <c r="G94" s="188" t="s">
        <v>18</v>
      </c>
      <c r="H94" s="19"/>
      <c r="I94" s="173"/>
    </row>
    <row r="95" spans="1:9">
      <c r="A95" s="2" t="s">
        <v>8</v>
      </c>
      <c r="B95" s="432" t="s">
        <v>99</v>
      </c>
      <c r="C95" s="433"/>
      <c r="D95" s="433"/>
      <c r="E95" s="433"/>
      <c r="F95" s="434"/>
      <c r="G95" s="99">
        <f>ROUND($G$91/12,2)</f>
        <v>227.22</v>
      </c>
      <c r="H95" s="19"/>
      <c r="I95" s="173"/>
    </row>
    <row r="96" spans="1:9">
      <c r="A96" s="2" t="s">
        <v>10</v>
      </c>
      <c r="B96" s="443" t="s">
        <v>177</v>
      </c>
      <c r="C96" s="444"/>
      <c r="D96" s="444"/>
      <c r="E96" s="444"/>
      <c r="F96" s="445"/>
      <c r="G96" s="99">
        <f>ROUND((1/30)/12*($G$91),2)</f>
        <v>7.57</v>
      </c>
      <c r="H96" s="58"/>
      <c r="I96" s="173"/>
    </row>
    <row r="97" spans="1:9">
      <c r="A97" s="2" t="s">
        <v>12</v>
      </c>
      <c r="B97" s="432" t="s">
        <v>101</v>
      </c>
      <c r="C97" s="433"/>
      <c r="D97" s="433"/>
      <c r="E97" s="433"/>
      <c r="F97" s="434"/>
      <c r="G97" s="99">
        <f>ROUND((5/30)/12*0.015*($G$91),2)</f>
        <v>0.56999999999999995</v>
      </c>
      <c r="H97" s="19"/>
      <c r="I97" s="173"/>
    </row>
    <row r="98" spans="1:9">
      <c r="A98" s="2" t="s">
        <v>13</v>
      </c>
      <c r="B98" s="432" t="s">
        <v>100</v>
      </c>
      <c r="C98" s="433"/>
      <c r="D98" s="433"/>
      <c r="E98" s="433"/>
      <c r="F98" s="434"/>
      <c r="G98" s="99">
        <f>ROUND(((15/30)/12)*0.0078*($G$91),2)</f>
        <v>0.89</v>
      </c>
      <c r="H98" s="58"/>
      <c r="I98" s="173"/>
    </row>
    <row r="99" spans="1:9" ht="28.5" customHeight="1">
      <c r="A99" s="2" t="s">
        <v>20</v>
      </c>
      <c r="B99" s="409" t="s">
        <v>193</v>
      </c>
      <c r="C99" s="435"/>
      <c r="D99" s="435"/>
      <c r="E99" s="435"/>
      <c r="F99" s="436"/>
      <c r="G99" s="100">
        <f>ROUND((((G36+G36/3)/12+(G56+G69-G66-G62+G87))*4/12)*0.02,2)</f>
        <v>6.74</v>
      </c>
      <c r="H99" s="189"/>
      <c r="I99" s="190"/>
    </row>
    <row r="100" spans="1:9">
      <c r="A100" s="115" t="s">
        <v>21</v>
      </c>
      <c r="B100" s="437" t="s">
        <v>178</v>
      </c>
      <c r="C100" s="438"/>
      <c r="D100" s="438"/>
      <c r="E100" s="438"/>
      <c r="F100" s="439"/>
      <c r="G100" s="100">
        <f>ROUND(((5/30)/12)*($G$91),2)</f>
        <v>37.869999999999997</v>
      </c>
      <c r="H100" s="189"/>
      <c r="I100" s="190"/>
    </row>
    <row r="101" spans="1:9">
      <c r="A101" s="361" t="s">
        <v>102</v>
      </c>
      <c r="B101" s="361"/>
      <c r="C101" s="361"/>
      <c r="D101" s="361"/>
      <c r="E101" s="361"/>
      <c r="F101" s="361"/>
      <c r="G101" s="54">
        <f>SUM(G95:G100)</f>
        <v>280.85999999999996</v>
      </c>
      <c r="H101" s="9"/>
      <c r="I101" s="8"/>
    </row>
    <row r="102" spans="1:9">
      <c r="A102" s="175"/>
      <c r="B102" s="62"/>
      <c r="C102" s="62"/>
      <c r="D102" s="55"/>
      <c r="E102" s="56"/>
      <c r="F102" s="56"/>
      <c r="G102" s="57"/>
      <c r="H102" s="17"/>
      <c r="I102" s="8"/>
    </row>
    <row r="103" spans="1:9">
      <c r="A103" s="53" t="s">
        <v>27</v>
      </c>
      <c r="B103" s="440" t="s">
        <v>103</v>
      </c>
      <c r="C103" s="441"/>
      <c r="D103" s="441"/>
      <c r="E103" s="441"/>
      <c r="F103" s="442"/>
      <c r="G103" s="191" t="s">
        <v>18</v>
      </c>
      <c r="H103" s="15"/>
      <c r="I103" s="14"/>
    </row>
    <row r="104" spans="1:9">
      <c r="A104" s="2" t="s">
        <v>8</v>
      </c>
      <c r="B104" s="417" t="s">
        <v>142</v>
      </c>
      <c r="C104" s="418"/>
      <c r="D104" s="418"/>
      <c r="E104" s="418"/>
      <c r="F104" s="419"/>
      <c r="G104" s="101">
        <v>0</v>
      </c>
      <c r="H104" s="15"/>
      <c r="I104" s="14"/>
    </row>
    <row r="105" spans="1:9">
      <c r="A105" s="316" t="s">
        <v>104</v>
      </c>
      <c r="B105" s="316"/>
      <c r="C105" s="316"/>
      <c r="D105" s="316"/>
      <c r="E105" s="316"/>
      <c r="F105" s="316"/>
      <c r="G105" s="77">
        <f>SUM(G104:G104)</f>
        <v>0</v>
      </c>
      <c r="H105" s="15"/>
      <c r="I105" s="14"/>
    </row>
    <row r="106" spans="1:9">
      <c r="A106" s="192"/>
      <c r="B106" s="193"/>
      <c r="C106" s="63"/>
      <c r="D106" s="59"/>
      <c r="E106" s="59"/>
      <c r="F106" s="59"/>
      <c r="G106" s="60"/>
      <c r="H106" s="15"/>
      <c r="I106" s="14"/>
    </row>
    <row r="107" spans="1:9">
      <c r="A107" s="420" t="s">
        <v>105</v>
      </c>
      <c r="B107" s="421"/>
      <c r="C107" s="421"/>
      <c r="D107" s="421"/>
      <c r="E107" s="421"/>
      <c r="F107" s="421"/>
      <c r="G107" s="422"/>
      <c r="H107" s="15"/>
      <c r="I107" s="14"/>
    </row>
    <row r="108" spans="1:9">
      <c r="A108" s="26" t="s">
        <v>106</v>
      </c>
      <c r="B108" s="423" t="s">
        <v>94</v>
      </c>
      <c r="C108" s="424"/>
      <c r="D108" s="424"/>
      <c r="E108" s="424"/>
      <c r="F108" s="425"/>
      <c r="G108" s="61" t="s">
        <v>18</v>
      </c>
      <c r="H108" s="15"/>
      <c r="I108" s="14"/>
    </row>
    <row r="109" spans="1:9">
      <c r="A109" s="194" t="s">
        <v>24</v>
      </c>
      <c r="B109" s="426" t="s">
        <v>107</v>
      </c>
      <c r="C109" s="427"/>
      <c r="D109" s="427"/>
      <c r="E109" s="427"/>
      <c r="F109" s="428"/>
      <c r="G109" s="195">
        <f>G101</f>
        <v>280.85999999999996</v>
      </c>
      <c r="H109" s="15"/>
      <c r="I109" s="14"/>
    </row>
    <row r="110" spans="1:9">
      <c r="A110" s="196" t="s">
        <v>27</v>
      </c>
      <c r="B110" s="429" t="s">
        <v>103</v>
      </c>
      <c r="C110" s="430"/>
      <c r="D110" s="430"/>
      <c r="E110" s="430"/>
      <c r="F110" s="431"/>
      <c r="G110" s="102">
        <f>G105</f>
        <v>0</v>
      </c>
      <c r="H110" s="9"/>
      <c r="I110" s="8"/>
    </row>
    <row r="111" spans="1:9">
      <c r="A111" s="356" t="s">
        <v>108</v>
      </c>
      <c r="B111" s="356"/>
      <c r="C111" s="356"/>
      <c r="D111" s="356"/>
      <c r="E111" s="356"/>
      <c r="F111" s="356"/>
      <c r="G111" s="197">
        <f>SUM(G109:G110)</f>
        <v>280.85999999999996</v>
      </c>
      <c r="H111" s="15"/>
      <c r="I111" s="14"/>
    </row>
    <row r="112" spans="1:9" ht="27" customHeight="1">
      <c r="A112" s="117" t="s">
        <v>75</v>
      </c>
      <c r="B112" s="396" t="s">
        <v>141</v>
      </c>
      <c r="C112" s="396"/>
      <c r="D112" s="396"/>
      <c r="E112" s="396"/>
      <c r="F112" s="396"/>
      <c r="G112" s="396"/>
      <c r="H112" s="15"/>
      <c r="I112" s="14"/>
    </row>
    <row r="113" spans="1:9">
      <c r="A113" s="198"/>
      <c r="B113" s="198"/>
      <c r="C113" s="198"/>
      <c r="D113" s="25"/>
      <c r="E113" s="63"/>
      <c r="F113" s="63"/>
      <c r="G113" s="63"/>
      <c r="H113" s="17"/>
      <c r="I113" s="8"/>
    </row>
    <row r="114" spans="1:9" ht="15.75">
      <c r="A114" s="302" t="s">
        <v>115</v>
      </c>
      <c r="B114" s="302"/>
      <c r="C114" s="302"/>
      <c r="D114" s="302"/>
      <c r="E114" s="302"/>
      <c r="F114" s="302"/>
      <c r="G114" s="302"/>
      <c r="H114" s="15"/>
      <c r="I114" s="14"/>
    </row>
    <row r="115" spans="1:9">
      <c r="A115" s="76"/>
      <c r="B115" s="395" t="s">
        <v>94</v>
      </c>
      <c r="C115" s="395"/>
      <c r="D115" s="395"/>
      <c r="E115" s="395"/>
      <c r="F115" s="395"/>
      <c r="G115" s="77" t="s">
        <v>18</v>
      </c>
      <c r="H115" s="15"/>
      <c r="I115" s="14"/>
    </row>
    <row r="116" spans="1:9">
      <c r="A116" s="73" t="s">
        <v>8</v>
      </c>
      <c r="B116" s="372" t="s">
        <v>116</v>
      </c>
      <c r="C116" s="372"/>
      <c r="D116" s="372"/>
      <c r="E116" s="372"/>
      <c r="F116" s="372"/>
      <c r="G116" s="199">
        <f>'UNIFORMES-EQUIP. SEGURANÇA  '!G12</f>
        <v>96.495833333333323</v>
      </c>
      <c r="H116" s="15"/>
      <c r="I116" s="14"/>
    </row>
    <row r="117" spans="1:9">
      <c r="A117" s="73" t="s">
        <v>10</v>
      </c>
      <c r="B117" s="365" t="s">
        <v>214</v>
      </c>
      <c r="C117" s="365"/>
      <c r="D117" s="365"/>
      <c r="E117" s="365"/>
      <c r="F117" s="365"/>
      <c r="G117" s="74">
        <f>'UNIFORMES-EQUIP. SEGURANÇA  '!G29</f>
        <v>172.21333333333334</v>
      </c>
      <c r="H117" s="15"/>
      <c r="I117" s="14"/>
    </row>
    <row r="118" spans="1:9">
      <c r="A118" s="73" t="s">
        <v>12</v>
      </c>
      <c r="B118" s="443" t="s">
        <v>220</v>
      </c>
      <c r="C118" s="535"/>
      <c r="D118" s="535"/>
      <c r="E118" s="535"/>
      <c r="F118" s="536"/>
      <c r="G118" s="74">
        <v>0</v>
      </c>
      <c r="H118" s="15"/>
      <c r="I118" s="14"/>
    </row>
    <row r="119" spans="1:9">
      <c r="A119" s="377" t="s">
        <v>117</v>
      </c>
      <c r="B119" s="377"/>
      <c r="C119" s="377"/>
      <c r="D119" s="377"/>
      <c r="E119" s="377"/>
      <c r="F119" s="377"/>
      <c r="G119" s="187">
        <f>SUM(G116:G118)</f>
        <v>268.70916666666665</v>
      </c>
      <c r="H119" s="180"/>
      <c r="I119" s="14"/>
    </row>
    <row r="120" spans="1:9">
      <c r="A120" s="62"/>
      <c r="B120" s="21"/>
      <c r="C120" s="21"/>
      <c r="D120" s="25"/>
      <c r="E120" s="63"/>
      <c r="F120" s="63"/>
      <c r="G120" s="78"/>
      <c r="H120" s="17"/>
      <c r="I120" s="8"/>
    </row>
    <row r="121" spans="1:9" ht="15.75">
      <c r="A121" s="302" t="s">
        <v>118</v>
      </c>
      <c r="B121" s="302"/>
      <c r="C121" s="302"/>
      <c r="D121" s="302"/>
      <c r="E121" s="302"/>
      <c r="F121" s="302"/>
      <c r="G121" s="302"/>
      <c r="H121" s="17"/>
      <c r="I121" s="8"/>
    </row>
    <row r="122" spans="1:9">
      <c r="A122" s="76"/>
      <c r="B122" s="395" t="s">
        <v>40</v>
      </c>
      <c r="C122" s="395"/>
      <c r="D122" s="395"/>
      <c r="E122" s="395"/>
      <c r="F122" s="77" t="s">
        <v>19</v>
      </c>
      <c r="G122" s="77" t="s">
        <v>18</v>
      </c>
      <c r="H122" s="17"/>
      <c r="I122" s="14"/>
    </row>
    <row r="123" spans="1:9" ht="36" customHeight="1">
      <c r="A123" s="409" t="s">
        <v>119</v>
      </c>
      <c r="B123" s="410"/>
      <c r="C123" s="410"/>
      <c r="D123" s="410"/>
      <c r="E123" s="410"/>
      <c r="F123" s="411"/>
      <c r="G123" s="82">
        <f>SUM(G36+G77+G87+G111+G119)</f>
        <v>3590.3791666666666</v>
      </c>
      <c r="H123" s="17"/>
      <c r="I123" s="14"/>
    </row>
    <row r="124" spans="1:9">
      <c r="A124" s="79" t="s">
        <v>8</v>
      </c>
      <c r="B124" s="369" t="s">
        <v>41</v>
      </c>
      <c r="C124" s="369"/>
      <c r="D124" s="369"/>
      <c r="E124" s="369"/>
      <c r="F124" s="136">
        <v>7.2900000000000006E-2</v>
      </c>
      <c r="G124" s="86">
        <f>ROUND(F124*G123,2)</f>
        <v>261.74</v>
      </c>
      <c r="H124" s="17"/>
      <c r="I124" s="14"/>
    </row>
    <row r="125" spans="1:9" ht="36" customHeight="1">
      <c r="A125" s="409" t="s">
        <v>120</v>
      </c>
      <c r="B125" s="410"/>
      <c r="C125" s="410"/>
      <c r="D125" s="410"/>
      <c r="E125" s="410"/>
      <c r="F125" s="411"/>
      <c r="G125" s="103">
        <f>SUM(G36+G77+G87+G111+G119+G124)</f>
        <v>3852.1191666666664</v>
      </c>
      <c r="H125" s="17"/>
      <c r="I125" s="8"/>
    </row>
    <row r="126" spans="1:9">
      <c r="A126" s="79" t="s">
        <v>10</v>
      </c>
      <c r="B126" s="369" t="s">
        <v>42</v>
      </c>
      <c r="C126" s="369"/>
      <c r="D126" s="369"/>
      <c r="E126" s="369"/>
      <c r="F126" s="136">
        <v>4.5400000000000003E-2</v>
      </c>
      <c r="G126" s="83">
        <f>ROUND(F126*G125,2)</f>
        <v>174.89</v>
      </c>
      <c r="H126" s="17"/>
      <c r="I126" s="8"/>
    </row>
    <row r="127" spans="1:9" ht="36.75" customHeight="1">
      <c r="A127" s="409" t="s">
        <v>121</v>
      </c>
      <c r="B127" s="410"/>
      <c r="C127" s="410"/>
      <c r="D127" s="410"/>
      <c r="E127" s="410"/>
      <c r="F127" s="411"/>
      <c r="G127" s="104">
        <f>SUM(G36+G77+G87+G111+G119+G124+G126)</f>
        <v>4027.0091666666663</v>
      </c>
      <c r="H127" s="17"/>
      <c r="I127" s="8"/>
    </row>
    <row r="128" spans="1:9">
      <c r="A128" s="81" t="s">
        <v>12</v>
      </c>
      <c r="B128" s="412" t="s">
        <v>43</v>
      </c>
      <c r="C128" s="413"/>
      <c r="D128" s="413"/>
      <c r="E128" s="413"/>
      <c r="F128" s="80">
        <f>SUM(F129:F132)</f>
        <v>0.1225</v>
      </c>
      <c r="G128" s="85">
        <f>SUM(G129:G132)</f>
        <v>562.18000000000006</v>
      </c>
      <c r="H128" s="414" t="s">
        <v>143</v>
      </c>
      <c r="I128" s="414"/>
    </row>
    <row r="129" spans="1:9">
      <c r="A129" s="415" t="s">
        <v>124</v>
      </c>
      <c r="B129" s="372" t="s">
        <v>127</v>
      </c>
      <c r="C129" s="372"/>
      <c r="D129" s="373" t="s">
        <v>29</v>
      </c>
      <c r="E129" s="373"/>
      <c r="F129" s="84">
        <f>IF(E8=1,0.0165,IF(E8=2,0.0065,IF(E8=3,I131,IF(E8=4,I131,¨RT Indefinido¨))))</f>
        <v>1.6500000000000001E-2</v>
      </c>
      <c r="G129" s="82">
        <f>ROUND(($G$127/(1-$F$128))*F129,2)</f>
        <v>75.72</v>
      </c>
      <c r="H129" s="109" t="s">
        <v>144</v>
      </c>
      <c r="I129" s="109" t="s">
        <v>145</v>
      </c>
    </row>
    <row r="130" spans="1:9">
      <c r="A130" s="416"/>
      <c r="B130" s="372"/>
      <c r="C130" s="372"/>
      <c r="D130" s="301" t="s">
        <v>122</v>
      </c>
      <c r="E130" s="301"/>
      <c r="F130" s="84">
        <f>IF(E8=1,0.076,IF(E8=2,0.03,IF(E8=3,I130,IF(E8=4,I130,¨RT Indefinido¨))))</f>
        <v>7.5999999999999998E-2</v>
      </c>
      <c r="G130" s="82">
        <f>ROUND(($G$127/(1-$F$128))*F130,2)</f>
        <v>348.78</v>
      </c>
      <c r="H130" s="110" t="s">
        <v>122</v>
      </c>
      <c r="I130" s="111">
        <v>0</v>
      </c>
    </row>
    <row r="131" spans="1:9">
      <c r="A131" s="18" t="s">
        <v>125</v>
      </c>
      <c r="B131" s="372" t="s">
        <v>128</v>
      </c>
      <c r="C131" s="372"/>
      <c r="D131" s="398" t="s">
        <v>130</v>
      </c>
      <c r="E131" s="373"/>
      <c r="F131" s="84">
        <v>0</v>
      </c>
      <c r="G131" s="82">
        <v>0</v>
      </c>
      <c r="H131" s="110" t="s">
        <v>29</v>
      </c>
      <c r="I131" s="111">
        <v>0</v>
      </c>
    </row>
    <row r="132" spans="1:9">
      <c r="A132" s="18" t="s">
        <v>126</v>
      </c>
      <c r="B132" s="372" t="s">
        <v>129</v>
      </c>
      <c r="C132" s="372"/>
      <c r="D132" s="373" t="s">
        <v>123</v>
      </c>
      <c r="E132" s="373"/>
      <c r="F132" s="143">
        <v>0.03</v>
      </c>
      <c r="G132" s="74">
        <f>ROUND(($G$127/(1-$F$128))*F132,2)</f>
        <v>137.68</v>
      </c>
      <c r="H132" s="110" t="s">
        <v>146</v>
      </c>
      <c r="I132" s="111">
        <v>0</v>
      </c>
    </row>
    <row r="133" spans="1:9">
      <c r="A133" s="377" t="s">
        <v>131</v>
      </c>
      <c r="B133" s="377"/>
      <c r="C133" s="377"/>
      <c r="D133" s="377"/>
      <c r="E133" s="377"/>
      <c r="F133" s="377"/>
      <c r="G133" s="87">
        <f>SUM(G124+G126+G128)</f>
        <v>998.81000000000006</v>
      </c>
      <c r="H133" s="9"/>
      <c r="I133" s="8"/>
    </row>
    <row r="134" spans="1:9">
      <c r="A134" s="119" t="s">
        <v>77</v>
      </c>
      <c r="B134" s="378" t="s">
        <v>132</v>
      </c>
      <c r="C134" s="378"/>
      <c r="D134" s="378"/>
      <c r="E134" s="378"/>
      <c r="F134" s="378"/>
      <c r="G134" s="378"/>
      <c r="H134" s="9"/>
      <c r="I134" s="8"/>
    </row>
    <row r="135" spans="1:9">
      <c r="A135" s="379" t="s">
        <v>248</v>
      </c>
      <c r="B135" s="380" t="s">
        <v>133</v>
      </c>
      <c r="C135" s="381" t="s">
        <v>231</v>
      </c>
      <c r="D135" s="382"/>
      <c r="E135" s="387" t="s">
        <v>134</v>
      </c>
      <c r="F135" s="390"/>
      <c r="G135" s="391"/>
      <c r="H135" s="9"/>
      <c r="I135" s="8"/>
    </row>
    <row r="136" spans="1:9">
      <c r="A136" s="379"/>
      <c r="B136" s="380"/>
      <c r="C136" s="383"/>
      <c r="D136" s="384"/>
      <c r="E136" s="388"/>
      <c r="F136" s="383"/>
      <c r="G136" s="392"/>
      <c r="H136" s="9"/>
      <c r="I136" s="8"/>
    </row>
    <row r="137" spans="1:9">
      <c r="A137" s="379"/>
      <c r="B137" s="380"/>
      <c r="C137" s="385"/>
      <c r="D137" s="386"/>
      <c r="E137" s="389"/>
      <c r="F137" s="385"/>
      <c r="G137" s="393"/>
      <c r="H137" s="9"/>
      <c r="I137" s="8"/>
    </row>
    <row r="138" spans="1:9">
      <c r="A138" s="94"/>
      <c r="B138" s="95"/>
      <c r="C138" s="96"/>
      <c r="D138" s="96"/>
      <c r="E138" s="201"/>
      <c r="F138" s="88"/>
      <c r="G138" s="89"/>
      <c r="H138" s="9"/>
      <c r="I138" s="8"/>
    </row>
    <row r="139" spans="1:9">
      <c r="A139" s="367" t="s">
        <v>180</v>
      </c>
      <c r="B139" s="367"/>
      <c r="C139" s="367"/>
      <c r="D139" s="367"/>
      <c r="E139" s="367"/>
      <c r="F139" s="367"/>
      <c r="G139" s="367"/>
      <c r="H139" s="15"/>
      <c r="I139" s="14"/>
    </row>
    <row r="140" spans="1:9">
      <c r="A140" s="319" t="s">
        <v>181</v>
      </c>
      <c r="B140" s="319"/>
      <c r="C140" s="319"/>
      <c r="D140" s="319"/>
      <c r="E140" s="319"/>
      <c r="F140" s="319"/>
      <c r="G140" s="90" t="s">
        <v>90</v>
      </c>
      <c r="H140" s="15"/>
      <c r="I140" s="14"/>
    </row>
    <row r="141" spans="1:9">
      <c r="A141" s="20" t="s">
        <v>8</v>
      </c>
      <c r="B141" s="406" t="s">
        <v>50</v>
      </c>
      <c r="C141" s="407"/>
      <c r="D141" s="407"/>
      <c r="E141" s="407"/>
      <c r="F141" s="408"/>
      <c r="G141" s="91">
        <f>G36</f>
        <v>1716</v>
      </c>
      <c r="H141" s="15"/>
      <c r="I141" s="14"/>
    </row>
    <row r="142" spans="1:9">
      <c r="A142" s="20" t="s">
        <v>10</v>
      </c>
      <c r="B142" s="406" t="s">
        <v>135</v>
      </c>
      <c r="C142" s="407"/>
      <c r="D142" s="407"/>
      <c r="E142" s="407"/>
      <c r="F142" s="408"/>
      <c r="G142" s="91">
        <f>G77</f>
        <v>1206.52</v>
      </c>
      <c r="H142" s="15"/>
      <c r="I142" s="14"/>
    </row>
    <row r="143" spans="1:9">
      <c r="A143" s="20" t="s">
        <v>12</v>
      </c>
      <c r="B143" s="406" t="s">
        <v>45</v>
      </c>
      <c r="C143" s="407"/>
      <c r="D143" s="407"/>
      <c r="E143" s="407"/>
      <c r="F143" s="408"/>
      <c r="G143" s="91">
        <f>G87</f>
        <v>118.28999999999999</v>
      </c>
      <c r="H143" s="15"/>
      <c r="I143" s="14"/>
    </row>
    <row r="144" spans="1:9">
      <c r="A144" s="20" t="s">
        <v>13</v>
      </c>
      <c r="B144" s="406" t="s">
        <v>46</v>
      </c>
      <c r="C144" s="407"/>
      <c r="D144" s="407"/>
      <c r="E144" s="407"/>
      <c r="F144" s="408"/>
      <c r="G144" s="91">
        <f>G111</f>
        <v>280.85999999999996</v>
      </c>
      <c r="H144" s="9"/>
      <c r="I144" s="8"/>
    </row>
    <row r="145" spans="1:9">
      <c r="A145" s="18" t="s">
        <v>20</v>
      </c>
      <c r="B145" s="406" t="s">
        <v>47</v>
      </c>
      <c r="C145" s="407"/>
      <c r="D145" s="407"/>
      <c r="E145" s="407"/>
      <c r="F145" s="408"/>
      <c r="G145" s="91">
        <f>G119</f>
        <v>268.70916666666665</v>
      </c>
      <c r="H145" s="9"/>
      <c r="I145" s="8"/>
    </row>
    <row r="146" spans="1:9">
      <c r="A146" s="400" t="s">
        <v>44</v>
      </c>
      <c r="B146" s="401"/>
      <c r="C146" s="401"/>
      <c r="D146" s="401"/>
      <c r="E146" s="401"/>
      <c r="F146" s="402"/>
      <c r="G146" s="92">
        <f>SUM(G141:G145)</f>
        <v>3590.3791666666666</v>
      </c>
      <c r="H146" s="9"/>
      <c r="I146" s="8"/>
    </row>
    <row r="147" spans="1:9">
      <c r="A147" s="64" t="s">
        <v>21</v>
      </c>
      <c r="B147" s="403" t="s">
        <v>49</v>
      </c>
      <c r="C147" s="404"/>
      <c r="D147" s="404"/>
      <c r="E147" s="404"/>
      <c r="F147" s="405"/>
      <c r="G147" s="93">
        <f>G133</f>
        <v>998.81000000000006</v>
      </c>
      <c r="H147" s="9"/>
      <c r="I147" s="8"/>
    </row>
    <row r="148" spans="1:9">
      <c r="A148" s="399" t="s">
        <v>232</v>
      </c>
      <c r="B148" s="399"/>
      <c r="C148" s="399"/>
      <c r="D148" s="399"/>
      <c r="E148" s="399"/>
      <c r="F148" s="399"/>
      <c r="G148" s="138">
        <f>TRUNC(ROUND(SUM(G146:G147),2),2)</f>
        <v>4589.1899999999996</v>
      </c>
      <c r="H148" s="180"/>
      <c r="I148" s="14"/>
    </row>
    <row r="149" spans="1:9" ht="15.75">
      <c r="A149" s="394" t="s">
        <v>233</v>
      </c>
      <c r="B149" s="394"/>
      <c r="C149" s="394"/>
      <c r="D149" s="394"/>
      <c r="E149" s="394"/>
      <c r="F149" s="394"/>
      <c r="G149" s="202">
        <f>G148*F16</f>
        <v>4589.1899999999996</v>
      </c>
    </row>
  </sheetData>
  <mergeCells count="179">
    <mergeCell ref="B118:F118"/>
    <mergeCell ref="A6:B6"/>
    <mergeCell ref="C6:G6"/>
    <mergeCell ref="A7:B7"/>
    <mergeCell ref="C7:G7"/>
    <mergeCell ref="A8:C8"/>
    <mergeCell ref="E8:F8"/>
    <mergeCell ref="A1:G1"/>
    <mergeCell ref="A2:G2"/>
    <mergeCell ref="B3:D3"/>
    <mergeCell ref="F3:G3"/>
    <mergeCell ref="B4:G4"/>
    <mergeCell ref="A5:G5"/>
    <mergeCell ref="B13:F13"/>
    <mergeCell ref="A14:G14"/>
    <mergeCell ref="A15:C15"/>
    <mergeCell ref="D15:E15"/>
    <mergeCell ref="F15:G15"/>
    <mergeCell ref="A16:C17"/>
    <mergeCell ref="D16:E17"/>
    <mergeCell ref="F16:G17"/>
    <mergeCell ref="A9:G9"/>
    <mergeCell ref="B10:D10"/>
    <mergeCell ref="E10:G10"/>
    <mergeCell ref="B11:D11"/>
    <mergeCell ref="E11:G11"/>
    <mergeCell ref="B12:E12"/>
    <mergeCell ref="F12:G12"/>
    <mergeCell ref="B24:F24"/>
    <mergeCell ref="B26:F26"/>
    <mergeCell ref="B27:F27"/>
    <mergeCell ref="B28:G28"/>
    <mergeCell ref="B22:C22"/>
    <mergeCell ref="D22:G22"/>
    <mergeCell ref="B25:D25"/>
    <mergeCell ref="E25:G25"/>
    <mergeCell ref="A30:G30"/>
    <mergeCell ref="A18:G18"/>
    <mergeCell ref="A19:G19"/>
    <mergeCell ref="A20:G20"/>
    <mergeCell ref="A21:G21"/>
    <mergeCell ref="B23:F23"/>
    <mergeCell ref="B35:F35"/>
    <mergeCell ref="A36:F36"/>
    <mergeCell ref="B37:G37"/>
    <mergeCell ref="A39:G39"/>
    <mergeCell ref="B40:F40"/>
    <mergeCell ref="B41:F41"/>
    <mergeCell ref="B31:D31"/>
    <mergeCell ref="E31:F31"/>
    <mergeCell ref="B32:F32"/>
    <mergeCell ref="A33:A34"/>
    <mergeCell ref="B33:D34"/>
    <mergeCell ref="G33:G34"/>
    <mergeCell ref="B48:D48"/>
    <mergeCell ref="E48:F48"/>
    <mergeCell ref="B49:D49"/>
    <mergeCell ref="E49:F49"/>
    <mergeCell ref="B50:D50"/>
    <mergeCell ref="E50:F50"/>
    <mergeCell ref="B42:F42"/>
    <mergeCell ref="A43:F43"/>
    <mergeCell ref="B44:G44"/>
    <mergeCell ref="B46:G46"/>
    <mergeCell ref="B47:D47"/>
    <mergeCell ref="E47:F47"/>
    <mergeCell ref="B54:D54"/>
    <mergeCell ref="E54:F54"/>
    <mergeCell ref="B55:D55"/>
    <mergeCell ref="E55:F55"/>
    <mergeCell ref="A56:D56"/>
    <mergeCell ref="E56:F56"/>
    <mergeCell ref="B51:D51"/>
    <mergeCell ref="E51:F51"/>
    <mergeCell ref="B52:D52"/>
    <mergeCell ref="E52:F52"/>
    <mergeCell ref="B53:D53"/>
    <mergeCell ref="E53:F53"/>
    <mergeCell ref="B57:G57"/>
    <mergeCell ref="B58:G58"/>
    <mergeCell ref="B60:G60"/>
    <mergeCell ref="B61:F61"/>
    <mergeCell ref="A62:A65"/>
    <mergeCell ref="B62:B65"/>
    <mergeCell ref="C62:D62"/>
    <mergeCell ref="E62:F62"/>
    <mergeCell ref="G62:G65"/>
    <mergeCell ref="C63:D63"/>
    <mergeCell ref="E63:F63"/>
    <mergeCell ref="C64:D64"/>
    <mergeCell ref="E64:F64"/>
    <mergeCell ref="C65:D65"/>
    <mergeCell ref="E65:F65"/>
    <mergeCell ref="A66:A67"/>
    <mergeCell ref="B66:B67"/>
    <mergeCell ref="C66:D66"/>
    <mergeCell ref="E66:F66"/>
    <mergeCell ref="A69:F69"/>
    <mergeCell ref="B70:G70"/>
    <mergeCell ref="A72:G72"/>
    <mergeCell ref="B73:F73"/>
    <mergeCell ref="B74:F74"/>
    <mergeCell ref="B75:F75"/>
    <mergeCell ref="G66:G67"/>
    <mergeCell ref="C67:D67"/>
    <mergeCell ref="E67:F67"/>
    <mergeCell ref="B68:F68"/>
    <mergeCell ref="B83:F83"/>
    <mergeCell ref="B84:F84"/>
    <mergeCell ref="B85:F85"/>
    <mergeCell ref="B86:F86"/>
    <mergeCell ref="A87:F87"/>
    <mergeCell ref="A89:G89"/>
    <mergeCell ref="B76:F76"/>
    <mergeCell ref="A77:F77"/>
    <mergeCell ref="A79:G79"/>
    <mergeCell ref="B80:F80"/>
    <mergeCell ref="B81:F81"/>
    <mergeCell ref="B82:F82"/>
    <mergeCell ref="B97:F97"/>
    <mergeCell ref="B98:F98"/>
    <mergeCell ref="B99:F99"/>
    <mergeCell ref="B100:F100"/>
    <mergeCell ref="A101:F101"/>
    <mergeCell ref="B103:F103"/>
    <mergeCell ref="A90:G90"/>
    <mergeCell ref="A92:D92"/>
    <mergeCell ref="E92:F92"/>
    <mergeCell ref="B94:F94"/>
    <mergeCell ref="B95:F95"/>
    <mergeCell ref="B96:F96"/>
    <mergeCell ref="A111:F111"/>
    <mergeCell ref="B112:G112"/>
    <mergeCell ref="A114:G114"/>
    <mergeCell ref="B115:F115"/>
    <mergeCell ref="B116:F116"/>
    <mergeCell ref="B117:F117"/>
    <mergeCell ref="B104:F104"/>
    <mergeCell ref="A105:F105"/>
    <mergeCell ref="A107:G107"/>
    <mergeCell ref="B108:F108"/>
    <mergeCell ref="B109:F109"/>
    <mergeCell ref="B110:F110"/>
    <mergeCell ref="B126:E126"/>
    <mergeCell ref="A127:F127"/>
    <mergeCell ref="B128:E128"/>
    <mergeCell ref="H128:I128"/>
    <mergeCell ref="A129:A130"/>
    <mergeCell ref="B129:C130"/>
    <mergeCell ref="D129:E129"/>
    <mergeCell ref="D130:E130"/>
    <mergeCell ref="A119:F119"/>
    <mergeCell ref="A121:G121"/>
    <mergeCell ref="B122:E122"/>
    <mergeCell ref="A123:F123"/>
    <mergeCell ref="B124:E124"/>
    <mergeCell ref="A125:F125"/>
    <mergeCell ref="A135:A137"/>
    <mergeCell ref="B135:B137"/>
    <mergeCell ref="A139:G139"/>
    <mergeCell ref="B131:C131"/>
    <mergeCell ref="D131:E131"/>
    <mergeCell ref="B132:C132"/>
    <mergeCell ref="D132:E132"/>
    <mergeCell ref="A133:F133"/>
    <mergeCell ref="B134:G134"/>
    <mergeCell ref="C135:D137"/>
    <mergeCell ref="E135:E137"/>
    <mergeCell ref="F135:G137"/>
    <mergeCell ref="A146:F146"/>
    <mergeCell ref="B147:F147"/>
    <mergeCell ref="A148:F148"/>
    <mergeCell ref="A149:F149"/>
    <mergeCell ref="A140:F140"/>
    <mergeCell ref="B141:F141"/>
    <mergeCell ref="B142:F142"/>
    <mergeCell ref="B143:F143"/>
    <mergeCell ref="B144:F144"/>
    <mergeCell ref="B145:F145"/>
  </mergeCells>
  <pageMargins left="0.51181102362204722" right="0.51181102362204722" top="0.78740157480314965" bottom="0.78740157480314965" header="0.31496062992125984" footer="0.31496062992125984"/>
  <pageSetup paperSize="9" scale="59" orientation="portrait" r:id="rId1"/>
  <headerFooter>
    <oddHeader>&amp;L&amp;F</oddHeader>
    <oddFooter>&amp;L&amp;F&amp;C&amp;A&amp;R&amp;P de &amp;N</oddFooter>
  </headerFooter>
  <rowBreaks count="2" manualBreakCount="2">
    <brk id="70" max="8" man="1"/>
    <brk id="138" max="8"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zoomScaleNormal="100" workbookViewId="0">
      <selection activeCell="A3" sqref="A3:A4"/>
    </sheetView>
  </sheetViews>
  <sheetFormatPr defaultRowHeight="15"/>
  <cols>
    <col min="1" max="1" width="39.28515625" customWidth="1"/>
    <col min="2" max="2" width="18.28515625" customWidth="1"/>
    <col min="3" max="3" width="15.5703125" customWidth="1"/>
    <col min="4" max="4" width="17.5703125" customWidth="1"/>
    <col min="5" max="6" width="15.140625" customWidth="1"/>
    <col min="7" max="7" width="17.42578125" customWidth="1"/>
  </cols>
  <sheetData>
    <row r="1" spans="1:7" ht="15.75">
      <c r="A1" s="556" t="s">
        <v>202</v>
      </c>
      <c r="B1" s="556"/>
      <c r="C1" s="556"/>
      <c r="D1" s="556"/>
      <c r="E1" s="556"/>
      <c r="F1" s="556"/>
      <c r="G1" s="556"/>
    </row>
    <row r="2" spans="1:7" ht="15.75">
      <c r="A2" s="557" t="s">
        <v>238</v>
      </c>
      <c r="B2" s="557"/>
      <c r="C2" s="557"/>
      <c r="D2" s="557"/>
      <c r="E2" s="557"/>
      <c r="F2" s="557"/>
      <c r="G2" s="557"/>
    </row>
    <row r="3" spans="1:7">
      <c r="A3" s="558" t="s">
        <v>51</v>
      </c>
      <c r="B3" s="559" t="s">
        <v>109</v>
      </c>
      <c r="C3" s="560" t="s">
        <v>110</v>
      </c>
      <c r="D3" s="560" t="s">
        <v>111</v>
      </c>
      <c r="E3" s="559" t="s">
        <v>112</v>
      </c>
      <c r="F3" s="561" t="s">
        <v>179</v>
      </c>
      <c r="G3" s="561" t="s">
        <v>113</v>
      </c>
    </row>
    <row r="4" spans="1:7">
      <c r="A4" s="558"/>
      <c r="B4" s="559"/>
      <c r="C4" s="560"/>
      <c r="D4" s="560"/>
      <c r="E4" s="559"/>
      <c r="F4" s="561"/>
      <c r="G4" s="561"/>
    </row>
    <row r="5" spans="1:7" ht="49.5" customHeight="1">
      <c r="A5" s="145" t="s">
        <v>194</v>
      </c>
      <c r="B5" s="137" t="s">
        <v>184</v>
      </c>
      <c r="C5" s="65" t="s">
        <v>30</v>
      </c>
      <c r="D5" s="66">
        <v>87.63</v>
      </c>
      <c r="E5" s="67">
        <v>12</v>
      </c>
      <c r="F5" s="68">
        <v>2</v>
      </c>
      <c r="G5" s="69">
        <f>(D5*F5)/12</f>
        <v>14.604999999999999</v>
      </c>
    </row>
    <row r="6" spans="1:7" ht="75">
      <c r="A6" s="145" t="s">
        <v>195</v>
      </c>
      <c r="B6" s="72" t="s">
        <v>184</v>
      </c>
      <c r="C6" s="65" t="s">
        <v>196</v>
      </c>
      <c r="D6" s="70">
        <v>76.17</v>
      </c>
      <c r="E6" s="65">
        <v>12</v>
      </c>
      <c r="F6" s="68">
        <v>3</v>
      </c>
      <c r="G6" s="69">
        <f t="shared" ref="G6:G11" si="0">(D6*F6)/12</f>
        <v>19.0425</v>
      </c>
    </row>
    <row r="7" spans="1:7" ht="60">
      <c r="A7" s="145" t="s">
        <v>197</v>
      </c>
      <c r="B7" s="72" t="s">
        <v>184</v>
      </c>
      <c r="C7" s="65" t="s">
        <v>30</v>
      </c>
      <c r="D7" s="70">
        <v>42.17</v>
      </c>
      <c r="E7" s="65">
        <v>12</v>
      </c>
      <c r="F7" s="68">
        <v>4</v>
      </c>
      <c r="G7" s="69">
        <f t="shared" si="0"/>
        <v>14.056666666666667</v>
      </c>
    </row>
    <row r="8" spans="1:7" ht="60">
      <c r="A8" s="145" t="s">
        <v>198</v>
      </c>
      <c r="B8" s="72" t="s">
        <v>184</v>
      </c>
      <c r="C8" s="65" t="s">
        <v>30</v>
      </c>
      <c r="D8" s="70">
        <v>34.880000000000003</v>
      </c>
      <c r="E8" s="65">
        <v>12</v>
      </c>
      <c r="F8" s="68">
        <v>6</v>
      </c>
      <c r="G8" s="69">
        <f t="shared" si="0"/>
        <v>17.440000000000001</v>
      </c>
    </row>
    <row r="9" spans="1:7" ht="45">
      <c r="A9" s="145" t="s">
        <v>199</v>
      </c>
      <c r="B9" s="72" t="s">
        <v>184</v>
      </c>
      <c r="C9" s="65" t="s">
        <v>30</v>
      </c>
      <c r="D9" s="70">
        <v>20.21</v>
      </c>
      <c r="E9" s="65">
        <v>12</v>
      </c>
      <c r="F9" s="68">
        <v>6</v>
      </c>
      <c r="G9" s="69">
        <f t="shared" si="0"/>
        <v>10.105</v>
      </c>
    </row>
    <row r="10" spans="1:7" ht="106.5" customHeight="1">
      <c r="A10" s="145" t="s">
        <v>200</v>
      </c>
      <c r="B10" s="72" t="s">
        <v>184</v>
      </c>
      <c r="C10" s="65" t="s">
        <v>30</v>
      </c>
      <c r="D10" s="70">
        <v>96.98</v>
      </c>
      <c r="E10" s="65">
        <v>12</v>
      </c>
      <c r="F10" s="68">
        <v>2</v>
      </c>
      <c r="G10" s="69">
        <f t="shared" si="0"/>
        <v>16.163333333333334</v>
      </c>
    </row>
    <row r="11" spans="1:7" ht="132.75" customHeight="1">
      <c r="A11" s="145" t="s">
        <v>201</v>
      </c>
      <c r="B11" s="72" t="s">
        <v>184</v>
      </c>
      <c r="C11" s="65" t="s">
        <v>30</v>
      </c>
      <c r="D11" s="70">
        <v>30.5</v>
      </c>
      <c r="E11" s="65">
        <v>12</v>
      </c>
      <c r="F11" s="68">
        <v>2</v>
      </c>
      <c r="G11" s="69">
        <f t="shared" si="0"/>
        <v>5.083333333333333</v>
      </c>
    </row>
    <row r="12" spans="1:7">
      <c r="A12" s="554" t="s">
        <v>182</v>
      </c>
      <c r="B12" s="554"/>
      <c r="C12" s="554"/>
      <c r="D12" s="554"/>
      <c r="E12" s="554"/>
      <c r="F12" s="554"/>
      <c r="G12" s="71">
        <f>SUM(G5:G11)</f>
        <v>96.495833333333323</v>
      </c>
    </row>
    <row r="13" spans="1:7">
      <c r="A13" s="555" t="s">
        <v>114</v>
      </c>
      <c r="B13" s="555"/>
      <c r="C13" s="555"/>
      <c r="D13" s="555"/>
      <c r="E13" s="555"/>
      <c r="F13" s="555"/>
      <c r="G13" s="555"/>
    </row>
    <row r="15" spans="1:7" ht="15.75">
      <c r="A15" s="556" t="s">
        <v>203</v>
      </c>
      <c r="B15" s="556"/>
      <c r="C15" s="556"/>
      <c r="D15" s="556"/>
      <c r="E15" s="556"/>
      <c r="F15" s="556"/>
      <c r="G15" s="556"/>
    </row>
    <row r="16" spans="1:7" ht="15.75">
      <c r="A16" s="557" t="str">
        <f>A2</f>
        <v>Postos de Trabalho: Trabalhador da Manutenção de Edificações e Eletricista de Instalação</v>
      </c>
      <c r="B16" s="557"/>
      <c r="C16" s="557"/>
      <c r="D16" s="557"/>
      <c r="E16" s="557"/>
      <c r="F16" s="557"/>
      <c r="G16" s="557"/>
    </row>
    <row r="17" spans="1:7">
      <c r="A17" s="558" t="s">
        <v>51</v>
      </c>
      <c r="B17" s="559" t="s">
        <v>109</v>
      </c>
      <c r="C17" s="560" t="s">
        <v>110</v>
      </c>
      <c r="D17" s="560" t="s">
        <v>111</v>
      </c>
      <c r="E17" s="559" t="s">
        <v>112</v>
      </c>
      <c r="F17" s="561" t="s">
        <v>179</v>
      </c>
      <c r="G17" s="561" t="s">
        <v>113</v>
      </c>
    </row>
    <row r="18" spans="1:7">
      <c r="A18" s="558"/>
      <c r="B18" s="559"/>
      <c r="C18" s="560"/>
      <c r="D18" s="560"/>
      <c r="E18" s="559"/>
      <c r="F18" s="561"/>
      <c r="G18" s="561"/>
    </row>
    <row r="19" spans="1:7" ht="195">
      <c r="A19" s="145" t="s">
        <v>204</v>
      </c>
      <c r="B19" s="137" t="s">
        <v>184</v>
      </c>
      <c r="C19" s="65" t="s">
        <v>30</v>
      </c>
      <c r="D19" s="66">
        <v>164.29</v>
      </c>
      <c r="E19" s="67">
        <v>12</v>
      </c>
      <c r="F19" s="68">
        <v>1</v>
      </c>
      <c r="G19" s="69">
        <f>(D19*F19)/E19</f>
        <v>13.690833333333332</v>
      </c>
    </row>
    <row r="20" spans="1:7" ht="135">
      <c r="A20" s="145" t="s">
        <v>205</v>
      </c>
      <c r="B20" s="72" t="s">
        <v>184</v>
      </c>
      <c r="C20" s="65" t="s">
        <v>196</v>
      </c>
      <c r="D20" s="70">
        <v>436.3</v>
      </c>
      <c r="E20" s="65">
        <v>12</v>
      </c>
      <c r="F20" s="68">
        <v>1</v>
      </c>
      <c r="G20" s="69">
        <f t="shared" ref="G20:G28" si="1">(D20*F20)/E20</f>
        <v>36.358333333333334</v>
      </c>
    </row>
    <row r="21" spans="1:7" ht="195">
      <c r="A21" s="146" t="s">
        <v>206</v>
      </c>
      <c r="B21" s="72" t="s">
        <v>184</v>
      </c>
      <c r="C21" s="65" t="s">
        <v>196</v>
      </c>
      <c r="D21" s="70">
        <v>26.36</v>
      </c>
      <c r="E21" s="65">
        <v>12</v>
      </c>
      <c r="F21" s="68">
        <v>1</v>
      </c>
      <c r="G21" s="69">
        <f t="shared" si="1"/>
        <v>2.1966666666666668</v>
      </c>
    </row>
    <row r="22" spans="1:7" ht="105.75" customHeight="1">
      <c r="A22" s="145" t="s">
        <v>207</v>
      </c>
      <c r="B22" s="72" t="s">
        <v>184</v>
      </c>
      <c r="C22" s="65" t="s">
        <v>196</v>
      </c>
      <c r="D22" s="70">
        <v>270.93</v>
      </c>
      <c r="E22" s="65">
        <v>12</v>
      </c>
      <c r="F22" s="68">
        <v>1</v>
      </c>
      <c r="G22" s="69">
        <f t="shared" si="1"/>
        <v>22.577500000000001</v>
      </c>
    </row>
    <row r="23" spans="1:7" ht="90">
      <c r="A23" s="145" t="s">
        <v>208</v>
      </c>
      <c r="B23" s="72" t="s">
        <v>184</v>
      </c>
      <c r="C23" s="65" t="s">
        <v>196</v>
      </c>
      <c r="D23" s="70">
        <v>7.5</v>
      </c>
      <c r="E23" s="65">
        <v>12</v>
      </c>
      <c r="F23" s="68">
        <v>10</v>
      </c>
      <c r="G23" s="69">
        <f t="shared" si="1"/>
        <v>6.25</v>
      </c>
    </row>
    <row r="24" spans="1:7" ht="90">
      <c r="A24" s="145" t="s">
        <v>209</v>
      </c>
      <c r="B24" s="72" t="s">
        <v>184</v>
      </c>
      <c r="C24" s="65" t="s">
        <v>196</v>
      </c>
      <c r="D24" s="70">
        <v>6.6</v>
      </c>
      <c r="E24" s="65">
        <v>12</v>
      </c>
      <c r="F24" s="68">
        <v>8</v>
      </c>
      <c r="G24" s="69">
        <f t="shared" si="1"/>
        <v>4.3999999999999995</v>
      </c>
    </row>
    <row r="25" spans="1:7" ht="150">
      <c r="A25" s="145" t="s">
        <v>210</v>
      </c>
      <c r="B25" s="72" t="s">
        <v>184</v>
      </c>
      <c r="C25" s="65" t="s">
        <v>30</v>
      </c>
      <c r="D25" s="70">
        <v>73.52</v>
      </c>
      <c r="E25" s="65">
        <v>12</v>
      </c>
      <c r="F25" s="68">
        <v>1</v>
      </c>
      <c r="G25" s="69">
        <f t="shared" si="1"/>
        <v>6.126666666666666</v>
      </c>
    </row>
    <row r="26" spans="1:7" ht="135">
      <c r="A26" s="145" t="s">
        <v>211</v>
      </c>
      <c r="B26" s="72" t="s">
        <v>184</v>
      </c>
      <c r="C26" s="65" t="s">
        <v>30</v>
      </c>
      <c r="D26" s="70">
        <v>6.07</v>
      </c>
      <c r="E26" s="65">
        <v>12</v>
      </c>
      <c r="F26" s="68">
        <v>4</v>
      </c>
      <c r="G26" s="69">
        <f t="shared" si="1"/>
        <v>2.0233333333333334</v>
      </c>
    </row>
    <row r="27" spans="1:7" ht="74.25" customHeight="1">
      <c r="A27" s="145" t="s">
        <v>212</v>
      </c>
      <c r="B27" s="72" t="s">
        <v>184</v>
      </c>
      <c r="C27" s="65" t="s">
        <v>30</v>
      </c>
      <c r="D27" s="70">
        <v>29.44</v>
      </c>
      <c r="E27" s="65">
        <v>12</v>
      </c>
      <c r="F27" s="68">
        <v>6</v>
      </c>
      <c r="G27" s="69">
        <f t="shared" si="1"/>
        <v>14.72</v>
      </c>
    </row>
    <row r="28" spans="1:7" ht="74.25" customHeight="1">
      <c r="A28" s="145" t="s">
        <v>213</v>
      </c>
      <c r="B28" s="72" t="s">
        <v>184</v>
      </c>
      <c r="C28" s="65" t="s">
        <v>30</v>
      </c>
      <c r="D28" s="70">
        <v>63.87</v>
      </c>
      <c r="E28" s="65">
        <v>12</v>
      </c>
      <c r="F28" s="68">
        <v>12</v>
      </c>
      <c r="G28" s="69">
        <f t="shared" si="1"/>
        <v>63.87</v>
      </c>
    </row>
    <row r="29" spans="1:7">
      <c r="A29" s="554" t="s">
        <v>182</v>
      </c>
      <c r="B29" s="554"/>
      <c r="C29" s="554"/>
      <c r="D29" s="554"/>
      <c r="E29" s="554"/>
      <c r="F29" s="554"/>
      <c r="G29" s="71">
        <f>SUM(G19:G28)</f>
        <v>172.21333333333334</v>
      </c>
    </row>
    <row r="30" spans="1:7">
      <c r="A30" s="555" t="s">
        <v>114</v>
      </c>
      <c r="B30" s="555"/>
      <c r="C30" s="555"/>
      <c r="D30" s="555"/>
      <c r="E30" s="555"/>
      <c r="F30" s="555"/>
      <c r="G30" s="555"/>
    </row>
  </sheetData>
  <mergeCells count="22">
    <mergeCell ref="A13:G13"/>
    <mergeCell ref="A12:F12"/>
    <mergeCell ref="A1:G1"/>
    <mergeCell ref="A2:G2"/>
    <mergeCell ref="A3:A4"/>
    <mergeCell ref="B3:B4"/>
    <mergeCell ref="C3:C4"/>
    <mergeCell ref="D3:D4"/>
    <mergeCell ref="E3:E4"/>
    <mergeCell ref="F3:F4"/>
    <mergeCell ref="G3:G4"/>
    <mergeCell ref="A29:F29"/>
    <mergeCell ref="A30:G30"/>
    <mergeCell ref="A15:G15"/>
    <mergeCell ref="A16:G16"/>
    <mergeCell ref="A17:A18"/>
    <mergeCell ref="B17:B18"/>
    <mergeCell ref="C17:C18"/>
    <mergeCell ref="D17:D18"/>
    <mergeCell ref="E17:E18"/>
    <mergeCell ref="F17:F18"/>
    <mergeCell ref="G17:G18"/>
  </mergeCells>
  <pageMargins left="0.51181102362204722" right="0.51181102362204722" top="0.78740157480314965" bottom="0.78740157480314965" header="0.31496062992125984" footer="0.31496062992125984"/>
  <pageSetup paperSize="9" scale="66" orientation="portrait" horizontalDpi="300" verticalDpi="300" r:id="rId1"/>
  <headerFooter>
    <oddHeader>&amp;L&amp;F</oddHeader>
    <oddFooter>&amp;L&amp;F&amp;C&amp;A&amp;R&amp;P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I45"/>
  <sheetViews>
    <sheetView tabSelected="1" zoomScaleNormal="100" workbookViewId="0">
      <selection activeCell="I20" sqref="I20"/>
    </sheetView>
  </sheetViews>
  <sheetFormatPr defaultRowHeight="12"/>
  <cols>
    <col min="1" max="1" width="10.85546875" style="1" customWidth="1"/>
    <col min="2" max="2" width="13.85546875" style="1" customWidth="1"/>
    <col min="3" max="3" width="26.5703125" style="1" customWidth="1"/>
    <col min="4" max="4" width="9.140625" style="1"/>
    <col min="5" max="5" width="12.42578125" style="1" customWidth="1"/>
    <col min="6" max="6" width="9.140625" style="1"/>
    <col min="7" max="7" width="8.85546875" style="1" customWidth="1"/>
    <col min="8" max="8" width="9.140625" style="1"/>
    <col min="9" max="9" width="25.28515625" style="1" customWidth="1"/>
    <col min="10" max="263" width="9.140625" style="1"/>
    <col min="264" max="264" width="12" style="1" customWidth="1"/>
    <col min="265" max="519" width="9.140625" style="1"/>
    <col min="520" max="520" width="12" style="1" customWidth="1"/>
    <col min="521" max="775" width="9.140625" style="1"/>
    <col min="776" max="776" width="12" style="1" customWidth="1"/>
    <col min="777" max="1031" width="9.140625" style="1"/>
    <col min="1032" max="1032" width="12" style="1" customWidth="1"/>
    <col min="1033" max="1287" width="9.140625" style="1"/>
    <col min="1288" max="1288" width="12" style="1" customWidth="1"/>
    <col min="1289" max="1543" width="9.140625" style="1"/>
    <col min="1544" max="1544" width="12" style="1" customWidth="1"/>
    <col min="1545" max="1799" width="9.140625" style="1"/>
    <col min="1800" max="1800" width="12" style="1" customWidth="1"/>
    <col min="1801" max="2055" width="9.140625" style="1"/>
    <col min="2056" max="2056" width="12" style="1" customWidth="1"/>
    <col min="2057" max="2311" width="9.140625" style="1"/>
    <col min="2312" max="2312" width="12" style="1" customWidth="1"/>
    <col min="2313" max="2567" width="9.140625" style="1"/>
    <col min="2568" max="2568" width="12" style="1" customWidth="1"/>
    <col min="2569" max="2823" width="9.140625" style="1"/>
    <col min="2824" max="2824" width="12" style="1" customWidth="1"/>
    <col min="2825" max="3079" width="9.140625" style="1"/>
    <col min="3080" max="3080" width="12" style="1" customWidth="1"/>
    <col min="3081" max="3335" width="9.140625" style="1"/>
    <col min="3336" max="3336" width="12" style="1" customWidth="1"/>
    <col min="3337" max="3591" width="9.140625" style="1"/>
    <col min="3592" max="3592" width="12" style="1" customWidth="1"/>
    <col min="3593" max="3847" width="9.140625" style="1"/>
    <col min="3848" max="3848" width="12" style="1" customWidth="1"/>
    <col min="3849" max="4103" width="9.140625" style="1"/>
    <col min="4104" max="4104" width="12" style="1" customWidth="1"/>
    <col min="4105" max="4359" width="9.140625" style="1"/>
    <col min="4360" max="4360" width="12" style="1" customWidth="1"/>
    <col min="4361" max="4615" width="9.140625" style="1"/>
    <col min="4616" max="4616" width="12" style="1" customWidth="1"/>
    <col min="4617" max="4871" width="9.140625" style="1"/>
    <col min="4872" max="4872" width="12" style="1" customWidth="1"/>
    <col min="4873" max="5127" width="9.140625" style="1"/>
    <col min="5128" max="5128" width="12" style="1" customWidth="1"/>
    <col min="5129" max="5383" width="9.140625" style="1"/>
    <col min="5384" max="5384" width="12" style="1" customWidth="1"/>
    <col min="5385" max="5639" width="9.140625" style="1"/>
    <col min="5640" max="5640" width="12" style="1" customWidth="1"/>
    <col min="5641" max="5895" width="9.140625" style="1"/>
    <col min="5896" max="5896" width="12" style="1" customWidth="1"/>
    <col min="5897" max="6151" width="9.140625" style="1"/>
    <col min="6152" max="6152" width="12" style="1" customWidth="1"/>
    <col min="6153" max="6407" width="9.140625" style="1"/>
    <col min="6408" max="6408" width="12" style="1" customWidth="1"/>
    <col min="6409" max="6663" width="9.140625" style="1"/>
    <col min="6664" max="6664" width="12" style="1" customWidth="1"/>
    <col min="6665" max="6919" width="9.140625" style="1"/>
    <col min="6920" max="6920" width="12" style="1" customWidth="1"/>
    <col min="6921" max="7175" width="9.140625" style="1"/>
    <col min="7176" max="7176" width="12" style="1" customWidth="1"/>
    <col min="7177" max="7431" width="9.140625" style="1"/>
    <col min="7432" max="7432" width="12" style="1" customWidth="1"/>
    <col min="7433" max="7687" width="9.140625" style="1"/>
    <col min="7688" max="7688" width="12" style="1" customWidth="1"/>
    <col min="7689" max="7943" width="9.140625" style="1"/>
    <col min="7944" max="7944" width="12" style="1" customWidth="1"/>
    <col min="7945" max="8199" width="9.140625" style="1"/>
    <col min="8200" max="8200" width="12" style="1" customWidth="1"/>
    <col min="8201" max="8455" width="9.140625" style="1"/>
    <col min="8456" max="8456" width="12" style="1" customWidth="1"/>
    <col min="8457" max="8711" width="9.140625" style="1"/>
    <col min="8712" max="8712" width="12" style="1" customWidth="1"/>
    <col min="8713" max="8967" width="9.140625" style="1"/>
    <col min="8968" max="8968" width="12" style="1" customWidth="1"/>
    <col min="8969" max="9223" width="9.140625" style="1"/>
    <col min="9224" max="9224" width="12" style="1" customWidth="1"/>
    <col min="9225" max="9479" width="9.140625" style="1"/>
    <col min="9480" max="9480" width="12" style="1" customWidth="1"/>
    <col min="9481" max="9735" width="9.140625" style="1"/>
    <col min="9736" max="9736" width="12" style="1" customWidth="1"/>
    <col min="9737" max="9991" width="9.140625" style="1"/>
    <col min="9992" max="9992" width="12" style="1" customWidth="1"/>
    <col min="9993" max="10247" width="9.140625" style="1"/>
    <col min="10248" max="10248" width="12" style="1" customWidth="1"/>
    <col min="10249" max="10503" width="9.140625" style="1"/>
    <col min="10504" max="10504" width="12" style="1" customWidth="1"/>
    <col min="10505" max="10759" width="9.140625" style="1"/>
    <col min="10760" max="10760" width="12" style="1" customWidth="1"/>
    <col min="10761" max="11015" width="9.140625" style="1"/>
    <col min="11016" max="11016" width="12" style="1" customWidth="1"/>
    <col min="11017" max="11271" width="9.140625" style="1"/>
    <col min="11272" max="11272" width="12" style="1" customWidth="1"/>
    <col min="11273" max="11527" width="9.140625" style="1"/>
    <col min="11528" max="11528" width="12" style="1" customWidth="1"/>
    <col min="11529" max="11783" width="9.140625" style="1"/>
    <col min="11784" max="11784" width="12" style="1" customWidth="1"/>
    <col min="11785" max="12039" width="9.140625" style="1"/>
    <col min="12040" max="12040" width="12" style="1" customWidth="1"/>
    <col min="12041" max="12295" width="9.140625" style="1"/>
    <col min="12296" max="12296" width="12" style="1" customWidth="1"/>
    <col min="12297" max="12551" width="9.140625" style="1"/>
    <col min="12552" max="12552" width="12" style="1" customWidth="1"/>
    <col min="12553" max="12807" width="9.140625" style="1"/>
    <col min="12808" max="12808" width="12" style="1" customWidth="1"/>
    <col min="12809" max="13063" width="9.140625" style="1"/>
    <col min="13064" max="13064" width="12" style="1" customWidth="1"/>
    <col min="13065" max="13319" width="9.140625" style="1"/>
    <col min="13320" max="13320" width="12" style="1" customWidth="1"/>
    <col min="13321" max="13575" width="9.140625" style="1"/>
    <col min="13576" max="13576" width="12" style="1" customWidth="1"/>
    <col min="13577" max="13831" width="9.140625" style="1"/>
    <col min="13832" max="13832" width="12" style="1" customWidth="1"/>
    <col min="13833" max="14087" width="9.140625" style="1"/>
    <col min="14088" max="14088" width="12" style="1" customWidth="1"/>
    <col min="14089" max="14343" width="9.140625" style="1"/>
    <col min="14344" max="14344" width="12" style="1" customWidth="1"/>
    <col min="14345" max="14599" width="9.140625" style="1"/>
    <col min="14600" max="14600" width="12" style="1" customWidth="1"/>
    <col min="14601" max="14855" width="9.140625" style="1"/>
    <col min="14856" max="14856" width="12" style="1" customWidth="1"/>
    <col min="14857" max="15111" width="9.140625" style="1"/>
    <col min="15112" max="15112" width="12" style="1" customWidth="1"/>
    <col min="15113" max="15367" width="9.140625" style="1"/>
    <col min="15368" max="15368" width="12" style="1" customWidth="1"/>
    <col min="15369" max="15623" width="9.140625" style="1"/>
    <col min="15624" max="15624" width="12" style="1" customWidth="1"/>
    <col min="15625" max="15879" width="9.140625" style="1"/>
    <col min="15880" max="15880" width="12" style="1" customWidth="1"/>
    <col min="15881" max="16135" width="9.140625" style="1"/>
    <col min="16136" max="16136" width="12" style="1" customWidth="1"/>
    <col min="16137" max="16384" width="9.140625" style="1"/>
  </cols>
  <sheetData>
    <row r="1" spans="1:9" ht="12.75">
      <c r="A1" s="566" t="s">
        <v>53</v>
      </c>
      <c r="B1" s="566"/>
      <c r="C1" s="566"/>
      <c r="D1" s="566"/>
      <c r="E1" s="566"/>
      <c r="F1" s="566"/>
      <c r="G1" s="566"/>
      <c r="H1" s="566"/>
      <c r="I1" s="566"/>
    </row>
    <row r="2" spans="1:9" ht="12.75">
      <c r="A2" s="566" t="s">
        <v>148</v>
      </c>
      <c r="B2" s="566"/>
      <c r="C2" s="566"/>
      <c r="D2" s="566"/>
      <c r="E2" s="566"/>
      <c r="F2" s="566"/>
      <c r="G2" s="566"/>
      <c r="H2" s="566"/>
      <c r="I2" s="566"/>
    </row>
    <row r="3" spans="1:9" ht="12.75">
      <c r="A3" s="122"/>
      <c r="B3" s="122"/>
      <c r="C3" s="122"/>
      <c r="D3" s="122"/>
      <c r="E3" s="122"/>
      <c r="F3" s="122"/>
      <c r="G3" s="122"/>
      <c r="H3" s="122"/>
      <c r="I3" s="122"/>
    </row>
    <row r="4" spans="1:9" ht="44.25" customHeight="1">
      <c r="A4" s="567" t="s">
        <v>149</v>
      </c>
      <c r="B4" s="567"/>
      <c r="C4" s="567"/>
      <c r="D4" s="567" t="s">
        <v>174</v>
      </c>
      <c r="E4" s="567"/>
      <c r="F4" s="567" t="s">
        <v>150</v>
      </c>
      <c r="G4" s="567"/>
      <c r="H4" s="567" t="s">
        <v>175</v>
      </c>
      <c r="I4" s="567"/>
    </row>
    <row r="5" spans="1:9" ht="39.75" customHeight="1">
      <c r="A5" s="123" t="s">
        <v>151</v>
      </c>
      <c r="B5" s="581" t="str">
        <f>'MANUTENÇÃO DE EDIFICAÇÕES - 44h'!A16</f>
        <v>Apoio Administrativo - Trabalhador da Manutenção de Edificações - 44hs semanais - SANTO ÂNGELO</v>
      </c>
      <c r="C5" s="582"/>
      <c r="D5" s="564">
        <f>'MANUTENÇÃO DE EDIFICAÇÕES - 44h'!G148</f>
        <v>4589.1899999999996</v>
      </c>
      <c r="E5" s="565"/>
      <c r="F5" s="578">
        <f>'MANUTENÇÃO DE EDIFICAÇÕES - 44h'!F16</f>
        <v>1</v>
      </c>
      <c r="G5" s="579"/>
      <c r="H5" s="564">
        <f>D5*F5</f>
        <v>4589.1899999999996</v>
      </c>
      <c r="I5" s="565"/>
    </row>
    <row r="6" spans="1:9" ht="43.5" customHeight="1">
      <c r="A6" s="123" t="s">
        <v>152</v>
      </c>
      <c r="B6" s="581" t="str">
        <f>'ELETRICISTA DE INSTALAÇÃO - 44h'!A16</f>
        <v>Apoio Administrativo - Eletricista de Instalação - 44hs semanais - SANTO ÂNGELO</v>
      </c>
      <c r="C6" s="582"/>
      <c r="D6" s="564">
        <f>'ELETRICISTA DE INSTALAÇÃO - 44h'!G148</f>
        <v>4589.1899999999996</v>
      </c>
      <c r="E6" s="565"/>
      <c r="F6" s="578">
        <f>'ELETRICISTA DE INSTALAÇÃO - 44h'!F16</f>
        <v>1</v>
      </c>
      <c r="G6" s="579"/>
      <c r="H6" s="564">
        <f>D6*F6</f>
        <v>4589.1899999999996</v>
      </c>
      <c r="I6" s="565"/>
    </row>
    <row r="7" spans="1:9" ht="12.75">
      <c r="A7" s="570" t="s">
        <v>183</v>
      </c>
      <c r="B7" s="570"/>
      <c r="C7" s="570"/>
      <c r="D7" s="570"/>
      <c r="E7" s="570"/>
      <c r="F7" s="570"/>
      <c r="G7" s="570"/>
      <c r="H7" s="571">
        <f>SUM(H5:H6)</f>
        <v>9178.3799999999992</v>
      </c>
      <c r="I7" s="571"/>
    </row>
    <row r="8" spans="1:9" ht="29.25" customHeight="1">
      <c r="A8" s="124"/>
      <c r="B8" s="124"/>
      <c r="C8" s="124"/>
      <c r="D8" s="125"/>
      <c r="E8" s="125"/>
      <c r="F8" s="124"/>
      <c r="G8" s="124"/>
      <c r="H8" s="125"/>
      <c r="I8" s="126"/>
    </row>
    <row r="9" spans="1:9" ht="19.5" customHeight="1">
      <c r="A9" s="572" t="s">
        <v>158</v>
      </c>
      <c r="B9" s="572"/>
      <c r="C9" s="572"/>
      <c r="D9" s="572"/>
      <c r="E9" s="572"/>
      <c r="F9" s="572"/>
      <c r="G9" s="572"/>
      <c r="H9" s="572"/>
      <c r="I9" s="572"/>
    </row>
    <row r="10" spans="1:9" ht="19.5" customHeight="1">
      <c r="A10" s="570" t="s">
        <v>94</v>
      </c>
      <c r="B10" s="570"/>
      <c r="C10" s="570"/>
      <c r="D10" s="570"/>
      <c r="E10" s="570"/>
      <c r="F10" s="570"/>
      <c r="G10" s="570"/>
      <c r="H10" s="570"/>
      <c r="I10" s="127" t="s">
        <v>18</v>
      </c>
    </row>
    <row r="11" spans="1:9" ht="37.5" customHeight="1">
      <c r="A11" s="568" t="s">
        <v>8</v>
      </c>
      <c r="B11" s="580" t="s">
        <v>159</v>
      </c>
      <c r="C11" s="580"/>
      <c r="D11" s="580"/>
      <c r="E11" s="583" t="str">
        <f>B5</f>
        <v>Apoio Administrativo - Trabalhador da Manutenção de Edificações - 44hs semanais - SANTO ÂNGELO</v>
      </c>
      <c r="F11" s="583"/>
      <c r="G11" s="583"/>
      <c r="H11" s="583"/>
      <c r="I11" s="128">
        <f>H5</f>
        <v>4589.1899999999996</v>
      </c>
    </row>
    <row r="12" spans="1:9" ht="37.5" customHeight="1">
      <c r="A12" s="568"/>
      <c r="B12" s="580"/>
      <c r="C12" s="580"/>
      <c r="D12" s="580"/>
      <c r="E12" s="583" t="str">
        <f>B6</f>
        <v>Apoio Administrativo - Eletricista de Instalação - 44hs semanais - SANTO ÂNGELO</v>
      </c>
      <c r="F12" s="583"/>
      <c r="G12" s="583"/>
      <c r="H12" s="583"/>
      <c r="I12" s="128">
        <f>H6</f>
        <v>4589.1899999999996</v>
      </c>
    </row>
    <row r="13" spans="1:9" ht="20.25" customHeight="1">
      <c r="A13" s="129" t="s">
        <v>10</v>
      </c>
      <c r="B13" s="569" t="s">
        <v>160</v>
      </c>
      <c r="C13" s="569"/>
      <c r="D13" s="569"/>
      <c r="E13" s="569"/>
      <c r="F13" s="569"/>
      <c r="G13" s="569"/>
      <c r="H13" s="569"/>
      <c r="I13" s="130">
        <f>SUM(I11:I12)</f>
        <v>9178.3799999999992</v>
      </c>
    </row>
    <row r="14" spans="1:9" ht="20.25" customHeight="1">
      <c r="A14" s="129" t="s">
        <v>12</v>
      </c>
      <c r="B14" s="580" t="s">
        <v>161</v>
      </c>
      <c r="C14" s="580"/>
      <c r="D14" s="580"/>
      <c r="E14" s="580"/>
      <c r="F14" s="580"/>
      <c r="G14" s="580"/>
      <c r="H14" s="580"/>
      <c r="I14" s="131">
        <f>'MANUTENÇÃO DE EDIFICAÇÕES - 44h'!G13</f>
        <v>12</v>
      </c>
    </row>
    <row r="15" spans="1:9" ht="27" customHeight="1">
      <c r="A15" s="584" t="s">
        <v>13</v>
      </c>
      <c r="B15" s="586" t="s">
        <v>224</v>
      </c>
      <c r="C15" s="586"/>
      <c r="D15" s="587" t="str">
        <f>B5</f>
        <v>Apoio Administrativo - Trabalhador da Manutenção de Edificações - 44hs semanais - SANTO ÂNGELO</v>
      </c>
      <c r="E15" s="588"/>
      <c r="F15" s="588"/>
      <c r="G15" s="588"/>
      <c r="H15" s="589"/>
      <c r="I15" s="272">
        <f>D5</f>
        <v>4589.1899999999996</v>
      </c>
    </row>
    <row r="16" spans="1:9" ht="30" customHeight="1">
      <c r="A16" s="585"/>
      <c r="B16" s="586"/>
      <c r="C16" s="586"/>
      <c r="D16" s="587" t="str">
        <f>B6</f>
        <v>Apoio Administrativo - Eletricista de Instalação - 44hs semanais - SANTO ÂNGELO</v>
      </c>
      <c r="E16" s="588"/>
      <c r="F16" s="588"/>
      <c r="G16" s="588"/>
      <c r="H16" s="589"/>
      <c r="I16" s="272">
        <f>D6</f>
        <v>4589.1899999999996</v>
      </c>
    </row>
    <row r="17" spans="1:9" ht="23.25" customHeight="1">
      <c r="A17" s="590" t="s">
        <v>20</v>
      </c>
      <c r="B17" s="592" t="s">
        <v>225</v>
      </c>
      <c r="C17" s="593"/>
      <c r="D17" s="596" t="str">
        <f>D15</f>
        <v>Apoio Administrativo - Trabalhador da Manutenção de Edificações - 44hs semanais - SANTO ÂNGELO</v>
      </c>
      <c r="E17" s="597"/>
      <c r="F17" s="597"/>
      <c r="G17" s="597"/>
      <c r="H17" s="598"/>
      <c r="I17" s="153">
        <f>F5*I14</f>
        <v>12</v>
      </c>
    </row>
    <row r="18" spans="1:9" ht="25.5" customHeight="1">
      <c r="A18" s="591"/>
      <c r="B18" s="594"/>
      <c r="C18" s="595"/>
      <c r="D18" s="596" t="str">
        <f>D16</f>
        <v>Apoio Administrativo - Eletricista de Instalação - 44hs semanais - SANTO ÂNGELO</v>
      </c>
      <c r="E18" s="597"/>
      <c r="F18" s="597"/>
      <c r="G18" s="597"/>
      <c r="H18" s="598"/>
      <c r="I18" s="153">
        <f>F6*I14</f>
        <v>12</v>
      </c>
    </row>
    <row r="19" spans="1:9" ht="29.25" customHeight="1">
      <c r="A19" s="599" t="s">
        <v>21</v>
      </c>
      <c r="B19" s="600" t="s">
        <v>226</v>
      </c>
      <c r="C19" s="600"/>
      <c r="D19" s="601" t="str">
        <f>D15</f>
        <v>Apoio Administrativo - Trabalhador da Manutenção de Edificações - 44hs semanais - SANTO ÂNGELO</v>
      </c>
      <c r="E19" s="602"/>
      <c r="F19" s="602"/>
      <c r="G19" s="602"/>
      <c r="H19" s="603"/>
      <c r="I19" s="273">
        <f>I15*I17</f>
        <v>55070.28</v>
      </c>
    </row>
    <row r="20" spans="1:9" ht="30" customHeight="1">
      <c r="A20" s="599"/>
      <c r="B20" s="600"/>
      <c r="C20" s="600"/>
      <c r="D20" s="601" t="str">
        <f>D16</f>
        <v>Apoio Administrativo - Eletricista de Instalação - 44hs semanais - SANTO ÂNGELO</v>
      </c>
      <c r="E20" s="602"/>
      <c r="F20" s="602"/>
      <c r="G20" s="602"/>
      <c r="H20" s="603"/>
      <c r="I20" s="273">
        <f>I16*I18</f>
        <v>55070.28</v>
      </c>
    </row>
    <row r="21" spans="1:9" ht="32.25" customHeight="1">
      <c r="A21" s="154" t="s">
        <v>22</v>
      </c>
      <c r="B21" s="604" t="s">
        <v>227</v>
      </c>
      <c r="C21" s="604"/>
      <c r="D21" s="604"/>
      <c r="E21" s="604"/>
      <c r="F21" s="604"/>
      <c r="G21" s="604"/>
      <c r="H21" s="604"/>
      <c r="I21" s="155">
        <f>SUM(I19:I20)</f>
        <v>110140.56</v>
      </c>
    </row>
    <row r="22" spans="1:9" ht="17.25" customHeight="1">
      <c r="A22" s="132"/>
      <c r="B22" s="132"/>
      <c r="C22" s="132"/>
      <c r="D22" s="133"/>
      <c r="E22" s="133"/>
      <c r="F22" s="134"/>
      <c r="G22" s="134"/>
      <c r="H22" s="133"/>
      <c r="I22" s="133"/>
    </row>
    <row r="23" spans="1:9" ht="12.75">
      <c r="A23" s="562" t="s">
        <v>54</v>
      </c>
      <c r="B23" s="562"/>
      <c r="C23" s="562"/>
      <c r="D23" s="562"/>
      <c r="E23" s="562"/>
      <c r="F23" s="562"/>
      <c r="G23" s="562"/>
      <c r="H23" s="562"/>
      <c r="I23" s="562"/>
    </row>
    <row r="24" spans="1:9" ht="27.75" customHeight="1">
      <c r="A24" s="135"/>
      <c r="B24" s="135"/>
      <c r="C24" s="135"/>
      <c r="D24" s="135"/>
      <c r="E24" s="135"/>
      <c r="F24" s="135"/>
      <c r="G24" s="135"/>
      <c r="H24" s="135"/>
      <c r="I24" s="135"/>
    </row>
    <row r="25" spans="1:9" ht="12.75">
      <c r="A25" s="563" t="s">
        <v>162</v>
      </c>
      <c r="B25" s="563"/>
      <c r="C25" s="563"/>
      <c r="D25" s="563"/>
      <c r="E25" s="563"/>
      <c r="F25" s="563"/>
      <c r="G25" s="563"/>
      <c r="H25" s="563"/>
      <c r="I25" s="563"/>
    </row>
    <row r="26" spans="1:9" ht="16.5" customHeight="1">
      <c r="A26" s="135"/>
      <c r="B26" s="135"/>
      <c r="C26" s="135"/>
      <c r="D26" s="135"/>
      <c r="E26" s="135"/>
      <c r="F26" s="135"/>
      <c r="G26" s="135"/>
      <c r="H26" s="135"/>
      <c r="I26" s="135"/>
    </row>
    <row r="27" spans="1:9" ht="12.75">
      <c r="A27" s="574" t="s">
        <v>55</v>
      </c>
      <c r="B27" s="574"/>
      <c r="C27" s="574"/>
      <c r="D27" s="574"/>
      <c r="E27" s="574"/>
      <c r="F27" s="574"/>
      <c r="G27" s="574"/>
      <c r="H27" s="574"/>
      <c r="I27" s="574"/>
    </row>
    <row r="28" spans="1:9" ht="12.75">
      <c r="A28" s="135"/>
      <c r="B28" s="135"/>
      <c r="C28" s="135"/>
      <c r="D28" s="135"/>
      <c r="E28" s="135"/>
      <c r="F28" s="135"/>
      <c r="G28" s="135"/>
      <c r="H28" s="135"/>
      <c r="I28" s="135"/>
    </row>
    <row r="29" spans="1:9" ht="12.75">
      <c r="A29" s="575" t="s">
        <v>56</v>
      </c>
      <c r="B29" s="575"/>
      <c r="C29" s="575"/>
      <c r="D29" s="575"/>
      <c r="E29" s="575"/>
      <c r="F29" s="575"/>
      <c r="G29" s="575"/>
      <c r="H29" s="575"/>
      <c r="I29" s="575"/>
    </row>
    <row r="30" spans="1:9" ht="12.75">
      <c r="A30" s="135"/>
      <c r="B30" s="135"/>
      <c r="C30" s="135"/>
      <c r="D30" s="135"/>
      <c r="E30" s="135"/>
      <c r="F30" s="135"/>
      <c r="G30" s="135"/>
      <c r="H30" s="135"/>
      <c r="I30" s="135"/>
    </row>
    <row r="31" spans="1:9" ht="12.75">
      <c r="A31" s="575" t="s">
        <v>57</v>
      </c>
      <c r="B31" s="575"/>
      <c r="C31" s="575"/>
      <c r="D31" s="575"/>
      <c r="E31" s="575"/>
      <c r="F31" s="575"/>
      <c r="G31" s="575"/>
      <c r="H31" s="575"/>
      <c r="I31" s="575"/>
    </row>
    <row r="32" spans="1:9" ht="12.75">
      <c r="A32" s="135"/>
      <c r="B32" s="135"/>
      <c r="C32" s="135"/>
      <c r="D32" s="135"/>
      <c r="E32" s="135"/>
      <c r="F32" s="135"/>
      <c r="G32" s="135"/>
      <c r="H32" s="135"/>
      <c r="I32" s="135"/>
    </row>
    <row r="33" spans="1:9" ht="12.75">
      <c r="A33" s="563" t="s">
        <v>58</v>
      </c>
      <c r="B33" s="563"/>
      <c r="C33" s="563"/>
      <c r="D33" s="563"/>
      <c r="E33" s="563"/>
      <c r="F33" s="563"/>
      <c r="G33" s="563"/>
      <c r="H33" s="563"/>
      <c r="I33" s="563"/>
    </row>
    <row r="34" spans="1:9" ht="12.75">
      <c r="A34" s="135"/>
      <c r="B34" s="135"/>
      <c r="C34" s="135"/>
      <c r="D34" s="135"/>
      <c r="E34" s="135"/>
      <c r="F34" s="135"/>
      <c r="G34" s="135"/>
      <c r="H34" s="135"/>
      <c r="I34" s="135"/>
    </row>
    <row r="35" spans="1:9" ht="12.75">
      <c r="A35" s="135" t="s">
        <v>59</v>
      </c>
      <c r="B35" s="135"/>
      <c r="C35" s="135"/>
      <c r="D35" s="135"/>
      <c r="E35" s="135"/>
      <c r="F35" s="135"/>
      <c r="G35" s="135"/>
      <c r="H35" s="135"/>
      <c r="I35" s="135"/>
    </row>
    <row r="36" spans="1:9" ht="12.75">
      <c r="A36" s="135"/>
      <c r="B36" s="135"/>
      <c r="C36" s="135"/>
      <c r="D36" s="135"/>
      <c r="E36" s="135"/>
      <c r="F36" s="135"/>
      <c r="G36" s="135"/>
      <c r="H36" s="135"/>
      <c r="I36" s="135"/>
    </row>
    <row r="37" spans="1:9" ht="12.75">
      <c r="A37" s="576" t="s">
        <v>163</v>
      </c>
      <c r="B37" s="576"/>
      <c r="C37" s="577"/>
      <c r="D37" s="577"/>
      <c r="E37" s="577"/>
      <c r="F37" s="577"/>
      <c r="G37" s="577"/>
      <c r="H37" s="577"/>
      <c r="I37" s="577"/>
    </row>
    <row r="38" spans="1:9">
      <c r="A38" s="116"/>
      <c r="B38" s="116"/>
      <c r="C38" s="116"/>
      <c r="D38" s="116"/>
      <c r="E38" s="116"/>
      <c r="F38" s="116"/>
      <c r="G38" s="116"/>
      <c r="H38" s="116"/>
      <c r="I38" s="116"/>
    </row>
    <row r="40" spans="1:9">
      <c r="A40" s="573" t="s">
        <v>60</v>
      </c>
      <c r="B40" s="573"/>
      <c r="C40" s="573"/>
      <c r="D40" s="573"/>
      <c r="E40" s="573"/>
      <c r="F40" s="573"/>
    </row>
    <row r="41" spans="1:9">
      <c r="A41" s="573"/>
      <c r="B41" s="573"/>
      <c r="C41" s="573"/>
      <c r="D41" s="573"/>
      <c r="E41" s="573"/>
      <c r="F41" s="573"/>
    </row>
    <row r="42" spans="1:9">
      <c r="A42" s="573"/>
      <c r="B42" s="573"/>
      <c r="C42" s="573"/>
      <c r="D42" s="573"/>
      <c r="E42" s="573"/>
      <c r="F42" s="573"/>
    </row>
    <row r="43" spans="1:9">
      <c r="A43" s="573"/>
      <c r="B43" s="573"/>
      <c r="C43" s="573"/>
      <c r="D43" s="573"/>
      <c r="E43" s="573"/>
      <c r="F43" s="573"/>
    </row>
    <row r="44" spans="1:9">
      <c r="A44" s="573"/>
      <c r="B44" s="573"/>
      <c r="C44" s="573"/>
      <c r="D44" s="573"/>
      <c r="E44" s="573"/>
      <c r="F44" s="573"/>
    </row>
    <row r="45" spans="1:9">
      <c r="A45" s="573"/>
      <c r="B45" s="573"/>
      <c r="C45" s="573"/>
      <c r="D45" s="573"/>
      <c r="E45" s="573"/>
      <c r="F45" s="573"/>
    </row>
  </sheetData>
  <mergeCells count="47">
    <mergeCell ref="A19:A20"/>
    <mergeCell ref="B19:C20"/>
    <mergeCell ref="D19:H19"/>
    <mergeCell ref="D20:H20"/>
    <mergeCell ref="B21:H21"/>
    <mergeCell ref="A15:A16"/>
    <mergeCell ref="B15:C16"/>
    <mergeCell ref="D15:H15"/>
    <mergeCell ref="D16:H16"/>
    <mergeCell ref="A17:A18"/>
    <mergeCell ref="B17:C18"/>
    <mergeCell ref="D17:H17"/>
    <mergeCell ref="D18:H18"/>
    <mergeCell ref="D6:E6"/>
    <mergeCell ref="F6:G6"/>
    <mergeCell ref="B14:H14"/>
    <mergeCell ref="B5:C5"/>
    <mergeCell ref="B6:C6"/>
    <mergeCell ref="E11:H11"/>
    <mergeCell ref="E12:H12"/>
    <mergeCell ref="B11:D12"/>
    <mergeCell ref="D5:E5"/>
    <mergeCell ref="F5:G5"/>
    <mergeCell ref="A40:F45"/>
    <mergeCell ref="A27:I27"/>
    <mergeCell ref="A29:I29"/>
    <mergeCell ref="A31:I31"/>
    <mergeCell ref="A33:I33"/>
    <mergeCell ref="A37:B37"/>
    <mergeCell ref="C37:G37"/>
    <mergeCell ref="H37:I37"/>
    <mergeCell ref="A23:I23"/>
    <mergeCell ref="A25:I25"/>
    <mergeCell ref="H5:I5"/>
    <mergeCell ref="A1:I1"/>
    <mergeCell ref="A2:I2"/>
    <mergeCell ref="A4:C4"/>
    <mergeCell ref="D4:E4"/>
    <mergeCell ref="F4:G4"/>
    <mergeCell ref="H4:I4"/>
    <mergeCell ref="A11:A12"/>
    <mergeCell ref="B13:H13"/>
    <mergeCell ref="H6:I6"/>
    <mergeCell ref="A7:G7"/>
    <mergeCell ref="H7:I7"/>
    <mergeCell ref="A9:I9"/>
    <mergeCell ref="A10:H10"/>
  </mergeCells>
  <pageMargins left="0.51181102362204722" right="0.51181102362204722" top="0.78740157480314965" bottom="0.78740157480314965" header="0.31496062992125984" footer="0.31496062992125984"/>
  <pageSetup paperSize="9" scale="73" orientation="portrait" r:id="rId1"/>
  <headerFooter>
    <oddHeader>&amp;L&amp;F</oddHeader>
    <oddFooter>&amp;L&amp;F&amp;C&amp;A&amp;R&amp;P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4</vt:i4>
      </vt:variant>
      <vt:variant>
        <vt:lpstr>Intervalos nomeados</vt:lpstr>
      </vt:variant>
      <vt:variant>
        <vt:i4>2</vt:i4>
      </vt:variant>
    </vt:vector>
  </HeadingPairs>
  <TitlesOfParts>
    <vt:vector size="6" baseType="lpstr">
      <vt:lpstr>MANUTENÇÃO DE EDIFICAÇÕES - 44h</vt:lpstr>
      <vt:lpstr>ELETRICISTA DE INSTALAÇÃO - 44h</vt:lpstr>
      <vt:lpstr>UNIFORMES-EQUIP. SEGURANÇA  </vt:lpstr>
      <vt:lpstr>RESUMO DA PROPOSTA</vt:lpstr>
      <vt:lpstr>'ELETRICISTA DE INSTALAÇÃO - 44h'!Area_de_impressao</vt:lpstr>
      <vt:lpstr>'MANUTENÇÃO DE EDIFICAÇÕES - 44h'!Area_de_impressao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cp:revision>0</cp:revision>
  <cp:lastPrinted>2021-09-28T18:46:48Z</cp:lastPrinted>
  <dcterms:created xsi:type="dcterms:W3CDTF">2013-09-30T16:27:09Z</dcterms:created>
  <dcterms:modified xsi:type="dcterms:W3CDTF">2021-09-28T19:22:18Z</dcterms:modified>
  <dc:language>pt-BR</dc:language>
</cp:coreProperties>
</file>