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pras 2021\23243.005500.2021-13 TP. Obra PPCI\Edital TP\"/>
    </mc:Choice>
  </mc:AlternateContent>
  <bookViews>
    <workbookView xWindow="-120" yWindow="-120" windowWidth="29040" windowHeight="15840" tabRatio="829"/>
  </bookViews>
  <sheets>
    <sheet name="Capa" sheetId="13" r:id="rId1"/>
    <sheet name="0.Dados do Licitante" sheetId="12" r:id="rId2"/>
    <sheet name="1.PROPOSTA" sheetId="11" r:id="rId3"/>
    <sheet name="2.CRONOGRAMA" sheetId="1" r:id="rId4"/>
    <sheet name="3.ORÇAMENTO" sheetId="2" r:id="rId5"/>
    <sheet name="4.BDI " sheetId="3" r:id="rId6"/>
    <sheet name="COMPOSIÇÕES_ARQ" sheetId="4" state="hidden" r:id="rId7"/>
    <sheet name="COMPOSIÇÕES_ELET" sheetId="5" state="hidden" r:id="rId8"/>
    <sheet name="COMPOSIÇÕES_PPCI" sheetId="6" state="hidden" r:id="rId9"/>
    <sheet name="COMPOSIÇÕES_ESCADA" sheetId="7" state="hidden" r:id="rId10"/>
    <sheet name="CURVA ABC" sheetId="8" state="hidden" r:id="rId11"/>
    <sheet name="Memorial de Cálculo" sheetId="9" state="hidden" r:id="rId12"/>
    <sheet name="Pesquisa de Mercado" sheetId="10" state="hidden" r:id="rId13"/>
  </sheets>
  <definedNames>
    <definedName name="_xlnm._FilterDatabase" localSheetId="4">'3.ORÇAMENTO'!$B$8:$F$403</definedName>
    <definedName name="_xlnm.Print_Area" localSheetId="2">'1.PROPOSTA'!$A$1:$D$32</definedName>
    <definedName name="_xlnm.Print_Area" localSheetId="3">'2.CRONOGRAMA'!$A$1:$O$55</definedName>
    <definedName name="_xlnm.Print_Area" localSheetId="4">'3.ORÇAMENTO'!$A$1:$M$405</definedName>
    <definedName name="_xlnm.Print_Area" localSheetId="5">'4.BDI '!$A$1:$G$65</definedName>
    <definedName name="_xlnm.Print_Area" localSheetId="0">Capa!$A$1:$G$9</definedName>
    <definedName name="_xlnm.Print_Area" localSheetId="6">COMPOSIÇÕES_ARQ!$A$1:$F$83</definedName>
    <definedName name="_xlnm.Print_Area" localSheetId="7">COMPOSIÇÕES_ELET!$A$1:$H$23</definedName>
    <definedName name="_xlnm.Print_Area" localSheetId="9">COMPOSIÇÕES_ESCADA!$A$1:$H$148</definedName>
    <definedName name="_xlnm.Print_Area" localSheetId="8">COMPOSIÇÕES_PPCI!$A$1:$H$358</definedName>
    <definedName name="_xlnm.Print_Area" localSheetId="11">'Memorial de Cálculo'!$A$1:$S$46</definedName>
    <definedName name="_xlnm.Print_Area" localSheetId="12">'Pesquisa de Mercado'!$A$1:$F$423</definedName>
    <definedName name="_xlnm.Print_Titles" localSheetId="3">'2.CRONOGRAMA'!$A:$B,'2.CRONOGRAMA'!$11:$12</definedName>
    <definedName name="_xlnm.Print_Titles" localSheetId="4">'3.ORÇAMENTO'!$17:$17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9" i="3" l="1"/>
  <c r="F60" i="3"/>
  <c r="F58" i="3"/>
  <c r="C56" i="3"/>
  <c r="B56" i="3"/>
  <c r="B2" i="3"/>
  <c r="B3" i="3"/>
  <c r="B4" i="3"/>
  <c r="B5" i="3"/>
  <c r="B6" i="3"/>
  <c r="B7" i="3"/>
  <c r="B8" i="3"/>
  <c r="B1" i="3"/>
  <c r="C398" i="2"/>
  <c r="C399" i="2"/>
  <c r="C397" i="2"/>
  <c r="I395" i="2"/>
  <c r="G395" i="2"/>
  <c r="B3" i="2"/>
  <c r="B4" i="2"/>
  <c r="B5" i="2"/>
  <c r="B6" i="2"/>
  <c r="B7" i="2"/>
  <c r="B8" i="2"/>
  <c r="B9" i="2"/>
  <c r="B2" i="2"/>
  <c r="B50" i="1"/>
  <c r="B51" i="1"/>
  <c r="B49" i="1"/>
  <c r="G47" i="1"/>
  <c r="D47" i="1"/>
  <c r="B3" i="1"/>
  <c r="B4" i="1"/>
  <c r="B5" i="1"/>
  <c r="B6" i="1"/>
  <c r="B7" i="1"/>
  <c r="B8" i="1"/>
  <c r="B9" i="1"/>
  <c r="B2" i="1"/>
  <c r="B4" i="11"/>
  <c r="B5" i="11"/>
  <c r="B6" i="11"/>
  <c r="B7" i="11"/>
  <c r="B8" i="11"/>
  <c r="B9" i="11"/>
  <c r="B10" i="11"/>
  <c r="B3" i="11"/>
  <c r="B30" i="11"/>
  <c r="B29" i="11"/>
  <c r="B28" i="11"/>
  <c r="C24" i="11"/>
  <c r="B24" i="11"/>
  <c r="B16" i="11" l="1"/>
  <c r="B15" i="11"/>
  <c r="B14" i="11"/>
  <c r="A2" i="11"/>
  <c r="D416" i="10"/>
  <c r="E403" i="10"/>
  <c r="E396" i="10"/>
  <c r="E389" i="10"/>
  <c r="E382" i="10"/>
  <c r="E375" i="10"/>
  <c r="E368" i="10"/>
  <c r="E361" i="10"/>
  <c r="E354" i="10"/>
  <c r="E347" i="10"/>
  <c r="E340" i="10"/>
  <c r="E333" i="10"/>
  <c r="E326" i="10"/>
  <c r="E319" i="10"/>
  <c r="E312" i="10"/>
  <c r="E305" i="10"/>
  <c r="E298" i="10"/>
  <c r="E291" i="10"/>
  <c r="E284" i="10"/>
  <c r="E277" i="10"/>
  <c r="E270" i="10"/>
  <c r="E263" i="10"/>
  <c r="E256" i="10"/>
  <c r="E249" i="10"/>
  <c r="E242" i="10"/>
  <c r="E235" i="10"/>
  <c r="E228" i="10"/>
  <c r="E221" i="10"/>
  <c r="E214" i="10"/>
  <c r="E207" i="10"/>
  <c r="E200" i="10"/>
  <c r="E193" i="10"/>
  <c r="E186" i="10"/>
  <c r="E179" i="10"/>
  <c r="E172" i="10"/>
  <c r="E165" i="10"/>
  <c r="E275" i="6" s="1"/>
  <c r="G275" i="6" s="1"/>
  <c r="G277" i="6" s="1"/>
  <c r="E158" i="10"/>
  <c r="E151" i="10"/>
  <c r="E144" i="10"/>
  <c r="E137" i="10"/>
  <c r="E130" i="10"/>
  <c r="E123" i="10"/>
  <c r="E116" i="10"/>
  <c r="E109" i="10"/>
  <c r="E251" i="6" s="1"/>
  <c r="G251" i="6" s="1"/>
  <c r="G253" i="6" s="1"/>
  <c r="E102" i="10"/>
  <c r="E95" i="10"/>
  <c r="E88" i="10"/>
  <c r="E81" i="10"/>
  <c r="H183" i="9"/>
  <c r="B183" i="9"/>
  <c r="H181" i="9"/>
  <c r="E181" i="9"/>
  <c r="E346" i="2" s="1"/>
  <c r="E236" i="8" s="1"/>
  <c r="N180" i="9"/>
  <c r="K179" i="9"/>
  <c r="K177" i="9"/>
  <c r="R174" i="9"/>
  <c r="J174" i="9"/>
  <c r="F174" i="9"/>
  <c r="B174" i="9"/>
  <c r="M172" i="9"/>
  <c r="M174" i="9" s="1"/>
  <c r="E342" i="2" s="1"/>
  <c r="E141" i="8" s="1"/>
  <c r="J172" i="9"/>
  <c r="F172" i="9"/>
  <c r="K165" i="9"/>
  <c r="C164" i="9"/>
  <c r="E162" i="9"/>
  <c r="F164" i="9" s="1"/>
  <c r="R160" i="9"/>
  <c r="N179" i="9" s="1"/>
  <c r="N177" i="9" s="1"/>
  <c r="N182" i="9" s="1"/>
  <c r="N160" i="9"/>
  <c r="F154" i="9"/>
  <c r="F150" i="9"/>
  <c r="B150" i="9"/>
  <c r="B154" i="9" s="1"/>
  <c r="P147" i="9"/>
  <c r="P144" i="9"/>
  <c r="P141" i="9"/>
  <c r="N141" i="9"/>
  <c r="K141" i="9"/>
  <c r="H140" i="9"/>
  <c r="D139" i="9"/>
  <c r="H138" i="9" s="1"/>
  <c r="F138" i="9"/>
  <c r="R134" i="9"/>
  <c r="R131" i="9"/>
  <c r="D131" i="9"/>
  <c r="C133" i="9" s="1"/>
  <c r="K129" i="9"/>
  <c r="H141" i="9" s="1"/>
  <c r="H126" i="9"/>
  <c r="H129" i="9" s="1"/>
  <c r="N125" i="9"/>
  <c r="E279" i="2" s="1"/>
  <c r="E142" i="8" s="1"/>
  <c r="C121" i="9"/>
  <c r="M120" i="9"/>
  <c r="M118" i="9"/>
  <c r="J118" i="9"/>
  <c r="C118" i="9"/>
  <c r="C103" i="9"/>
  <c r="C108" i="9" s="1"/>
  <c r="H99" i="9"/>
  <c r="L99" i="9" s="1"/>
  <c r="L103" i="9" s="1"/>
  <c r="M97" i="9" s="1"/>
  <c r="H93" i="9"/>
  <c r="K89" i="9" s="1"/>
  <c r="L91" i="9" s="1"/>
  <c r="B93" i="9"/>
  <c r="H91" i="9"/>
  <c r="B90" i="9"/>
  <c r="D88" i="9" s="1"/>
  <c r="E79" i="9"/>
  <c r="B79" i="9"/>
  <c r="E174" i="2" s="1"/>
  <c r="E278" i="8" s="1"/>
  <c r="E75" i="9"/>
  <c r="E81" i="9" s="1"/>
  <c r="B65" i="9"/>
  <c r="F64" i="9" s="1"/>
  <c r="K76" i="9" s="1"/>
  <c r="K64" i="9"/>
  <c r="O60" i="9" s="1"/>
  <c r="C57" i="9"/>
  <c r="S56" i="9"/>
  <c r="E160" i="2" s="1"/>
  <c r="E239" i="8" s="1"/>
  <c r="C54" i="9"/>
  <c r="S53" i="9"/>
  <c r="O51" i="9"/>
  <c r="S50" i="9"/>
  <c r="D41" i="9"/>
  <c r="D40" i="9"/>
  <c r="D39" i="9"/>
  <c r="G38" i="9"/>
  <c r="K39" i="9" s="1"/>
  <c r="D38" i="9"/>
  <c r="D37" i="9"/>
  <c r="D36" i="9"/>
  <c r="D35" i="9"/>
  <c r="D34" i="9"/>
  <c r="D33" i="9"/>
  <c r="G32" i="9"/>
  <c r="G34" i="9" s="1"/>
  <c r="D32" i="9"/>
  <c r="E20" i="9"/>
  <c r="J19" i="9"/>
  <c r="I16" i="9"/>
  <c r="B16" i="9"/>
  <c r="K12" i="9"/>
  <c r="P10" i="9" s="1"/>
  <c r="K9" i="9"/>
  <c r="K10" i="9" s="1"/>
  <c r="C6" i="9"/>
  <c r="E4" i="9" s="1"/>
  <c r="F6" i="9" s="1"/>
  <c r="L3" i="9"/>
  <c r="D308" i="8"/>
  <c r="C308" i="8"/>
  <c r="B308" i="8"/>
  <c r="D307" i="8"/>
  <c r="C307" i="8"/>
  <c r="B307" i="8"/>
  <c r="D306" i="8"/>
  <c r="C306" i="8"/>
  <c r="B306" i="8"/>
  <c r="D305" i="8"/>
  <c r="C305" i="8"/>
  <c r="B305" i="8"/>
  <c r="D304" i="8"/>
  <c r="C304" i="8"/>
  <c r="B304" i="8"/>
  <c r="D303" i="8"/>
  <c r="C303" i="8"/>
  <c r="B303" i="8"/>
  <c r="E302" i="8"/>
  <c r="D302" i="8"/>
  <c r="C302" i="8"/>
  <c r="B302" i="8"/>
  <c r="D301" i="8"/>
  <c r="C301" i="8"/>
  <c r="B301" i="8"/>
  <c r="D300" i="8"/>
  <c r="C300" i="8"/>
  <c r="B300" i="8"/>
  <c r="D299" i="8"/>
  <c r="C299" i="8"/>
  <c r="B299" i="8"/>
  <c r="D298" i="8"/>
  <c r="C298" i="8"/>
  <c r="B298" i="8"/>
  <c r="D297" i="8"/>
  <c r="C297" i="8"/>
  <c r="B297" i="8"/>
  <c r="D296" i="8"/>
  <c r="C296" i="8"/>
  <c r="B296" i="8"/>
  <c r="E295" i="8"/>
  <c r="D295" i="8"/>
  <c r="C295" i="8"/>
  <c r="B295" i="8"/>
  <c r="E294" i="8"/>
  <c r="D294" i="8"/>
  <c r="C294" i="8"/>
  <c r="B294" i="8"/>
  <c r="D293" i="8"/>
  <c r="C293" i="8"/>
  <c r="B293" i="8"/>
  <c r="D292" i="8"/>
  <c r="C292" i="8"/>
  <c r="B292" i="8"/>
  <c r="D291" i="8"/>
  <c r="C291" i="8"/>
  <c r="B291" i="8"/>
  <c r="E290" i="8"/>
  <c r="D290" i="8"/>
  <c r="C290" i="8"/>
  <c r="B290" i="8"/>
  <c r="E289" i="8"/>
  <c r="D289" i="8"/>
  <c r="C289" i="8"/>
  <c r="B289" i="8"/>
  <c r="E288" i="8"/>
  <c r="D288" i="8"/>
  <c r="C288" i="8"/>
  <c r="B288" i="8"/>
  <c r="E287" i="8"/>
  <c r="D287" i="8"/>
  <c r="C287" i="8"/>
  <c r="B287" i="8"/>
  <c r="E286" i="8"/>
  <c r="D286" i="8"/>
  <c r="C286" i="8"/>
  <c r="B286" i="8"/>
  <c r="D285" i="8"/>
  <c r="C285" i="8"/>
  <c r="B285" i="8"/>
  <c r="D284" i="8"/>
  <c r="C284" i="8"/>
  <c r="B284" i="8"/>
  <c r="E283" i="8"/>
  <c r="D283" i="8"/>
  <c r="C283" i="8"/>
  <c r="B283" i="8"/>
  <c r="E282" i="8"/>
  <c r="D282" i="8"/>
  <c r="C282" i="8"/>
  <c r="B282" i="8"/>
  <c r="D281" i="8"/>
  <c r="C281" i="8"/>
  <c r="B281" i="8"/>
  <c r="E280" i="8"/>
  <c r="D280" i="8"/>
  <c r="C280" i="8"/>
  <c r="B280" i="8"/>
  <c r="D279" i="8"/>
  <c r="C279" i="8"/>
  <c r="B279" i="8"/>
  <c r="D278" i="8"/>
  <c r="C278" i="8"/>
  <c r="B278" i="8"/>
  <c r="E277" i="8"/>
  <c r="D277" i="8"/>
  <c r="C277" i="8"/>
  <c r="B277" i="8"/>
  <c r="D276" i="8"/>
  <c r="C276" i="8"/>
  <c r="B276" i="8"/>
  <c r="E275" i="8"/>
  <c r="D275" i="8"/>
  <c r="C275" i="8"/>
  <c r="B275" i="8"/>
  <c r="E274" i="8"/>
  <c r="D274" i="8"/>
  <c r="C274" i="8"/>
  <c r="B274" i="8"/>
  <c r="E273" i="8"/>
  <c r="D273" i="8"/>
  <c r="C273" i="8"/>
  <c r="B273" i="8"/>
  <c r="E272" i="8"/>
  <c r="D272" i="8"/>
  <c r="C272" i="8"/>
  <c r="B272" i="8"/>
  <c r="D271" i="8"/>
  <c r="C271" i="8"/>
  <c r="B271" i="8"/>
  <c r="D270" i="8"/>
  <c r="C270" i="8"/>
  <c r="B270" i="8"/>
  <c r="E269" i="8"/>
  <c r="D269" i="8"/>
  <c r="C269" i="8"/>
  <c r="B269" i="8"/>
  <c r="D268" i="8"/>
  <c r="C268" i="8"/>
  <c r="B268" i="8"/>
  <c r="E267" i="8"/>
  <c r="D267" i="8"/>
  <c r="C267" i="8"/>
  <c r="B267" i="8"/>
  <c r="E266" i="8"/>
  <c r="D266" i="8"/>
  <c r="C266" i="8"/>
  <c r="B266" i="8"/>
  <c r="E265" i="8"/>
  <c r="D265" i="8"/>
  <c r="C265" i="8"/>
  <c r="B265" i="8"/>
  <c r="E264" i="8"/>
  <c r="D264" i="8"/>
  <c r="C264" i="8"/>
  <c r="B264" i="8"/>
  <c r="E263" i="8"/>
  <c r="D263" i="8"/>
  <c r="C263" i="8"/>
  <c r="B263" i="8"/>
  <c r="D262" i="8"/>
  <c r="C262" i="8"/>
  <c r="B262" i="8"/>
  <c r="E261" i="8"/>
  <c r="D261" i="8"/>
  <c r="C261" i="8"/>
  <c r="B261" i="8"/>
  <c r="E260" i="8"/>
  <c r="D260" i="8"/>
  <c r="C260" i="8"/>
  <c r="B260" i="8"/>
  <c r="E259" i="8"/>
  <c r="D259" i="8"/>
  <c r="C259" i="8"/>
  <c r="B259" i="8"/>
  <c r="D258" i="8"/>
  <c r="C258" i="8"/>
  <c r="B258" i="8"/>
  <c r="E257" i="8"/>
  <c r="D257" i="8"/>
  <c r="C257" i="8"/>
  <c r="B257" i="8"/>
  <c r="D256" i="8"/>
  <c r="C256" i="8"/>
  <c r="B256" i="8"/>
  <c r="D255" i="8"/>
  <c r="C255" i="8"/>
  <c r="B255" i="8"/>
  <c r="D254" i="8"/>
  <c r="C254" i="8"/>
  <c r="B254" i="8"/>
  <c r="E253" i="8"/>
  <c r="D253" i="8"/>
  <c r="C253" i="8"/>
  <c r="E252" i="8"/>
  <c r="D252" i="8"/>
  <c r="C252" i="8"/>
  <c r="B252" i="8"/>
  <c r="D251" i="8"/>
  <c r="C251" i="8"/>
  <c r="B251" i="8"/>
  <c r="E250" i="8"/>
  <c r="D250" i="8"/>
  <c r="C250" i="8"/>
  <c r="B250" i="8"/>
  <c r="E249" i="8"/>
  <c r="D249" i="8"/>
  <c r="C249" i="8"/>
  <c r="B249" i="8"/>
  <c r="D248" i="8"/>
  <c r="C248" i="8"/>
  <c r="B248" i="8"/>
  <c r="E247" i="8"/>
  <c r="D247" i="8"/>
  <c r="C247" i="8"/>
  <c r="B247" i="8"/>
  <c r="E246" i="8"/>
  <c r="D246" i="8"/>
  <c r="C246" i="8"/>
  <c r="B246" i="8"/>
  <c r="E245" i="8"/>
  <c r="D245" i="8"/>
  <c r="C245" i="8"/>
  <c r="B245" i="8"/>
  <c r="E244" i="8"/>
  <c r="D244" i="8"/>
  <c r="C244" i="8"/>
  <c r="B244" i="8"/>
  <c r="E243" i="8"/>
  <c r="D243" i="8"/>
  <c r="C243" i="8"/>
  <c r="B243" i="8"/>
  <c r="E242" i="8"/>
  <c r="D242" i="8"/>
  <c r="C242" i="8"/>
  <c r="B242" i="8"/>
  <c r="E241" i="8"/>
  <c r="D241" i="8"/>
  <c r="C241" i="8"/>
  <c r="B241" i="8"/>
  <c r="E240" i="8"/>
  <c r="D240" i="8"/>
  <c r="C240" i="8"/>
  <c r="B240" i="8"/>
  <c r="D239" i="8"/>
  <c r="C239" i="8"/>
  <c r="B239" i="8"/>
  <c r="E238" i="8"/>
  <c r="D238" i="8"/>
  <c r="C238" i="8"/>
  <c r="B238" i="8"/>
  <c r="D237" i="8"/>
  <c r="C237" i="8"/>
  <c r="B237" i="8"/>
  <c r="D236" i="8"/>
  <c r="C236" i="8"/>
  <c r="B236" i="8"/>
  <c r="D235" i="8"/>
  <c r="C235" i="8"/>
  <c r="B235" i="8"/>
  <c r="E234" i="8"/>
  <c r="D234" i="8"/>
  <c r="C234" i="8"/>
  <c r="B234" i="8"/>
  <c r="E233" i="8"/>
  <c r="D233" i="8"/>
  <c r="C233" i="8"/>
  <c r="B233" i="8"/>
  <c r="D232" i="8"/>
  <c r="C232" i="8"/>
  <c r="B232" i="8"/>
  <c r="D231" i="8"/>
  <c r="C231" i="8"/>
  <c r="B231" i="8"/>
  <c r="E230" i="8"/>
  <c r="D230" i="8"/>
  <c r="C230" i="8"/>
  <c r="B230" i="8"/>
  <c r="E229" i="8"/>
  <c r="D229" i="8"/>
  <c r="C229" i="8"/>
  <c r="B229" i="8"/>
  <c r="D228" i="8"/>
  <c r="C228" i="8"/>
  <c r="B228" i="8"/>
  <c r="D227" i="8"/>
  <c r="C227" i="8"/>
  <c r="B227" i="8"/>
  <c r="E226" i="8"/>
  <c r="D226" i="8"/>
  <c r="C226" i="8"/>
  <c r="B226" i="8"/>
  <c r="E225" i="8"/>
  <c r="D225" i="8"/>
  <c r="C225" i="8"/>
  <c r="B225" i="8"/>
  <c r="E224" i="8"/>
  <c r="D224" i="8"/>
  <c r="C224" i="8"/>
  <c r="B224" i="8"/>
  <c r="E223" i="8"/>
  <c r="D223" i="8"/>
  <c r="C223" i="8"/>
  <c r="B223" i="8"/>
  <c r="E222" i="8"/>
  <c r="D222" i="8"/>
  <c r="C222" i="8"/>
  <c r="B222" i="8"/>
  <c r="E221" i="8"/>
  <c r="D221" i="8"/>
  <c r="C221" i="8"/>
  <c r="B221" i="8"/>
  <c r="D220" i="8"/>
  <c r="C220" i="8"/>
  <c r="B220" i="8"/>
  <c r="E219" i="8"/>
  <c r="D219" i="8"/>
  <c r="C219" i="8"/>
  <c r="B219" i="8"/>
  <c r="E218" i="8"/>
  <c r="D218" i="8"/>
  <c r="C218" i="8"/>
  <c r="B218" i="8"/>
  <c r="E217" i="8"/>
  <c r="D217" i="8"/>
  <c r="C217" i="8"/>
  <c r="B217" i="8"/>
  <c r="E216" i="8"/>
  <c r="D216" i="8"/>
  <c r="C216" i="8"/>
  <c r="B216" i="8"/>
  <c r="E215" i="8"/>
  <c r="D215" i="8"/>
  <c r="C215" i="8"/>
  <c r="B215" i="8"/>
  <c r="E214" i="8"/>
  <c r="D214" i="8"/>
  <c r="C214" i="8"/>
  <c r="B214" i="8"/>
  <c r="E213" i="8"/>
  <c r="D213" i="8"/>
  <c r="C213" i="8"/>
  <c r="B213" i="8"/>
  <c r="E212" i="8"/>
  <c r="D212" i="8"/>
  <c r="C212" i="8"/>
  <c r="B212" i="8"/>
  <c r="E211" i="8"/>
  <c r="D211" i="8"/>
  <c r="C211" i="8"/>
  <c r="B211" i="8"/>
  <c r="D210" i="8"/>
  <c r="C210" i="8"/>
  <c r="B210" i="8"/>
  <c r="D209" i="8"/>
  <c r="C209" i="8"/>
  <c r="B209" i="8"/>
  <c r="E208" i="8"/>
  <c r="D208" i="8"/>
  <c r="C208" i="8"/>
  <c r="B208" i="8"/>
  <c r="D207" i="8"/>
  <c r="C207" i="8"/>
  <c r="B207" i="8"/>
  <c r="E206" i="8"/>
  <c r="D206" i="8"/>
  <c r="C206" i="8"/>
  <c r="B206" i="8"/>
  <c r="D205" i="8"/>
  <c r="C205" i="8"/>
  <c r="B205" i="8"/>
  <c r="E204" i="8"/>
  <c r="D204" i="8"/>
  <c r="C204" i="8"/>
  <c r="B204" i="8"/>
  <c r="E203" i="8"/>
  <c r="D203" i="8"/>
  <c r="C203" i="8"/>
  <c r="B203" i="8"/>
  <c r="E202" i="8"/>
  <c r="D202" i="8"/>
  <c r="C202" i="8"/>
  <c r="E201" i="8"/>
  <c r="D201" i="8"/>
  <c r="C201" i="8"/>
  <c r="B201" i="8"/>
  <c r="E200" i="8"/>
  <c r="D200" i="8"/>
  <c r="C200" i="8"/>
  <c r="B200" i="8"/>
  <c r="E199" i="8"/>
  <c r="D199" i="8"/>
  <c r="C199" i="8"/>
  <c r="B199" i="8"/>
  <c r="D198" i="8"/>
  <c r="C198" i="8"/>
  <c r="B198" i="8"/>
  <c r="E197" i="8"/>
  <c r="D197" i="8"/>
  <c r="C197" i="8"/>
  <c r="B197" i="8"/>
  <c r="E196" i="8"/>
  <c r="D196" i="8"/>
  <c r="C196" i="8"/>
  <c r="E195" i="8"/>
  <c r="D195" i="8"/>
  <c r="C195" i="8"/>
  <c r="B195" i="8"/>
  <c r="E194" i="8"/>
  <c r="D194" i="8"/>
  <c r="C194" i="8"/>
  <c r="B194" i="8"/>
  <c r="D193" i="8"/>
  <c r="C193" i="8"/>
  <c r="B193" i="8"/>
  <c r="D192" i="8"/>
  <c r="C192" i="8"/>
  <c r="B192" i="8"/>
  <c r="D191" i="8"/>
  <c r="C191" i="8"/>
  <c r="B191" i="8"/>
  <c r="D190" i="8"/>
  <c r="C190" i="8"/>
  <c r="B190" i="8"/>
  <c r="E189" i="8"/>
  <c r="D189" i="8"/>
  <c r="C189" i="8"/>
  <c r="B189" i="8"/>
  <c r="E188" i="8"/>
  <c r="D188" i="8"/>
  <c r="C188" i="8"/>
  <c r="B188" i="8"/>
  <c r="E187" i="8"/>
  <c r="D187" i="8"/>
  <c r="C187" i="8"/>
  <c r="B187" i="8"/>
  <c r="E186" i="8"/>
  <c r="D186" i="8"/>
  <c r="C186" i="8"/>
  <c r="B186" i="8"/>
  <c r="D185" i="8"/>
  <c r="C185" i="8"/>
  <c r="B185" i="8"/>
  <c r="E184" i="8"/>
  <c r="D184" i="8"/>
  <c r="C184" i="8"/>
  <c r="B184" i="8"/>
  <c r="E183" i="8"/>
  <c r="D183" i="8"/>
  <c r="C183" i="8"/>
  <c r="B183" i="8"/>
  <c r="E182" i="8"/>
  <c r="D182" i="8"/>
  <c r="C182" i="8"/>
  <c r="B182" i="8"/>
  <c r="E181" i="8"/>
  <c r="D181" i="8"/>
  <c r="C181" i="8"/>
  <c r="B181" i="8"/>
  <c r="E180" i="8"/>
  <c r="D180" i="8"/>
  <c r="C180" i="8"/>
  <c r="B180" i="8"/>
  <c r="E179" i="8"/>
  <c r="D179" i="8"/>
  <c r="C179" i="8"/>
  <c r="B179" i="8"/>
  <c r="E178" i="8"/>
  <c r="D178" i="8"/>
  <c r="C178" i="8"/>
  <c r="B178" i="8"/>
  <c r="E177" i="8"/>
  <c r="D177" i="8"/>
  <c r="C177" i="8"/>
  <c r="B177" i="8"/>
  <c r="E176" i="8"/>
  <c r="D176" i="8"/>
  <c r="C176" i="8"/>
  <c r="B176" i="8"/>
  <c r="E175" i="8"/>
  <c r="D175" i="8"/>
  <c r="C175" i="8"/>
  <c r="B175" i="8"/>
  <c r="E174" i="8"/>
  <c r="D174" i="8"/>
  <c r="C174" i="8"/>
  <c r="B174" i="8"/>
  <c r="E173" i="8"/>
  <c r="D173" i="8"/>
  <c r="C173" i="8"/>
  <c r="B173" i="8"/>
  <c r="E172" i="8"/>
  <c r="D172" i="8"/>
  <c r="C172" i="8"/>
  <c r="B172" i="8"/>
  <c r="D171" i="8"/>
  <c r="C171" i="8"/>
  <c r="B171" i="8"/>
  <c r="E170" i="8"/>
  <c r="D170" i="8"/>
  <c r="C170" i="8"/>
  <c r="B170" i="8"/>
  <c r="E169" i="8"/>
  <c r="D169" i="8"/>
  <c r="C169" i="8"/>
  <c r="B169" i="8"/>
  <c r="E168" i="8"/>
  <c r="D168" i="8"/>
  <c r="C168" i="8"/>
  <c r="B168" i="8"/>
  <c r="E167" i="8"/>
  <c r="D167" i="8"/>
  <c r="C167" i="8"/>
  <c r="B167" i="8"/>
  <c r="E166" i="8"/>
  <c r="D166" i="8"/>
  <c r="C166" i="8"/>
  <c r="B166" i="8"/>
  <c r="E165" i="8"/>
  <c r="D165" i="8"/>
  <c r="C165" i="8"/>
  <c r="B165" i="8"/>
  <c r="E164" i="8"/>
  <c r="D164" i="8"/>
  <c r="C164" i="8"/>
  <c r="E163" i="8"/>
  <c r="D163" i="8"/>
  <c r="C163" i="8"/>
  <c r="E162" i="8"/>
  <c r="D162" i="8"/>
  <c r="C162" i="8"/>
  <c r="B162" i="8"/>
  <c r="E161" i="8"/>
  <c r="D161" i="8"/>
  <c r="C161" i="8"/>
  <c r="B161" i="8"/>
  <c r="E160" i="8"/>
  <c r="D160" i="8"/>
  <c r="C160" i="8"/>
  <c r="B160" i="8"/>
  <c r="E159" i="8"/>
  <c r="D159" i="8"/>
  <c r="C159" i="8"/>
  <c r="B159" i="8"/>
  <c r="E158" i="8"/>
  <c r="D158" i="8"/>
  <c r="C158" i="8"/>
  <c r="B158" i="8"/>
  <c r="E157" i="8"/>
  <c r="D157" i="8"/>
  <c r="C157" i="8"/>
  <c r="B157" i="8"/>
  <c r="D156" i="8"/>
  <c r="C156" i="8"/>
  <c r="B156" i="8"/>
  <c r="D155" i="8"/>
  <c r="C155" i="8"/>
  <c r="B155" i="8"/>
  <c r="E154" i="8"/>
  <c r="D154" i="8"/>
  <c r="C154" i="8"/>
  <c r="B154" i="8"/>
  <c r="E153" i="8"/>
  <c r="D153" i="8"/>
  <c r="C153" i="8"/>
  <c r="B153" i="8"/>
  <c r="E152" i="8"/>
  <c r="D152" i="8"/>
  <c r="C152" i="8"/>
  <c r="B152" i="8"/>
  <c r="D151" i="8"/>
  <c r="C151" i="8"/>
  <c r="B151" i="8"/>
  <c r="E150" i="8"/>
  <c r="D150" i="8"/>
  <c r="C150" i="8"/>
  <c r="E149" i="8"/>
  <c r="D149" i="8"/>
  <c r="C149" i="8"/>
  <c r="B149" i="8"/>
  <c r="E148" i="8"/>
  <c r="D148" i="8"/>
  <c r="C148" i="8"/>
  <c r="B148" i="8"/>
  <c r="E147" i="8"/>
  <c r="D147" i="8"/>
  <c r="C147" i="8"/>
  <c r="B147" i="8"/>
  <c r="D146" i="8"/>
  <c r="C146" i="8"/>
  <c r="B146" i="8"/>
  <c r="E145" i="8"/>
  <c r="D145" i="8"/>
  <c r="C145" i="8"/>
  <c r="B145" i="8"/>
  <c r="E144" i="8"/>
  <c r="D144" i="8"/>
  <c r="C144" i="8"/>
  <c r="B144" i="8"/>
  <c r="E143" i="8"/>
  <c r="D143" i="8"/>
  <c r="C143" i="8"/>
  <c r="B143" i="8"/>
  <c r="D142" i="8"/>
  <c r="C142" i="8"/>
  <c r="B142" i="8"/>
  <c r="D141" i="8"/>
  <c r="C141" i="8"/>
  <c r="B141" i="8"/>
  <c r="E140" i="8"/>
  <c r="D140" i="8"/>
  <c r="C140" i="8"/>
  <c r="B140" i="8"/>
  <c r="D139" i="8"/>
  <c r="C139" i="8"/>
  <c r="B139" i="8"/>
  <c r="D138" i="8"/>
  <c r="C138" i="8"/>
  <c r="B138" i="8"/>
  <c r="E137" i="8"/>
  <c r="D137" i="8"/>
  <c r="C137" i="8"/>
  <c r="B137" i="8"/>
  <c r="E136" i="8"/>
  <c r="D136" i="8"/>
  <c r="C136" i="8"/>
  <c r="B136" i="8"/>
  <c r="E135" i="8"/>
  <c r="D135" i="8"/>
  <c r="C135" i="8"/>
  <c r="B135" i="8"/>
  <c r="E134" i="8"/>
  <c r="D134" i="8"/>
  <c r="C134" i="8"/>
  <c r="B134" i="8"/>
  <c r="E133" i="8"/>
  <c r="D133" i="8"/>
  <c r="C133" i="8"/>
  <c r="B133" i="8"/>
  <c r="E132" i="8"/>
  <c r="D132" i="8"/>
  <c r="C132" i="8"/>
  <c r="B132" i="8"/>
  <c r="D131" i="8"/>
  <c r="C131" i="8"/>
  <c r="B131" i="8"/>
  <c r="E130" i="8"/>
  <c r="D130" i="8"/>
  <c r="C130" i="8"/>
  <c r="B130" i="8"/>
  <c r="E129" i="8"/>
  <c r="D129" i="8"/>
  <c r="C129" i="8"/>
  <c r="B129" i="8"/>
  <c r="E128" i="8"/>
  <c r="D128" i="8"/>
  <c r="C128" i="8"/>
  <c r="B128" i="8"/>
  <c r="E127" i="8"/>
  <c r="D127" i="8"/>
  <c r="C127" i="8"/>
  <c r="B127" i="8"/>
  <c r="E126" i="8"/>
  <c r="D126" i="8"/>
  <c r="C126" i="8"/>
  <c r="B126" i="8"/>
  <c r="E125" i="8"/>
  <c r="D125" i="8"/>
  <c r="C125" i="8"/>
  <c r="B125" i="8"/>
  <c r="E124" i="8"/>
  <c r="D124" i="8"/>
  <c r="C124" i="8"/>
  <c r="B124" i="8"/>
  <c r="E123" i="8"/>
  <c r="D123" i="8"/>
  <c r="C123" i="8"/>
  <c r="B123" i="8"/>
  <c r="E122" i="8"/>
  <c r="D122" i="8"/>
  <c r="C122" i="8"/>
  <c r="B122" i="8"/>
  <c r="E121" i="8"/>
  <c r="D121" i="8"/>
  <c r="C121" i="8"/>
  <c r="B121" i="8"/>
  <c r="E120" i="8"/>
  <c r="D120" i="8"/>
  <c r="C120" i="8"/>
  <c r="B120" i="8"/>
  <c r="E119" i="8"/>
  <c r="D119" i="8"/>
  <c r="C119" i="8"/>
  <c r="B119" i="8"/>
  <c r="D118" i="8"/>
  <c r="C118" i="8"/>
  <c r="B118" i="8"/>
  <c r="D117" i="8"/>
  <c r="C117" i="8"/>
  <c r="B117" i="8"/>
  <c r="D116" i="8"/>
  <c r="C116" i="8"/>
  <c r="B116" i="8"/>
  <c r="E115" i="8"/>
  <c r="D115" i="8"/>
  <c r="C115" i="8"/>
  <c r="B115" i="8"/>
  <c r="E114" i="8"/>
  <c r="D114" i="8"/>
  <c r="C114" i="8"/>
  <c r="B114" i="8"/>
  <c r="E113" i="8"/>
  <c r="D113" i="8"/>
  <c r="C113" i="8"/>
  <c r="B113" i="8"/>
  <c r="E112" i="8"/>
  <c r="D112" i="8"/>
  <c r="C112" i="8"/>
  <c r="B112" i="8"/>
  <c r="E111" i="8"/>
  <c r="D111" i="8"/>
  <c r="C111" i="8"/>
  <c r="B111" i="8"/>
  <c r="D110" i="8"/>
  <c r="C110" i="8"/>
  <c r="B110" i="8"/>
  <c r="E109" i="8"/>
  <c r="D109" i="8"/>
  <c r="C109" i="8"/>
  <c r="B109" i="8"/>
  <c r="E108" i="8"/>
  <c r="D108" i="8"/>
  <c r="C108" i="8"/>
  <c r="B108" i="8"/>
  <c r="E107" i="8"/>
  <c r="D107" i="8"/>
  <c r="C107" i="8"/>
  <c r="B107" i="8"/>
  <c r="E106" i="8"/>
  <c r="D106" i="8"/>
  <c r="C106" i="8"/>
  <c r="B106" i="8"/>
  <c r="E105" i="8"/>
  <c r="D105" i="8"/>
  <c r="C105" i="8"/>
  <c r="B105" i="8"/>
  <c r="E104" i="8"/>
  <c r="D104" i="8"/>
  <c r="C104" i="8"/>
  <c r="B104" i="8"/>
  <c r="E103" i="8"/>
  <c r="D103" i="8"/>
  <c r="C103" i="8"/>
  <c r="B103" i="8"/>
  <c r="E102" i="8"/>
  <c r="D102" i="8"/>
  <c r="C102" i="8"/>
  <c r="B102" i="8"/>
  <c r="E101" i="8"/>
  <c r="D101" i="8"/>
  <c r="C101" i="8"/>
  <c r="B101" i="8"/>
  <c r="E100" i="8"/>
  <c r="D100" i="8"/>
  <c r="C100" i="8"/>
  <c r="B100" i="8"/>
  <c r="D99" i="8"/>
  <c r="C99" i="8"/>
  <c r="B99" i="8"/>
  <c r="E98" i="8"/>
  <c r="D98" i="8"/>
  <c r="C98" i="8"/>
  <c r="B98" i="8"/>
  <c r="E97" i="8"/>
  <c r="D97" i="8"/>
  <c r="C97" i="8"/>
  <c r="B97" i="8"/>
  <c r="E96" i="8"/>
  <c r="D96" i="8"/>
  <c r="C96" i="8"/>
  <c r="B96" i="8"/>
  <c r="D95" i="8"/>
  <c r="C95" i="8"/>
  <c r="B95" i="8"/>
  <c r="D94" i="8"/>
  <c r="C94" i="8"/>
  <c r="B94" i="8"/>
  <c r="E93" i="8"/>
  <c r="D93" i="8"/>
  <c r="C93" i="8"/>
  <c r="B93" i="8"/>
  <c r="E92" i="8"/>
  <c r="D92" i="8"/>
  <c r="C92" i="8"/>
  <c r="B92" i="8"/>
  <c r="E91" i="8"/>
  <c r="D91" i="8"/>
  <c r="C91" i="8"/>
  <c r="B91" i="8"/>
  <c r="D90" i="8"/>
  <c r="C90" i="8"/>
  <c r="B90" i="8"/>
  <c r="E89" i="8"/>
  <c r="D89" i="8"/>
  <c r="C89" i="8"/>
  <c r="B89" i="8"/>
  <c r="E88" i="8"/>
  <c r="D88" i="8"/>
  <c r="C88" i="8"/>
  <c r="B88" i="8"/>
  <c r="E87" i="8"/>
  <c r="D87" i="8"/>
  <c r="C87" i="8"/>
  <c r="B87" i="8"/>
  <c r="E86" i="8"/>
  <c r="D86" i="8"/>
  <c r="C86" i="8"/>
  <c r="B86" i="8"/>
  <c r="E85" i="8"/>
  <c r="D85" i="8"/>
  <c r="C85" i="8"/>
  <c r="B85" i="8"/>
  <c r="E84" i="8"/>
  <c r="D84" i="8"/>
  <c r="C84" i="8"/>
  <c r="B84" i="8"/>
  <c r="E83" i="8"/>
  <c r="D83" i="8"/>
  <c r="C83" i="8"/>
  <c r="B83" i="8"/>
  <c r="E82" i="8"/>
  <c r="D82" i="8"/>
  <c r="C82" i="8"/>
  <c r="B82" i="8"/>
  <c r="E81" i="8"/>
  <c r="D81" i="8"/>
  <c r="C81" i="8"/>
  <c r="B81" i="8"/>
  <c r="E80" i="8"/>
  <c r="D80" i="8"/>
  <c r="C80" i="8"/>
  <c r="B80" i="8"/>
  <c r="E79" i="8"/>
  <c r="D79" i="8"/>
  <c r="C79" i="8"/>
  <c r="B79" i="8"/>
  <c r="E78" i="8"/>
  <c r="D78" i="8"/>
  <c r="C78" i="8"/>
  <c r="B78" i="8"/>
  <c r="E77" i="8"/>
  <c r="D77" i="8"/>
  <c r="C77" i="8"/>
  <c r="B77" i="8"/>
  <c r="D76" i="8"/>
  <c r="C76" i="8"/>
  <c r="B76" i="8"/>
  <c r="D75" i="8"/>
  <c r="C75" i="8"/>
  <c r="B75" i="8"/>
  <c r="D74" i="8"/>
  <c r="C74" i="8"/>
  <c r="B74" i="8"/>
  <c r="E73" i="8"/>
  <c r="D73" i="8"/>
  <c r="C73" i="8"/>
  <c r="B73" i="8"/>
  <c r="E72" i="8"/>
  <c r="D72" i="8"/>
  <c r="C72" i="8"/>
  <c r="B72" i="8"/>
  <c r="E71" i="8"/>
  <c r="D71" i="8"/>
  <c r="C71" i="8"/>
  <c r="B71" i="8"/>
  <c r="E70" i="8"/>
  <c r="D70" i="8"/>
  <c r="C70" i="8"/>
  <c r="B70" i="8"/>
  <c r="D69" i="8"/>
  <c r="C69" i="8"/>
  <c r="B69" i="8"/>
  <c r="E68" i="8"/>
  <c r="D68" i="8"/>
  <c r="C68" i="8"/>
  <c r="B68" i="8"/>
  <c r="D67" i="8"/>
  <c r="C67" i="8"/>
  <c r="B67" i="8"/>
  <c r="D66" i="8"/>
  <c r="C66" i="8"/>
  <c r="B66" i="8"/>
  <c r="E65" i="8"/>
  <c r="D65" i="8"/>
  <c r="C65" i="8"/>
  <c r="B65" i="8"/>
  <c r="E64" i="8"/>
  <c r="D64" i="8"/>
  <c r="C64" i="8"/>
  <c r="B64" i="8"/>
  <c r="E63" i="8"/>
  <c r="D63" i="8"/>
  <c r="C63" i="8"/>
  <c r="B63" i="8"/>
  <c r="E62" i="8"/>
  <c r="D62" i="8"/>
  <c r="C62" i="8"/>
  <c r="B62" i="8"/>
  <c r="E61" i="8"/>
  <c r="D61" i="8"/>
  <c r="C61" i="8"/>
  <c r="B61" i="8"/>
  <c r="D60" i="8"/>
  <c r="C60" i="8"/>
  <c r="B60" i="8"/>
  <c r="E59" i="8"/>
  <c r="D59" i="8"/>
  <c r="C59" i="8"/>
  <c r="B59" i="8"/>
  <c r="E58" i="8"/>
  <c r="D58" i="8"/>
  <c r="C58" i="8"/>
  <c r="B58" i="8"/>
  <c r="D57" i="8"/>
  <c r="C57" i="8"/>
  <c r="B57" i="8"/>
  <c r="E56" i="8"/>
  <c r="D56" i="8"/>
  <c r="C56" i="8"/>
  <c r="B56" i="8"/>
  <c r="E55" i="8"/>
  <c r="D55" i="8"/>
  <c r="C55" i="8"/>
  <c r="B55" i="8"/>
  <c r="D54" i="8"/>
  <c r="C54" i="8"/>
  <c r="B54" i="8"/>
  <c r="E53" i="8"/>
  <c r="D53" i="8"/>
  <c r="C53" i="8"/>
  <c r="B53" i="8"/>
  <c r="D52" i="8"/>
  <c r="C52" i="8"/>
  <c r="B52" i="8"/>
  <c r="E51" i="8"/>
  <c r="D51" i="8"/>
  <c r="C51" i="8"/>
  <c r="B51" i="8"/>
  <c r="D50" i="8"/>
  <c r="C50" i="8"/>
  <c r="B50" i="8"/>
  <c r="E49" i="8"/>
  <c r="D49" i="8"/>
  <c r="C49" i="8"/>
  <c r="B49" i="8"/>
  <c r="D48" i="8"/>
  <c r="C48" i="8"/>
  <c r="B48" i="8"/>
  <c r="E47" i="8"/>
  <c r="D47" i="8"/>
  <c r="C47" i="8"/>
  <c r="B47" i="8"/>
  <c r="E46" i="8"/>
  <c r="D46" i="8"/>
  <c r="C46" i="8"/>
  <c r="B46" i="8"/>
  <c r="E45" i="8"/>
  <c r="D45" i="8"/>
  <c r="C45" i="8"/>
  <c r="B45" i="8"/>
  <c r="E44" i="8"/>
  <c r="D44" i="8"/>
  <c r="C44" i="8"/>
  <c r="B44" i="8"/>
  <c r="D43" i="8"/>
  <c r="C43" i="8"/>
  <c r="B43" i="8"/>
  <c r="E42" i="8"/>
  <c r="D42" i="8"/>
  <c r="C42" i="8"/>
  <c r="B42" i="8"/>
  <c r="E41" i="8"/>
  <c r="D41" i="8"/>
  <c r="C41" i="8"/>
  <c r="B41" i="8"/>
  <c r="D40" i="8"/>
  <c r="C40" i="8"/>
  <c r="B40" i="8"/>
  <c r="E39" i="8"/>
  <c r="D39" i="8"/>
  <c r="C39" i="8"/>
  <c r="B39" i="8"/>
  <c r="E38" i="8"/>
  <c r="D38" i="8"/>
  <c r="C38" i="8"/>
  <c r="B38" i="8"/>
  <c r="D37" i="8"/>
  <c r="C37" i="8"/>
  <c r="B37" i="8"/>
  <c r="D36" i="8"/>
  <c r="C36" i="8"/>
  <c r="B36" i="8"/>
  <c r="D35" i="8"/>
  <c r="C35" i="8"/>
  <c r="B35" i="8"/>
  <c r="E34" i="8"/>
  <c r="D34" i="8"/>
  <c r="C34" i="8"/>
  <c r="B34" i="8"/>
  <c r="E33" i="8"/>
  <c r="D33" i="8"/>
  <c r="C33" i="8"/>
  <c r="B33" i="8"/>
  <c r="D32" i="8"/>
  <c r="C32" i="8"/>
  <c r="B32" i="8"/>
  <c r="E31" i="8"/>
  <c r="D31" i="8"/>
  <c r="C31" i="8"/>
  <c r="B31" i="8"/>
  <c r="E30" i="8"/>
  <c r="D30" i="8"/>
  <c r="C30" i="8"/>
  <c r="B30" i="8"/>
  <c r="E29" i="8"/>
  <c r="D29" i="8"/>
  <c r="C29" i="8"/>
  <c r="B29" i="8"/>
  <c r="E28" i="8"/>
  <c r="D28" i="8"/>
  <c r="C28" i="8"/>
  <c r="B28" i="8"/>
  <c r="E27" i="8"/>
  <c r="D27" i="8"/>
  <c r="C27" i="8"/>
  <c r="B27" i="8"/>
  <c r="E26" i="8"/>
  <c r="D26" i="8"/>
  <c r="C26" i="8"/>
  <c r="B26" i="8"/>
  <c r="E25" i="8"/>
  <c r="D25" i="8"/>
  <c r="C25" i="8"/>
  <c r="B25" i="8"/>
  <c r="E24" i="8"/>
  <c r="D24" i="8"/>
  <c r="B24" i="8"/>
  <c r="E23" i="8"/>
  <c r="D23" i="8"/>
  <c r="C23" i="8"/>
  <c r="B23" i="8"/>
  <c r="E22" i="8"/>
  <c r="D22" i="8"/>
  <c r="B22" i="8"/>
  <c r="E21" i="8"/>
  <c r="D21" i="8"/>
  <c r="C21" i="8"/>
  <c r="B21" i="8"/>
  <c r="E20" i="8"/>
  <c r="D20" i="8"/>
  <c r="C20" i="8"/>
  <c r="B20" i="8"/>
  <c r="D19" i="8"/>
  <c r="C19" i="8"/>
  <c r="B19" i="8"/>
  <c r="E18" i="8"/>
  <c r="D18" i="8"/>
  <c r="C18" i="8"/>
  <c r="B18" i="8"/>
  <c r="E17" i="8"/>
  <c r="D17" i="8"/>
  <c r="B17" i="8"/>
  <c r="E16" i="8"/>
  <c r="D16" i="8"/>
  <c r="B16" i="8"/>
  <c r="E15" i="8"/>
  <c r="D15" i="8"/>
  <c r="C15" i="8"/>
  <c r="B15" i="8"/>
  <c r="E14" i="8"/>
  <c r="D14" i="8"/>
  <c r="C14" i="8"/>
  <c r="B14" i="8"/>
  <c r="E13" i="8"/>
  <c r="D13" i="8"/>
  <c r="C13" i="8"/>
  <c r="B13" i="8"/>
  <c r="D12" i="8"/>
  <c r="C12" i="8"/>
  <c r="B12" i="8"/>
  <c r="E11" i="8"/>
  <c r="D11" i="8"/>
  <c r="B11" i="8"/>
  <c r="E10" i="8"/>
  <c r="D10" i="8"/>
  <c r="B10" i="8"/>
  <c r="E9" i="8"/>
  <c r="D9" i="8"/>
  <c r="B9" i="8"/>
  <c r="E8" i="8"/>
  <c r="D8" i="8"/>
  <c r="C8" i="8"/>
  <c r="B8" i="8"/>
  <c r="E7" i="8"/>
  <c r="D7" i="8"/>
  <c r="C7" i="8"/>
  <c r="B7" i="8"/>
  <c r="E6" i="8"/>
  <c r="D6" i="8"/>
  <c r="C6" i="8"/>
  <c r="B6" i="8"/>
  <c r="G5" i="8"/>
  <c r="F5" i="8"/>
  <c r="H4" i="8"/>
  <c r="F4" i="8"/>
  <c r="E4" i="8"/>
  <c r="D4" i="8"/>
  <c r="C4" i="8"/>
  <c r="B4" i="8"/>
  <c r="A4" i="8"/>
  <c r="B138" i="7"/>
  <c r="B137" i="7"/>
  <c r="B132" i="7"/>
  <c r="H115" i="7"/>
  <c r="G115" i="7"/>
  <c r="H114" i="7"/>
  <c r="G114" i="7"/>
  <c r="H113" i="7"/>
  <c r="G113" i="7"/>
  <c r="H112" i="7"/>
  <c r="G112" i="7"/>
  <c r="H111" i="7"/>
  <c r="G111" i="7"/>
  <c r="H110" i="7"/>
  <c r="G110" i="7"/>
  <c r="H109" i="7"/>
  <c r="G109" i="7"/>
  <c r="H108" i="7"/>
  <c r="G108" i="7"/>
  <c r="H107" i="7"/>
  <c r="G107" i="7"/>
  <c r="H106" i="7"/>
  <c r="G106" i="7"/>
  <c r="H99" i="7"/>
  <c r="G99" i="7"/>
  <c r="H98" i="7"/>
  <c r="G98" i="7"/>
  <c r="H97" i="7"/>
  <c r="G97" i="7"/>
  <c r="H96" i="7"/>
  <c r="G96" i="7"/>
  <c r="H95" i="7"/>
  <c r="G95" i="7"/>
  <c r="H94" i="7"/>
  <c r="G94" i="7"/>
  <c r="H93" i="7"/>
  <c r="G93" i="7"/>
  <c r="D92" i="7"/>
  <c r="H91" i="7"/>
  <c r="D91" i="7"/>
  <c r="G91" i="7" s="1"/>
  <c r="H90" i="7"/>
  <c r="G90" i="7"/>
  <c r="H83" i="7"/>
  <c r="G83" i="7"/>
  <c r="H82" i="7"/>
  <c r="G82" i="7"/>
  <c r="H81" i="7"/>
  <c r="G81" i="7"/>
  <c r="H80" i="7"/>
  <c r="G80" i="7"/>
  <c r="H79" i="7"/>
  <c r="G79" i="7"/>
  <c r="H78" i="7"/>
  <c r="G78" i="7"/>
  <c r="H77" i="7"/>
  <c r="G77" i="7"/>
  <c r="H76" i="7"/>
  <c r="G76" i="7"/>
  <c r="H75" i="7"/>
  <c r="G75" i="7"/>
  <c r="H74" i="7"/>
  <c r="G74" i="7"/>
  <c r="H73" i="7"/>
  <c r="G73" i="7"/>
  <c r="H72" i="7"/>
  <c r="G72" i="7"/>
  <c r="H71" i="7"/>
  <c r="G71" i="7"/>
  <c r="H64" i="7"/>
  <c r="G64" i="7"/>
  <c r="H63" i="7"/>
  <c r="G63" i="7"/>
  <c r="H62" i="7"/>
  <c r="G62" i="7"/>
  <c r="H61" i="7"/>
  <c r="G61" i="7"/>
  <c r="H60" i="7"/>
  <c r="G60" i="7"/>
  <c r="H59" i="7"/>
  <c r="G59" i="7"/>
  <c r="H58" i="7"/>
  <c r="G58" i="7"/>
  <c r="G57" i="7"/>
  <c r="D57" i="7"/>
  <c r="H57" i="7" s="1"/>
  <c r="G56" i="7"/>
  <c r="D56" i="7"/>
  <c r="H56" i="7" s="1"/>
  <c r="D55" i="7"/>
  <c r="H54" i="7"/>
  <c r="G54" i="7"/>
  <c r="H53" i="7"/>
  <c r="G53" i="7"/>
  <c r="H46" i="7"/>
  <c r="G46" i="7"/>
  <c r="H45" i="7"/>
  <c r="G45" i="7"/>
  <c r="H44" i="7"/>
  <c r="G44" i="7"/>
  <c r="H43" i="7"/>
  <c r="G43" i="7"/>
  <c r="H42" i="7"/>
  <c r="G42" i="7"/>
  <c r="H41" i="7"/>
  <c r="G41" i="7"/>
  <c r="H40" i="7"/>
  <c r="G40" i="7"/>
  <c r="H39" i="7"/>
  <c r="G39" i="7"/>
  <c r="H38" i="7"/>
  <c r="G38" i="7"/>
  <c r="H37" i="7"/>
  <c r="G37" i="7"/>
  <c r="H36" i="7"/>
  <c r="G36" i="7"/>
  <c r="D36" i="7"/>
  <c r="H35" i="7"/>
  <c r="G35" i="7"/>
  <c r="H34" i="7"/>
  <c r="G34" i="7"/>
  <c r="H33" i="7"/>
  <c r="G33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D16" i="7"/>
  <c r="H15" i="7"/>
  <c r="G15" i="7"/>
  <c r="G27" i="7" s="1"/>
  <c r="A357" i="6"/>
  <c r="A356" i="6"/>
  <c r="A355" i="6"/>
  <c r="A352" i="6"/>
  <c r="H344" i="6"/>
  <c r="G344" i="6"/>
  <c r="H343" i="6"/>
  <c r="H345" i="6" s="1"/>
  <c r="H342" i="6"/>
  <c r="G342" i="6"/>
  <c r="H335" i="6"/>
  <c r="G335" i="6"/>
  <c r="H334" i="6"/>
  <c r="H336" i="6" s="1"/>
  <c r="H333" i="6"/>
  <c r="E333" i="6"/>
  <c r="G333" i="6" s="1"/>
  <c r="H326" i="6"/>
  <c r="G326" i="6"/>
  <c r="H325" i="6"/>
  <c r="H324" i="6"/>
  <c r="E324" i="6"/>
  <c r="G324" i="6" s="1"/>
  <c r="H317" i="6"/>
  <c r="G317" i="6"/>
  <c r="H316" i="6"/>
  <c r="G316" i="6"/>
  <c r="G315" i="6"/>
  <c r="G318" i="6" s="1"/>
  <c r="E315" i="6"/>
  <c r="H315" i="6" s="1"/>
  <c r="H318" i="6" s="1"/>
  <c r="H308" i="6"/>
  <c r="G308" i="6"/>
  <c r="H307" i="6"/>
  <c r="H309" i="6" s="1"/>
  <c r="E307" i="6"/>
  <c r="G307" i="6" s="1"/>
  <c r="G309" i="6" s="1"/>
  <c r="H301" i="6"/>
  <c r="H300" i="6"/>
  <c r="G300" i="6"/>
  <c r="H299" i="6"/>
  <c r="G299" i="6"/>
  <c r="G301" i="6" s="1"/>
  <c r="G302" i="6" s="1"/>
  <c r="E299" i="6"/>
  <c r="H293" i="6"/>
  <c r="H292" i="6"/>
  <c r="G292" i="6"/>
  <c r="H291" i="6"/>
  <c r="E291" i="6"/>
  <c r="G291" i="6" s="1"/>
  <c r="G293" i="6" s="1"/>
  <c r="H284" i="6"/>
  <c r="G284" i="6"/>
  <c r="H283" i="6"/>
  <c r="H285" i="6" s="1"/>
  <c r="G286" i="6" s="1"/>
  <c r="G283" i="6"/>
  <c r="G285" i="6" s="1"/>
  <c r="E283" i="6"/>
  <c r="H276" i="6"/>
  <c r="G276" i="6"/>
  <c r="H275" i="6"/>
  <c r="H277" i="6" s="1"/>
  <c r="H268" i="6"/>
  <c r="G268" i="6"/>
  <c r="H267" i="6"/>
  <c r="G267" i="6"/>
  <c r="G269" i="6" s="1"/>
  <c r="E267" i="6"/>
  <c r="H260" i="6"/>
  <c r="G260" i="6"/>
  <c r="H259" i="6"/>
  <c r="G259" i="6"/>
  <c r="G261" i="6" s="1"/>
  <c r="E259" i="6"/>
  <c r="H252" i="6"/>
  <c r="G252" i="6"/>
  <c r="H251" i="6"/>
  <c r="H244" i="6"/>
  <c r="G244" i="6"/>
  <c r="H243" i="6"/>
  <c r="E243" i="6"/>
  <c r="G243" i="6" s="1"/>
  <c r="G245" i="6" s="1"/>
  <c r="H237" i="6"/>
  <c r="H236" i="6"/>
  <c r="G236" i="6"/>
  <c r="H235" i="6"/>
  <c r="E235" i="6"/>
  <c r="G235" i="6" s="1"/>
  <c r="G237" i="6" s="1"/>
  <c r="H228" i="6"/>
  <c r="G228" i="6"/>
  <c r="H227" i="6"/>
  <c r="H229" i="6" s="1"/>
  <c r="G227" i="6"/>
  <c r="G229" i="6" s="1"/>
  <c r="E227" i="6"/>
  <c r="H220" i="6"/>
  <c r="G220" i="6"/>
  <c r="H219" i="6"/>
  <c r="H221" i="6" s="1"/>
  <c r="E219" i="6"/>
  <c r="G219" i="6" s="1"/>
  <c r="G221" i="6" s="1"/>
  <c r="H212" i="6"/>
  <c r="G212" i="6"/>
  <c r="H211" i="6"/>
  <c r="H213" i="6" s="1"/>
  <c r="H210" i="6"/>
  <c r="G210" i="6"/>
  <c r="G213" i="6" s="1"/>
  <c r="H203" i="6"/>
  <c r="G203" i="6"/>
  <c r="H202" i="6"/>
  <c r="H204" i="6" s="1"/>
  <c r="G202" i="6"/>
  <c r="H195" i="6"/>
  <c r="G195" i="6"/>
  <c r="H194" i="6"/>
  <c r="H193" i="6"/>
  <c r="G193" i="6"/>
  <c r="G196" i="6" s="1"/>
  <c r="H186" i="6"/>
  <c r="G186" i="6"/>
  <c r="H185" i="6"/>
  <c r="H184" i="6"/>
  <c r="G184" i="6"/>
  <c r="G187" i="6" s="1"/>
  <c r="G178" i="6"/>
  <c r="H177" i="6"/>
  <c r="G177" i="6"/>
  <c r="H176" i="6"/>
  <c r="H175" i="6"/>
  <c r="H178" i="6" s="1"/>
  <c r="G175" i="6"/>
  <c r="H169" i="6"/>
  <c r="H168" i="6"/>
  <c r="G168" i="6"/>
  <c r="H167" i="6"/>
  <c r="H166" i="6"/>
  <c r="G166" i="6"/>
  <c r="G169" i="6" s="1"/>
  <c r="G160" i="6"/>
  <c r="H159" i="6"/>
  <c r="G159" i="6"/>
  <c r="H158" i="6"/>
  <c r="H157" i="6"/>
  <c r="H160" i="6" s="1"/>
  <c r="G157" i="6"/>
  <c r="G151" i="6"/>
  <c r="H150" i="6"/>
  <c r="H151" i="6" s="1"/>
  <c r="H143" i="6"/>
  <c r="G143" i="6"/>
  <c r="H142" i="6"/>
  <c r="G142" i="6"/>
  <c r="G144" i="6" s="1"/>
  <c r="H135" i="6"/>
  <c r="G135" i="6"/>
  <c r="H134" i="6"/>
  <c r="H133" i="6"/>
  <c r="G133" i="6"/>
  <c r="G136" i="6" s="1"/>
  <c r="H126" i="6"/>
  <c r="G126" i="6"/>
  <c r="H125" i="6"/>
  <c r="H124" i="6"/>
  <c r="H127" i="6" s="1"/>
  <c r="G124" i="6"/>
  <c r="G127" i="6" s="1"/>
  <c r="H117" i="6"/>
  <c r="G117" i="6"/>
  <c r="H116" i="6"/>
  <c r="H115" i="6"/>
  <c r="G115" i="6"/>
  <c r="G118" i="6" s="1"/>
  <c r="H108" i="6"/>
  <c r="G108" i="6"/>
  <c r="H107" i="6"/>
  <c r="H106" i="6"/>
  <c r="H109" i="6" s="1"/>
  <c r="G106" i="6"/>
  <c r="H99" i="6"/>
  <c r="G99" i="6"/>
  <c r="H98" i="6"/>
  <c r="H97" i="6"/>
  <c r="G97" i="6"/>
  <c r="G100" i="6" s="1"/>
  <c r="H90" i="6"/>
  <c r="G90" i="6"/>
  <c r="H89" i="6"/>
  <c r="H88" i="6"/>
  <c r="G88" i="6"/>
  <c r="H81" i="6"/>
  <c r="G81" i="6"/>
  <c r="H80" i="6"/>
  <c r="H79" i="6"/>
  <c r="G79" i="6"/>
  <c r="G82" i="6" s="1"/>
  <c r="H72" i="6"/>
  <c r="G72" i="6"/>
  <c r="H71" i="6"/>
  <c r="H70" i="6"/>
  <c r="G70" i="6"/>
  <c r="H63" i="6"/>
  <c r="G63" i="6"/>
  <c r="H62" i="6"/>
  <c r="H61" i="6"/>
  <c r="G61" i="6"/>
  <c r="G64" i="6" s="1"/>
  <c r="H54" i="6"/>
  <c r="G54" i="6"/>
  <c r="H53" i="6"/>
  <c r="H52" i="6"/>
  <c r="H55" i="6" s="1"/>
  <c r="G52" i="6"/>
  <c r="G55" i="6" s="1"/>
  <c r="H45" i="6"/>
  <c r="G45" i="6"/>
  <c r="H44" i="6"/>
  <c r="H43" i="6"/>
  <c r="G43" i="6"/>
  <c r="G46" i="6" s="1"/>
  <c r="H36" i="6"/>
  <c r="G36" i="6"/>
  <c r="H35" i="6"/>
  <c r="H34" i="6"/>
  <c r="H37" i="6" s="1"/>
  <c r="G34" i="6"/>
  <c r="H27" i="6"/>
  <c r="G27" i="6"/>
  <c r="H26" i="6"/>
  <c r="G26" i="6"/>
  <c r="H25" i="6"/>
  <c r="G25" i="6"/>
  <c r="H24" i="6"/>
  <c r="G24" i="6"/>
  <c r="H23" i="6"/>
  <c r="G23" i="6"/>
  <c r="H22" i="6"/>
  <c r="G22" i="6"/>
  <c r="H14" i="6"/>
  <c r="G14" i="6"/>
  <c r="H16" i="5"/>
  <c r="H15" i="5"/>
  <c r="G15" i="5"/>
  <c r="H14" i="5"/>
  <c r="G14" i="5"/>
  <c r="G16" i="5" s="1"/>
  <c r="G17" i="5" s="1"/>
  <c r="B81" i="4"/>
  <c r="B80" i="4"/>
  <c r="B79" i="4"/>
  <c r="B75" i="4"/>
  <c r="F41" i="4"/>
  <c r="F40" i="4"/>
  <c r="F39" i="4"/>
  <c r="F38" i="4"/>
  <c r="G38" i="4" s="1"/>
  <c r="E37" i="4"/>
  <c r="F37" i="4" s="1"/>
  <c r="B37" i="4"/>
  <c r="F32" i="4"/>
  <c r="F31" i="4"/>
  <c r="F30" i="4"/>
  <c r="F29" i="4"/>
  <c r="F28" i="4"/>
  <c r="F23" i="4"/>
  <c r="F24" i="4" s="1"/>
  <c r="F22" i="4"/>
  <c r="F17" i="4"/>
  <c r="F16" i="4"/>
  <c r="F15" i="4"/>
  <c r="F14" i="4"/>
  <c r="C7" i="4"/>
  <c r="A7" i="4"/>
  <c r="A6" i="4"/>
  <c r="A6" i="7" s="1"/>
  <c r="A4" i="4"/>
  <c r="A4" i="6" s="1"/>
  <c r="C3" i="4"/>
  <c r="C3" i="6" s="1"/>
  <c r="A3" i="4"/>
  <c r="A3" i="5" s="1"/>
  <c r="C2" i="4"/>
  <c r="C2" i="5" s="1"/>
  <c r="A2" i="4"/>
  <c r="C1" i="4"/>
  <c r="A1" i="4"/>
  <c r="C46" i="3"/>
  <c r="C53" i="3" s="1"/>
  <c r="C54" i="3" s="1"/>
  <c r="C36" i="3"/>
  <c r="C37" i="3" s="1"/>
  <c r="C29" i="3"/>
  <c r="F67" i="8"/>
  <c r="E389" i="2"/>
  <c r="E67" i="8" s="1"/>
  <c r="E388" i="2"/>
  <c r="E94" i="8" s="1"/>
  <c r="F118" i="8"/>
  <c r="E387" i="2"/>
  <c r="E118" i="8" s="1"/>
  <c r="E386" i="2"/>
  <c r="E190" i="8" s="1"/>
  <c r="G33" i="8"/>
  <c r="F33" i="8"/>
  <c r="F148" i="8"/>
  <c r="F127" i="8"/>
  <c r="F85" i="8"/>
  <c r="F14" i="8"/>
  <c r="G12" i="8"/>
  <c r="F12" i="8"/>
  <c r="E372" i="2"/>
  <c r="E12" i="8" s="1"/>
  <c r="F233" i="8"/>
  <c r="F189" i="8"/>
  <c r="F263" i="8"/>
  <c r="F6" i="8"/>
  <c r="F45" i="8"/>
  <c r="F152" i="8"/>
  <c r="F113" i="8"/>
  <c r="F122" i="8"/>
  <c r="F144" i="8"/>
  <c r="F249" i="8"/>
  <c r="F172" i="8"/>
  <c r="F221" i="8"/>
  <c r="F204" i="8"/>
  <c r="G133" i="8"/>
  <c r="F133" i="8"/>
  <c r="F243" i="8"/>
  <c r="G115" i="8"/>
  <c r="F115" i="8"/>
  <c r="F234" i="8"/>
  <c r="F210" i="8"/>
  <c r="E351" i="2"/>
  <c r="E210" i="8" s="1"/>
  <c r="F209" i="8"/>
  <c r="E350" i="2"/>
  <c r="E209" i="8" s="1"/>
  <c r="F131" i="8"/>
  <c r="E349" i="2"/>
  <c r="E131" i="8" s="1"/>
  <c r="F181" i="8"/>
  <c r="F175" i="8"/>
  <c r="F236" i="8"/>
  <c r="F200" i="8"/>
  <c r="G157" i="8"/>
  <c r="F157" i="8"/>
  <c r="G99" i="8"/>
  <c r="F99" i="8"/>
  <c r="E343" i="2"/>
  <c r="E99" i="8" s="1"/>
  <c r="F141" i="8"/>
  <c r="F75" i="8"/>
  <c r="E341" i="2"/>
  <c r="E75" i="8" s="1"/>
  <c r="G110" i="8"/>
  <c r="F110" i="8"/>
  <c r="E340" i="2"/>
  <c r="G60" i="8"/>
  <c r="F60" i="8"/>
  <c r="E339" i="2"/>
  <c r="E60" i="8" s="1"/>
  <c r="F36" i="8"/>
  <c r="E338" i="2"/>
  <c r="E36" i="8" s="1"/>
  <c r="F90" i="8"/>
  <c r="E337" i="2"/>
  <c r="G242" i="8"/>
  <c r="F242" i="8"/>
  <c r="F76" i="8"/>
  <c r="E335" i="2"/>
  <c r="E76" i="8" s="1"/>
  <c r="F70" i="8"/>
  <c r="F156" i="8"/>
  <c r="E333" i="2"/>
  <c r="E156" i="8" s="1"/>
  <c r="F250" i="8"/>
  <c r="J328" i="2"/>
  <c r="K328" i="2" s="1"/>
  <c r="I328" i="2"/>
  <c r="H328" i="2"/>
  <c r="F241" i="8"/>
  <c r="F266" i="8"/>
  <c r="F219" i="8"/>
  <c r="G183" i="8"/>
  <c r="F183" i="8"/>
  <c r="F194" i="8"/>
  <c r="F223" i="8"/>
  <c r="F102" i="8"/>
  <c r="F176" i="8"/>
  <c r="G272" i="8"/>
  <c r="F272" i="8"/>
  <c r="J314" i="2"/>
  <c r="I314" i="2"/>
  <c r="J313" i="2"/>
  <c r="I313" i="2"/>
  <c r="J312" i="2"/>
  <c r="I312" i="2"/>
  <c r="F256" i="8"/>
  <c r="F295" i="8"/>
  <c r="G238" i="8"/>
  <c r="F238" i="8"/>
  <c r="G95" i="8"/>
  <c r="F95" i="8"/>
  <c r="E305" i="2"/>
  <c r="E95" i="8" s="1"/>
  <c r="F277" i="8"/>
  <c r="F274" i="8"/>
  <c r="F227" i="8"/>
  <c r="E301" i="2"/>
  <c r="J297" i="2"/>
  <c r="I297" i="2"/>
  <c r="K297" i="2" s="1"/>
  <c r="H297" i="2"/>
  <c r="F138" i="8"/>
  <c r="E296" i="2"/>
  <c r="E138" i="8" s="1"/>
  <c r="F74" i="8"/>
  <c r="E295" i="2"/>
  <c r="E74" i="8" s="1"/>
  <c r="F301" i="8"/>
  <c r="E294" i="2"/>
  <c r="E301" i="8" s="1"/>
  <c r="E293" i="2"/>
  <c r="E191" i="8" s="1"/>
  <c r="F171" i="8"/>
  <c r="E292" i="2"/>
  <c r="E171" i="8" s="1"/>
  <c r="J290" i="2"/>
  <c r="I290" i="2"/>
  <c r="H290" i="2"/>
  <c r="C289" i="2"/>
  <c r="C22" i="8" s="1"/>
  <c r="C288" i="2"/>
  <c r="C11" i="8" s="1"/>
  <c r="C287" i="2"/>
  <c r="C24" i="8" s="1"/>
  <c r="C286" i="2"/>
  <c r="C17" i="8" s="1"/>
  <c r="C285" i="2"/>
  <c r="C16" i="8" s="1"/>
  <c r="C284" i="2"/>
  <c r="C9" i="8" s="1"/>
  <c r="F218" i="8"/>
  <c r="F142" i="8"/>
  <c r="F220" i="8"/>
  <c r="F297" i="8"/>
  <c r="F285" i="8"/>
  <c r="E276" i="2"/>
  <c r="E285" i="8" s="1"/>
  <c r="F296" i="8"/>
  <c r="E275" i="2"/>
  <c r="E296" i="8" s="1"/>
  <c r="G271" i="8"/>
  <c r="F271" i="8"/>
  <c r="E273" i="2"/>
  <c r="E271" i="8" s="1"/>
  <c r="F281" i="8"/>
  <c r="E272" i="2"/>
  <c r="E281" i="8" s="1"/>
  <c r="F305" i="8"/>
  <c r="E271" i="2"/>
  <c r="E305" i="8" s="1"/>
  <c r="F198" i="8"/>
  <c r="E270" i="2"/>
  <c r="E198" i="8" s="1"/>
  <c r="G193" i="8"/>
  <c r="F193" i="8"/>
  <c r="E269" i="2"/>
  <c r="E193" i="8" s="1"/>
  <c r="F58" i="8"/>
  <c r="F49" i="8"/>
  <c r="F154" i="8"/>
  <c r="F48" i="8"/>
  <c r="E263" i="2"/>
  <c r="E48" i="8" s="1"/>
  <c r="F43" i="8"/>
  <c r="E262" i="2"/>
  <c r="E43" i="8" s="1"/>
  <c r="J260" i="2"/>
  <c r="I260" i="2"/>
  <c r="H260" i="2"/>
  <c r="F247" i="8"/>
  <c r="F149" i="8"/>
  <c r="F217" i="8"/>
  <c r="F225" i="8"/>
  <c r="F106" i="8"/>
  <c r="G103" i="8"/>
  <c r="F103" i="8"/>
  <c r="F105" i="8"/>
  <c r="G294" i="8"/>
  <c r="F294" i="8"/>
  <c r="F120" i="8"/>
  <c r="J249" i="2"/>
  <c r="I249" i="2"/>
  <c r="H249" i="2"/>
  <c r="J248" i="2"/>
  <c r="I248" i="2"/>
  <c r="H248" i="2"/>
  <c r="J241" i="2"/>
  <c r="I241" i="2"/>
  <c r="H241" i="2"/>
  <c r="E235" i="2"/>
  <c r="E228" i="8" s="1"/>
  <c r="F254" i="8"/>
  <c r="E234" i="2"/>
  <c r="E254" i="8" s="1"/>
  <c r="F262" i="8"/>
  <c r="E233" i="2"/>
  <c r="E262" i="8" s="1"/>
  <c r="F303" i="8"/>
  <c r="E232" i="2"/>
  <c r="E303" i="8" s="1"/>
  <c r="F93" i="8"/>
  <c r="F292" i="8"/>
  <c r="E230" i="2"/>
  <c r="E292" i="8" s="1"/>
  <c r="F117" i="8"/>
  <c r="G139" i="8"/>
  <c r="F139" i="8"/>
  <c r="F50" i="8"/>
  <c r="E227" i="2"/>
  <c r="E50" i="8" s="1"/>
  <c r="F192" i="8"/>
  <c r="G280" i="8"/>
  <c r="F280" i="8"/>
  <c r="F125" i="8"/>
  <c r="F124" i="8"/>
  <c r="F245" i="8"/>
  <c r="F34" i="8"/>
  <c r="F83" i="8"/>
  <c r="G100" i="8"/>
  <c r="F100" i="8"/>
  <c r="F197" i="8"/>
  <c r="F179" i="8"/>
  <c r="F35" i="8"/>
  <c r="E198" i="2"/>
  <c r="E35" i="8" s="1"/>
  <c r="F126" i="8"/>
  <c r="F261" i="8"/>
  <c r="F134" i="8"/>
  <c r="G205" i="8"/>
  <c r="F205" i="8"/>
  <c r="F232" i="8"/>
  <c r="E177" i="2"/>
  <c r="E232" i="8" s="1"/>
  <c r="F298" i="8"/>
  <c r="E176" i="2"/>
  <c r="E298" i="8" s="1"/>
  <c r="F64" i="8"/>
  <c r="F278" i="8"/>
  <c r="F54" i="8"/>
  <c r="F69" i="8"/>
  <c r="F66" i="8"/>
  <c r="F32" i="8"/>
  <c r="E170" i="2"/>
  <c r="E32" i="8" s="1"/>
  <c r="F185" i="8"/>
  <c r="F240" i="8"/>
  <c r="F260" i="8"/>
  <c r="F239" i="8"/>
  <c r="F276" i="8"/>
  <c r="E159" i="2"/>
  <c r="E276" i="8" s="1"/>
  <c r="F101" i="8"/>
  <c r="F300" i="8"/>
  <c r="E157" i="2"/>
  <c r="E300" i="8" s="1"/>
  <c r="F268" i="8"/>
  <c r="E156" i="2"/>
  <c r="E268" i="8" s="1"/>
  <c r="F226" i="8"/>
  <c r="F130" i="8"/>
  <c r="F41" i="8"/>
  <c r="F224" i="8"/>
  <c r="G188" i="8"/>
  <c r="F188" i="8"/>
  <c r="F119" i="8"/>
  <c r="F96" i="8"/>
  <c r="F269" i="8"/>
  <c r="F140" i="8"/>
  <c r="F112" i="8"/>
  <c r="F55" i="8"/>
  <c r="F128" i="8"/>
  <c r="F215" i="8"/>
  <c r="F68" i="8"/>
  <c r="F21" i="8"/>
  <c r="F82" i="8"/>
  <c r="F184" i="8"/>
  <c r="F92" i="8"/>
  <c r="F109" i="8"/>
  <c r="F108" i="8"/>
  <c r="F177" i="8"/>
  <c r="K110" i="2"/>
  <c r="F155" i="8"/>
  <c r="F151" i="8"/>
  <c r="F270" i="8"/>
  <c r="F29" i="8"/>
  <c r="G237" i="8"/>
  <c r="F237" i="8"/>
  <c r="F40" i="8"/>
  <c r="F52" i="8"/>
  <c r="G19" i="8"/>
  <c r="F19" i="8"/>
  <c r="F37" i="8"/>
  <c r="L99" i="2"/>
  <c r="K99" i="2"/>
  <c r="F212" i="8"/>
  <c r="F283" i="8"/>
  <c r="F167" i="8"/>
  <c r="F267" i="8"/>
  <c r="F275" i="8"/>
  <c r="F71" i="8"/>
  <c r="F160" i="8"/>
  <c r="K88" i="2"/>
  <c r="L88" i="2" s="1"/>
  <c r="K87" i="2"/>
  <c r="F207" i="8"/>
  <c r="E86" i="2"/>
  <c r="E207" i="8" s="1"/>
  <c r="E85" i="2"/>
  <c r="E258" i="8" s="1"/>
  <c r="F170" i="8"/>
  <c r="F187" i="8"/>
  <c r="G246" i="8"/>
  <c r="F246" i="8"/>
  <c r="F39" i="8"/>
  <c r="K75" i="2"/>
  <c r="L75" i="2" s="1"/>
  <c r="K74" i="2"/>
  <c r="F299" i="8"/>
  <c r="F293" i="8"/>
  <c r="F307" i="8"/>
  <c r="F308" i="8"/>
  <c r="F306" i="8"/>
  <c r="F302" i="8"/>
  <c r="F284" i="8"/>
  <c r="E65" i="2"/>
  <c r="E284" i="8" s="1"/>
  <c r="F304" i="8"/>
  <c r="E64" i="2"/>
  <c r="E304" i="8" s="1"/>
  <c r="F235" i="8"/>
  <c r="E63" i="2"/>
  <c r="E235" i="8" s="1"/>
  <c r="F279" i="8"/>
  <c r="E62" i="2"/>
  <c r="E279" i="8" s="1"/>
  <c r="F208" i="8"/>
  <c r="F57" i="8"/>
  <c r="E60" i="2"/>
  <c r="E57" i="8" s="1"/>
  <c r="F44" i="8"/>
  <c r="F13" i="8"/>
  <c r="K53" i="2"/>
  <c r="L53" i="2" s="1"/>
  <c r="K52" i="2"/>
  <c r="F211" i="8"/>
  <c r="F132" i="8"/>
  <c r="F73" i="8"/>
  <c r="F169" i="8"/>
  <c r="G180" i="8"/>
  <c r="F180" i="8"/>
  <c r="F25" i="8"/>
  <c r="F104" i="8"/>
  <c r="F259" i="8"/>
  <c r="F123" i="8"/>
  <c r="K41" i="2"/>
  <c r="L41" i="2" s="1"/>
  <c r="K40" i="2"/>
  <c r="K34" i="2"/>
  <c r="L34" i="2" s="1"/>
  <c r="F107" i="8"/>
  <c r="C25" i="2"/>
  <c r="C10" i="8" s="1"/>
  <c r="G121" i="8"/>
  <c r="F121" i="8"/>
  <c r="F84" i="8"/>
  <c r="F72" i="8"/>
  <c r="F158" i="8"/>
  <c r="B136" i="7"/>
  <c r="B41" i="1"/>
  <c r="B39" i="1"/>
  <c r="B37" i="1"/>
  <c r="B35" i="1"/>
  <c r="B33" i="1"/>
  <c r="B31" i="1"/>
  <c r="B29" i="1"/>
  <c r="B27" i="1"/>
  <c r="B25" i="1"/>
  <c r="B23" i="1"/>
  <c r="B21" i="1"/>
  <c r="B17" i="1"/>
  <c r="B15" i="1"/>
  <c r="B13" i="1"/>
  <c r="G310" i="6" l="1"/>
  <c r="P9" i="9"/>
  <c r="P7" i="9" s="1"/>
  <c r="E67" i="2" s="1"/>
  <c r="E306" i="8" s="1"/>
  <c r="K7" i="9"/>
  <c r="E68" i="2" s="1"/>
  <c r="E308" i="8" s="1"/>
  <c r="K77" i="9"/>
  <c r="E171" i="2"/>
  <c r="E66" i="8" s="1"/>
  <c r="K79" i="9"/>
  <c r="M75" i="9" s="1"/>
  <c r="E229" i="2"/>
  <c r="E117" i="8" s="1"/>
  <c r="E228" i="2"/>
  <c r="E139" i="8" s="1"/>
  <c r="G230" i="6"/>
  <c r="E91" i="9"/>
  <c r="E221" i="2" s="1"/>
  <c r="E192" i="8" s="1"/>
  <c r="E220" i="2"/>
  <c r="E251" i="8" s="1"/>
  <c r="F97" i="8"/>
  <c r="G238" i="6"/>
  <c r="J30" i="9"/>
  <c r="K32" i="9" s="1"/>
  <c r="E104" i="2"/>
  <c r="E237" i="8" s="1"/>
  <c r="E100" i="2"/>
  <c r="E37" i="8" s="1"/>
  <c r="G82" i="8"/>
  <c r="G269" i="8"/>
  <c r="G220" i="8"/>
  <c r="G171" i="8"/>
  <c r="G210" i="8"/>
  <c r="H82" i="6"/>
  <c r="G128" i="6"/>
  <c r="G152" i="6"/>
  <c r="H187" i="6"/>
  <c r="H253" i="6"/>
  <c r="H327" i="6"/>
  <c r="H84" i="7"/>
  <c r="G116" i="7"/>
  <c r="E52" i="9"/>
  <c r="G84" i="7"/>
  <c r="E116" i="9"/>
  <c r="G283" i="8"/>
  <c r="G6" i="8"/>
  <c r="G28" i="6"/>
  <c r="G73" i="6"/>
  <c r="G74" i="6" s="1"/>
  <c r="H269" i="6"/>
  <c r="G345" i="6"/>
  <c r="G47" i="7"/>
  <c r="G72" i="8"/>
  <c r="G145" i="8"/>
  <c r="G169" i="8"/>
  <c r="G160" i="8"/>
  <c r="G224" i="8"/>
  <c r="H156" i="8"/>
  <c r="H38" i="4"/>
  <c r="H144" i="6"/>
  <c r="G145" i="6" s="1"/>
  <c r="G204" i="6"/>
  <c r="H245" i="6"/>
  <c r="G184" i="8"/>
  <c r="K249" i="2"/>
  <c r="L249" i="2" s="1"/>
  <c r="G217" i="8"/>
  <c r="G49" i="8"/>
  <c r="G297" i="8"/>
  <c r="K313" i="2"/>
  <c r="L313" i="2" s="1"/>
  <c r="F18" i="4"/>
  <c r="G91" i="6"/>
  <c r="G327" i="6"/>
  <c r="H261" i="6"/>
  <c r="G336" i="6"/>
  <c r="H116" i="7"/>
  <c r="I148" i="9"/>
  <c r="G73" i="8"/>
  <c r="G44" i="8"/>
  <c r="G55" i="8"/>
  <c r="G106" i="8"/>
  <c r="G227" i="8"/>
  <c r="K314" i="2"/>
  <c r="L314" i="2" s="1"/>
  <c r="H221" i="8"/>
  <c r="G37" i="6"/>
  <c r="H64" i="6"/>
  <c r="G109" i="6"/>
  <c r="H136" i="6"/>
  <c r="H196" i="6"/>
  <c r="H136" i="9"/>
  <c r="E274" i="2" s="1"/>
  <c r="E231" i="8" s="1"/>
  <c r="F159" i="8"/>
  <c r="G14" i="8"/>
  <c r="H14" i="8"/>
  <c r="G274" i="8"/>
  <c r="H274" i="8"/>
  <c r="G266" i="8"/>
  <c r="H266" i="8"/>
  <c r="G35" i="8"/>
  <c r="H35" i="8"/>
  <c r="G197" i="8"/>
  <c r="H197" i="8"/>
  <c r="G93" i="8"/>
  <c r="H93" i="8"/>
  <c r="G194" i="8"/>
  <c r="H194" i="8"/>
  <c r="G221" i="8"/>
  <c r="G218" i="8"/>
  <c r="H218" i="8"/>
  <c r="G124" i="8"/>
  <c r="H124" i="8"/>
  <c r="G204" i="8"/>
  <c r="H204" i="8"/>
  <c r="G172" i="8"/>
  <c r="H172" i="8"/>
  <c r="G189" i="8"/>
  <c r="H189" i="8"/>
  <c r="G279" i="8"/>
  <c r="G268" i="8"/>
  <c r="H100" i="8"/>
  <c r="G105" i="8"/>
  <c r="H247" i="8"/>
  <c r="K290" i="2"/>
  <c r="H238" i="8"/>
  <c r="G90" i="8"/>
  <c r="E72" i="2"/>
  <c r="E255" i="8" s="1"/>
  <c r="G74" i="8"/>
  <c r="G306" i="8"/>
  <c r="G128" i="8"/>
  <c r="G130" i="8"/>
  <c r="F222" i="8"/>
  <c r="H121" i="8"/>
  <c r="G284" i="8"/>
  <c r="F59" i="8"/>
  <c r="G185" i="8"/>
  <c r="G292" i="8"/>
  <c r="K260" i="2"/>
  <c r="G295" i="8"/>
  <c r="G199" i="8"/>
  <c r="F26" i="8"/>
  <c r="G212" i="8"/>
  <c r="G149" i="8"/>
  <c r="G296" i="8"/>
  <c r="G138" i="8"/>
  <c r="G250" i="8"/>
  <c r="G84" i="8"/>
  <c r="H304" i="8"/>
  <c r="G207" i="8"/>
  <c r="F161" i="8"/>
  <c r="H215" i="8"/>
  <c r="K241" i="2"/>
  <c r="H294" i="8"/>
  <c r="H103" i="8"/>
  <c r="K312" i="2"/>
  <c r="F165" i="8"/>
  <c r="H99" i="8"/>
  <c r="H115" i="8"/>
  <c r="H133" i="8"/>
  <c r="A6" i="5"/>
  <c r="C3" i="7"/>
  <c r="G8" i="8"/>
  <c r="G159" i="8"/>
  <c r="G257" i="8"/>
  <c r="H60" i="8"/>
  <c r="F199" i="8"/>
  <c r="G231" i="8"/>
  <c r="H231" i="8"/>
  <c r="H139" i="8"/>
  <c r="F231" i="8"/>
  <c r="A4" i="7"/>
  <c r="G229" i="8"/>
  <c r="F273" i="8"/>
  <c r="F168" i="8"/>
  <c r="H237" i="8"/>
  <c r="H161" i="8"/>
  <c r="G273" i="8"/>
  <c r="C3" i="5"/>
  <c r="F145" i="8"/>
  <c r="F116" i="8"/>
  <c r="H271" i="8"/>
  <c r="H171" i="8"/>
  <c r="A4" i="5"/>
  <c r="G146" i="8"/>
  <c r="F150" i="8"/>
  <c r="F257" i="8"/>
  <c r="G211" i="8"/>
  <c r="H211" i="8"/>
  <c r="F258" i="8"/>
  <c r="G107" i="8"/>
  <c r="H107" i="8"/>
  <c r="G123" i="8"/>
  <c r="G299" i="8"/>
  <c r="G37" i="8"/>
  <c r="G52" i="8"/>
  <c r="G239" i="8"/>
  <c r="H239" i="8"/>
  <c r="G134" i="8"/>
  <c r="G155" i="8"/>
  <c r="G104" i="8"/>
  <c r="H104" i="8"/>
  <c r="H306" i="8"/>
  <c r="G307" i="8"/>
  <c r="G39" i="8"/>
  <c r="H39" i="8"/>
  <c r="G285" i="8"/>
  <c r="H285" i="8"/>
  <c r="G45" i="8"/>
  <c r="H45" i="8"/>
  <c r="F98" i="8"/>
  <c r="H212" i="8"/>
  <c r="G69" i="8"/>
  <c r="F10" i="8"/>
  <c r="G208" i="8"/>
  <c r="H208" i="8"/>
  <c r="F255" i="8"/>
  <c r="G40" i="8"/>
  <c r="G29" i="8"/>
  <c r="H29" i="8"/>
  <c r="G21" i="8"/>
  <c r="H21" i="8"/>
  <c r="G240" i="8"/>
  <c r="H240" i="8"/>
  <c r="G154" i="8"/>
  <c r="H154" i="8"/>
  <c r="G83" i="8"/>
  <c r="H83" i="8"/>
  <c r="G158" i="8"/>
  <c r="G132" i="8"/>
  <c r="H132" i="8"/>
  <c r="G308" i="8"/>
  <c r="H308" i="8"/>
  <c r="G293" i="8"/>
  <c r="G187" i="8"/>
  <c r="H187" i="8"/>
  <c r="G275" i="8"/>
  <c r="H275" i="8"/>
  <c r="G167" i="8"/>
  <c r="H167" i="8"/>
  <c r="G151" i="8"/>
  <c r="G300" i="8"/>
  <c r="H300" i="8"/>
  <c r="G260" i="8"/>
  <c r="H260" i="8"/>
  <c r="G245" i="8"/>
  <c r="H245" i="8"/>
  <c r="G209" i="8"/>
  <c r="H209" i="8"/>
  <c r="G304" i="8"/>
  <c r="G302" i="8"/>
  <c r="H302" i="8"/>
  <c r="G96" i="8"/>
  <c r="H96" i="8"/>
  <c r="G259" i="8"/>
  <c r="H259" i="8"/>
  <c r="F178" i="8"/>
  <c r="G25" i="8"/>
  <c r="H25" i="8"/>
  <c r="G13" i="8"/>
  <c r="H13" i="8"/>
  <c r="G57" i="8"/>
  <c r="H57" i="8"/>
  <c r="F264" i="8"/>
  <c r="G170" i="8"/>
  <c r="H170" i="8"/>
  <c r="G270" i="8"/>
  <c r="G177" i="8"/>
  <c r="H177" i="8"/>
  <c r="G68" i="8"/>
  <c r="H68" i="8"/>
  <c r="G140" i="8"/>
  <c r="H140" i="8"/>
  <c r="G126" i="8"/>
  <c r="H126" i="8"/>
  <c r="G216" i="8"/>
  <c r="G152" i="8"/>
  <c r="H152" i="8"/>
  <c r="F136" i="8"/>
  <c r="F62" i="8"/>
  <c r="G66" i="8"/>
  <c r="H66" i="8"/>
  <c r="H125" i="8"/>
  <c r="G125" i="8"/>
  <c r="F228" i="8"/>
  <c r="H149" i="8"/>
  <c r="G301" i="8"/>
  <c r="H301" i="8"/>
  <c r="H95" i="8"/>
  <c r="H272" i="8"/>
  <c r="E90" i="8"/>
  <c r="H90" i="8"/>
  <c r="G131" i="8"/>
  <c r="H131" i="8"/>
  <c r="G262" i="6"/>
  <c r="G117" i="7"/>
  <c r="G256" i="8"/>
  <c r="G278" i="8"/>
  <c r="H278" i="8"/>
  <c r="G241" i="8"/>
  <c r="H241" i="8"/>
  <c r="H82" i="8"/>
  <c r="G119" i="8"/>
  <c r="H119" i="8"/>
  <c r="G226" i="8"/>
  <c r="H226" i="8"/>
  <c r="G54" i="8"/>
  <c r="F213" i="8"/>
  <c r="G225" i="8"/>
  <c r="H225" i="8"/>
  <c r="F8" i="8"/>
  <c r="G200" i="8"/>
  <c r="H200" i="8"/>
  <c r="G175" i="8"/>
  <c r="H175" i="8"/>
  <c r="G38" i="6"/>
  <c r="G110" i="6"/>
  <c r="G170" i="6"/>
  <c r="G85" i="7"/>
  <c r="G71" i="8"/>
  <c r="H71" i="8"/>
  <c r="G92" i="8"/>
  <c r="G232" i="8"/>
  <c r="H232" i="8"/>
  <c r="G179" i="8"/>
  <c r="H179" i="8"/>
  <c r="G262" i="8"/>
  <c r="H262" i="8"/>
  <c r="G305" i="8"/>
  <c r="H305" i="8"/>
  <c r="G176" i="8"/>
  <c r="H176" i="8"/>
  <c r="G144" i="8"/>
  <c r="H144" i="8"/>
  <c r="G83" i="6"/>
  <c r="G161" i="6"/>
  <c r="G337" i="6"/>
  <c r="G75" i="8"/>
  <c r="H75" i="8"/>
  <c r="C7" i="6"/>
  <c r="C7" i="5"/>
  <c r="C7" i="7"/>
  <c r="H280" i="8"/>
  <c r="H72" i="8"/>
  <c r="H180" i="8"/>
  <c r="H246" i="8"/>
  <c r="H283" i="8"/>
  <c r="H269" i="8"/>
  <c r="H188" i="8"/>
  <c r="G276" i="8"/>
  <c r="H276" i="8"/>
  <c r="G247" i="8"/>
  <c r="G142" i="8"/>
  <c r="H142" i="8"/>
  <c r="G277" i="8"/>
  <c r="H277" i="8"/>
  <c r="G165" i="8"/>
  <c r="H165" i="8"/>
  <c r="G156" i="8"/>
  <c r="G141" i="8"/>
  <c r="H141" i="8"/>
  <c r="G56" i="6"/>
  <c r="F282" i="8"/>
  <c r="G254" i="6"/>
  <c r="C1" i="6"/>
  <c r="C1" i="5"/>
  <c r="C1" i="7"/>
  <c r="H257" i="8"/>
  <c r="G281" i="8"/>
  <c r="H281" i="8"/>
  <c r="G215" i="8"/>
  <c r="G32" i="8"/>
  <c r="G298" i="8"/>
  <c r="H298" i="8"/>
  <c r="H199" i="8"/>
  <c r="H292" i="8"/>
  <c r="G303" i="8"/>
  <c r="H303" i="8"/>
  <c r="E227" i="8"/>
  <c r="G236" i="8"/>
  <c r="H236" i="8"/>
  <c r="H12" i="8"/>
  <c r="F33" i="4"/>
  <c r="F114" i="8"/>
  <c r="G294" i="6"/>
  <c r="G92" i="7"/>
  <c r="G100" i="7" s="1"/>
  <c r="H92" i="7"/>
  <c r="H100" i="7" s="1"/>
  <c r="G222" i="6"/>
  <c r="G246" i="6"/>
  <c r="G278" i="6"/>
  <c r="G50" i="8"/>
  <c r="G234" i="8"/>
  <c r="H234" i="8"/>
  <c r="F94" i="8"/>
  <c r="F186" i="8"/>
  <c r="H36" i="8"/>
  <c r="G36" i="8"/>
  <c r="E110" i="8"/>
  <c r="H110" i="8"/>
  <c r="G263" i="8"/>
  <c r="H263" i="8"/>
  <c r="H33" i="8"/>
  <c r="A2" i="5"/>
  <c r="A2" i="7"/>
  <c r="A2" i="6"/>
  <c r="H55" i="8"/>
  <c r="H224" i="8"/>
  <c r="G117" i="8"/>
  <c r="K248" i="2"/>
  <c r="G120" i="8"/>
  <c r="H242" i="8"/>
  <c r="G122" i="8"/>
  <c r="H122" i="8"/>
  <c r="G233" i="8"/>
  <c r="H233" i="8"/>
  <c r="C2" i="7"/>
  <c r="C2" i="6"/>
  <c r="G214" i="6"/>
  <c r="G346" i="6"/>
  <c r="G148" i="8"/>
  <c r="H148" i="8"/>
  <c r="A3" i="7"/>
  <c r="A3" i="6"/>
  <c r="H27" i="7"/>
  <c r="H193" i="8"/>
  <c r="F16" i="8"/>
  <c r="F191" i="8"/>
  <c r="H183" i="8"/>
  <c r="H157" i="8"/>
  <c r="E15" i="6"/>
  <c r="G15" i="6" s="1"/>
  <c r="G16" i="6" s="1"/>
  <c r="H100" i="6"/>
  <c r="G270" i="6"/>
  <c r="H47" i="7"/>
  <c r="H55" i="7"/>
  <c r="H65" i="7" s="1"/>
  <c r="G55" i="7"/>
  <c r="G65" i="7" s="1"/>
  <c r="F229" i="8"/>
  <c r="F146" i="8"/>
  <c r="F174" i="8"/>
  <c r="F42" i="8"/>
  <c r="H28" i="6"/>
  <c r="F15" i="6" s="1"/>
  <c r="H15" i="6" s="1"/>
  <c r="H16" i="6" s="1"/>
  <c r="H73" i="6"/>
  <c r="G197" i="6"/>
  <c r="G48" i="8"/>
  <c r="H48" i="8"/>
  <c r="H46" i="6"/>
  <c r="G47" i="6" s="1"/>
  <c r="H118" i="6"/>
  <c r="G119" i="6" s="1"/>
  <c r="G188" i="6"/>
  <c r="H181" i="8"/>
  <c r="G181" i="8"/>
  <c r="G113" i="8"/>
  <c r="H113" i="8"/>
  <c r="G85" i="8"/>
  <c r="H85" i="8"/>
  <c r="F206" i="8"/>
  <c r="A1" i="6"/>
  <c r="A1" i="5"/>
  <c r="A1" i="7"/>
  <c r="A7" i="6"/>
  <c r="A7" i="5"/>
  <c r="A7" i="7"/>
  <c r="G65" i="6"/>
  <c r="H91" i="6"/>
  <c r="G137" i="6"/>
  <c r="G179" i="6"/>
  <c r="G319" i="6"/>
  <c r="A6" i="6"/>
  <c r="G42" i="9"/>
  <c r="D43" i="9"/>
  <c r="C67" i="9"/>
  <c r="G213" i="8" l="1"/>
  <c r="H213" i="8"/>
  <c r="G26" i="8"/>
  <c r="H26" i="8"/>
  <c r="H117" i="8"/>
  <c r="H227" i="8"/>
  <c r="H295" i="8"/>
  <c r="H229" i="8"/>
  <c r="G136" i="8"/>
  <c r="H268" i="8"/>
  <c r="H6" i="8"/>
  <c r="F54" i="9"/>
  <c r="E167" i="2" s="1"/>
  <c r="E185" i="8" s="1"/>
  <c r="E166" i="2"/>
  <c r="E248" i="8" s="1"/>
  <c r="N77" i="9"/>
  <c r="E173" i="2" s="1"/>
  <c r="E172" i="2"/>
  <c r="I150" i="9"/>
  <c r="E278" i="2" s="1"/>
  <c r="E220" i="8" s="1"/>
  <c r="E277" i="2"/>
  <c r="H217" i="8"/>
  <c r="H250" i="8"/>
  <c r="H128" i="8"/>
  <c r="H296" i="8"/>
  <c r="G101" i="6"/>
  <c r="E69" i="2"/>
  <c r="H169" i="8"/>
  <c r="H284" i="8"/>
  <c r="H130" i="8"/>
  <c r="H73" i="8"/>
  <c r="F230" i="8"/>
  <c r="H210" i="8"/>
  <c r="H49" i="8"/>
  <c r="F216" i="8"/>
  <c r="H44" i="8"/>
  <c r="H160" i="8"/>
  <c r="H184" i="8"/>
  <c r="H207" i="8"/>
  <c r="H106" i="8"/>
  <c r="E310" i="2"/>
  <c r="E291" i="8" s="1"/>
  <c r="F118" i="9"/>
  <c r="E311" i="2" s="1"/>
  <c r="H230" i="8"/>
  <c r="F135" i="8"/>
  <c r="G205" i="6"/>
  <c r="F24" i="8"/>
  <c r="G328" i="6"/>
  <c r="E106" i="2"/>
  <c r="E270" i="8" s="1"/>
  <c r="E107" i="2"/>
  <c r="H145" i="8"/>
  <c r="H219" i="8"/>
  <c r="G219" i="8"/>
  <c r="H74" i="8"/>
  <c r="H84" i="8"/>
  <c r="G43" i="8"/>
  <c r="H43" i="8"/>
  <c r="G34" i="8"/>
  <c r="H34" i="8"/>
  <c r="G101" i="8"/>
  <c r="H101" i="8"/>
  <c r="H279" i="8"/>
  <c r="F129" i="8"/>
  <c r="H105" i="8"/>
  <c r="H159" i="8"/>
  <c r="G108" i="8"/>
  <c r="H108" i="8"/>
  <c r="H138" i="8"/>
  <c r="G161" i="8"/>
  <c r="F56" i="8"/>
  <c r="G190" i="8"/>
  <c r="F47" i="8"/>
  <c r="H273" i="8"/>
  <c r="F88" i="8"/>
  <c r="F291" i="8"/>
  <c r="G191" i="8"/>
  <c r="H191" i="8"/>
  <c r="F265" i="8"/>
  <c r="F244" i="8"/>
  <c r="G178" i="8"/>
  <c r="G255" i="8"/>
  <c r="H255" i="8"/>
  <c r="G47" i="8"/>
  <c r="H47" i="8"/>
  <c r="G66" i="7"/>
  <c r="G174" i="8"/>
  <c r="H174" i="8"/>
  <c r="G116" i="8"/>
  <c r="G244" i="8"/>
  <c r="H244" i="8"/>
  <c r="G129" i="8"/>
  <c r="G168" i="8"/>
  <c r="H168" i="8"/>
  <c r="G163" i="8"/>
  <c r="H163" i="8"/>
  <c r="G10" i="8"/>
  <c r="H134" i="8"/>
  <c r="H123" i="8"/>
  <c r="D45" i="9"/>
  <c r="E109" i="2" s="1"/>
  <c r="E116" i="8" s="1"/>
  <c r="E108" i="2"/>
  <c r="G88" i="8"/>
  <c r="H88" i="8"/>
  <c r="G92" i="6"/>
  <c r="F248" i="8"/>
  <c r="F53" i="8"/>
  <c r="G282" i="8"/>
  <c r="H282" i="8"/>
  <c r="F27" i="8"/>
  <c r="F91" i="8"/>
  <c r="F153" i="8"/>
  <c r="G264" i="8"/>
  <c r="H264" i="8"/>
  <c r="G24" i="8"/>
  <c r="H24" i="8"/>
  <c r="G248" i="8"/>
  <c r="H248" i="8"/>
  <c r="E307" i="8"/>
  <c r="E70" i="2"/>
  <c r="F164" i="8"/>
  <c r="H158" i="8"/>
  <c r="H37" i="8"/>
  <c r="G118" i="8"/>
  <c r="H118" i="8"/>
  <c r="G17" i="6"/>
  <c r="G70" i="8"/>
  <c r="H70" i="8"/>
  <c r="G94" i="8"/>
  <c r="H94" i="8"/>
  <c r="F111" i="8"/>
  <c r="G58" i="8"/>
  <c r="H58" i="8"/>
  <c r="G97" i="8"/>
  <c r="H97" i="8"/>
  <c r="F251" i="8"/>
  <c r="F87" i="8"/>
  <c r="G235" i="8"/>
  <c r="H235" i="8"/>
  <c r="H216" i="8"/>
  <c r="G59" i="8"/>
  <c r="H136" i="8"/>
  <c r="G42" i="8"/>
  <c r="H42" i="8"/>
  <c r="H8" i="8"/>
  <c r="G41" i="8"/>
  <c r="H41" i="8"/>
  <c r="G198" i="8"/>
  <c r="H198" i="8"/>
  <c r="G206" i="8"/>
  <c r="H206" i="8"/>
  <c r="G102" i="8"/>
  <c r="H102" i="8"/>
  <c r="G101" i="7"/>
  <c r="G29" i="6"/>
  <c r="G192" i="8"/>
  <c r="H192" i="8"/>
  <c r="F190" i="8"/>
  <c r="F201" i="8"/>
  <c r="F137" i="8"/>
  <c r="G223" i="8"/>
  <c r="H223" i="8"/>
  <c r="F22" i="8"/>
  <c r="G258" i="8"/>
  <c r="H258" i="8"/>
  <c r="K37" i="9"/>
  <c r="K41" i="9" s="1"/>
  <c r="L35" i="9" s="1"/>
  <c r="E101" i="2"/>
  <c r="F77" i="8"/>
  <c r="G291" i="8"/>
  <c r="G127" i="8"/>
  <c r="H127" i="8"/>
  <c r="F287" i="8"/>
  <c r="G67" i="8"/>
  <c r="H67" i="8"/>
  <c r="G76" i="8"/>
  <c r="H76" i="8"/>
  <c r="C69" i="9"/>
  <c r="E179" i="2" s="1"/>
  <c r="E178" i="2"/>
  <c r="G267" i="8"/>
  <c r="H267" i="8"/>
  <c r="F143" i="8"/>
  <c r="G135" i="8"/>
  <c r="H135" i="8"/>
  <c r="H120" i="8"/>
  <c r="F89" i="8"/>
  <c r="G261" i="8"/>
  <c r="H261" i="8"/>
  <c r="H190" i="8"/>
  <c r="F253" i="8"/>
  <c r="H32" i="8"/>
  <c r="G112" i="8"/>
  <c r="H112" i="8"/>
  <c r="G265" i="8"/>
  <c r="H265" i="8"/>
  <c r="G254" i="8"/>
  <c r="H254" i="8"/>
  <c r="G48" i="7"/>
  <c r="F166" i="8"/>
  <c r="G186" i="8"/>
  <c r="H186" i="8"/>
  <c r="F196" i="8"/>
  <c r="G114" i="8"/>
  <c r="F290" i="8"/>
  <c r="F86" i="8"/>
  <c r="F9" i="8"/>
  <c r="G62" i="8"/>
  <c r="H307" i="8"/>
  <c r="G243" i="8"/>
  <c r="H243" i="8"/>
  <c r="G222" i="8"/>
  <c r="H222" i="8"/>
  <c r="H64" i="8"/>
  <c r="G64" i="8"/>
  <c r="G16" i="8"/>
  <c r="H16" i="8"/>
  <c r="G249" i="8"/>
  <c r="H249" i="8"/>
  <c r="G109" i="8"/>
  <c r="H109" i="8"/>
  <c r="H50" i="8"/>
  <c r="F203" i="8"/>
  <c r="F63" i="8"/>
  <c r="H92" i="8"/>
  <c r="G28" i="7"/>
  <c r="G228" i="8"/>
  <c r="H228" i="8"/>
  <c r="F163" i="8"/>
  <c r="F51" i="8"/>
  <c r="G98" i="8"/>
  <c r="H98" i="8"/>
  <c r="E151" i="8" l="1"/>
  <c r="H151" i="8"/>
  <c r="F286" i="8"/>
  <c r="F182" i="8"/>
  <c r="F38" i="8"/>
  <c r="F65" i="8"/>
  <c r="F46" i="8"/>
  <c r="L52" i="2"/>
  <c r="F252" i="8"/>
  <c r="F30" i="8"/>
  <c r="H270" i="8"/>
  <c r="M18" i="2"/>
  <c r="F195" i="8"/>
  <c r="F147" i="8"/>
  <c r="H220" i="8"/>
  <c r="E69" i="8"/>
  <c r="H69" i="8"/>
  <c r="F162" i="8"/>
  <c r="F20" i="8"/>
  <c r="F288" i="8"/>
  <c r="F15" i="8"/>
  <c r="F202" i="8"/>
  <c r="E54" i="8"/>
  <c r="H54" i="8"/>
  <c r="F61" i="8"/>
  <c r="H291" i="8"/>
  <c r="G230" i="8"/>
  <c r="F23" i="8"/>
  <c r="F173" i="8"/>
  <c r="G150" i="8"/>
  <c r="H150" i="8"/>
  <c r="F289" i="8"/>
  <c r="H185" i="8"/>
  <c r="F214" i="8"/>
  <c r="E256" i="8"/>
  <c r="H256" i="8"/>
  <c r="E297" i="8"/>
  <c r="H297" i="8"/>
  <c r="L202" i="2"/>
  <c r="L139" i="2"/>
  <c r="H116" i="8"/>
  <c r="F80" i="8"/>
  <c r="F7" i="8"/>
  <c r="F17" i="8"/>
  <c r="G86" i="8"/>
  <c r="H86" i="8"/>
  <c r="F81" i="8"/>
  <c r="G9" i="8"/>
  <c r="H9" i="8"/>
  <c r="E205" i="8"/>
  <c r="H205" i="8"/>
  <c r="G77" i="8"/>
  <c r="H77" i="8"/>
  <c r="G164" i="8"/>
  <c r="H164" i="8"/>
  <c r="G153" i="8"/>
  <c r="H153" i="8"/>
  <c r="G27" i="8"/>
  <c r="H27" i="8"/>
  <c r="G56" i="8"/>
  <c r="G203" i="8"/>
  <c r="G51" i="8"/>
  <c r="G289" i="8"/>
  <c r="H289" i="8"/>
  <c r="L236" i="2"/>
  <c r="E19" i="8"/>
  <c r="H59" i="8"/>
  <c r="L98" i="2"/>
  <c r="F28" i="8"/>
  <c r="G63" i="8"/>
  <c r="F79" i="8"/>
  <c r="F31" i="8"/>
  <c r="E293" i="8"/>
  <c r="E71" i="2"/>
  <c r="H293" i="8"/>
  <c r="H114" i="8"/>
  <c r="L328" i="2"/>
  <c r="G166" i="8"/>
  <c r="G253" i="8"/>
  <c r="G89" i="8"/>
  <c r="G287" i="8"/>
  <c r="H287" i="8"/>
  <c r="E102" i="2"/>
  <c r="E103" i="2"/>
  <c r="G22" i="8"/>
  <c r="H22" i="8"/>
  <c r="G111" i="8"/>
  <c r="F18" i="8"/>
  <c r="E155" i="8"/>
  <c r="H155" i="8"/>
  <c r="H129" i="8"/>
  <c r="L241" i="2"/>
  <c r="G290" i="8"/>
  <c r="H290" i="8"/>
  <c r="G87" i="8"/>
  <c r="H87" i="8"/>
  <c r="G251" i="8"/>
  <c r="H251" i="8"/>
  <c r="H10" i="8"/>
  <c r="M24" i="2"/>
  <c r="H62" i="8"/>
  <c r="L118" i="2"/>
  <c r="G137" i="8"/>
  <c r="G91" i="8"/>
  <c r="H91" i="8"/>
  <c r="E146" i="8"/>
  <c r="H146" i="8"/>
  <c r="G143" i="8"/>
  <c r="H143" i="8"/>
  <c r="G53" i="8"/>
  <c r="H53" i="8"/>
  <c r="H178" i="8"/>
  <c r="G196" i="8"/>
  <c r="H196" i="8"/>
  <c r="F78" i="8"/>
  <c r="G201" i="8"/>
  <c r="H201" i="8"/>
  <c r="F11" i="8"/>
  <c r="G30" i="8" l="1"/>
  <c r="H30" i="8"/>
  <c r="H61" i="8"/>
  <c r="G61" i="8"/>
  <c r="G288" i="8"/>
  <c r="H288" i="8"/>
  <c r="H38" i="8"/>
  <c r="G38" i="8"/>
  <c r="H147" i="8"/>
  <c r="G147" i="8"/>
  <c r="G173" i="8"/>
  <c r="H173" i="8"/>
  <c r="H20" i="8"/>
  <c r="G20" i="8"/>
  <c r="G182" i="8"/>
  <c r="G214" i="8"/>
  <c r="H214" i="8"/>
  <c r="G195" i="8"/>
  <c r="H195" i="8"/>
  <c r="G23" i="8"/>
  <c r="H23" i="8"/>
  <c r="H202" i="8"/>
  <c r="G202" i="8"/>
  <c r="H162" i="8"/>
  <c r="G162" i="8"/>
  <c r="H46" i="8"/>
  <c r="G46" i="8"/>
  <c r="G286" i="8"/>
  <c r="H286" i="8"/>
  <c r="G252" i="8"/>
  <c r="H252" i="8"/>
  <c r="H15" i="8"/>
  <c r="G15" i="8"/>
  <c r="G65" i="8"/>
  <c r="H89" i="8"/>
  <c r="G11" i="8"/>
  <c r="H11" i="8"/>
  <c r="G78" i="8"/>
  <c r="G81" i="8"/>
  <c r="H81" i="8"/>
  <c r="H253" i="8"/>
  <c r="G79" i="8"/>
  <c r="H79" i="8"/>
  <c r="L125" i="2"/>
  <c r="G7" i="8"/>
  <c r="G18" i="8"/>
  <c r="E40" i="8"/>
  <c r="H40" i="8"/>
  <c r="E52" i="8"/>
  <c r="H52" i="8"/>
  <c r="E299" i="8"/>
  <c r="H299" i="8"/>
  <c r="H63" i="8"/>
  <c r="L390" i="2"/>
  <c r="M313" i="2" s="1"/>
  <c r="H203" i="8"/>
  <c r="L248" i="2"/>
  <c r="H56" i="8"/>
  <c r="L185" i="2"/>
  <c r="H137" i="8"/>
  <c r="H111" i="8"/>
  <c r="H166" i="8"/>
  <c r="L260" i="2"/>
  <c r="L180" i="2"/>
  <c r="G17" i="8"/>
  <c r="H17" i="8"/>
  <c r="G80" i="8"/>
  <c r="H80" i="8"/>
  <c r="G28" i="8"/>
  <c r="G31" i="8"/>
  <c r="H19" i="8"/>
  <c r="H51" i="8"/>
  <c r="L33" i="2"/>
  <c r="L193" i="2" l="1"/>
  <c r="H182" i="8"/>
  <c r="L40" i="2"/>
  <c r="L225" i="2"/>
  <c r="H65" i="8"/>
  <c r="L222" i="2"/>
  <c r="L110" i="2"/>
  <c r="L312" i="2"/>
  <c r="L168" i="2"/>
  <c r="H7" i="8"/>
  <c r="L74" i="2"/>
  <c r="H31" i="8"/>
  <c r="L145" i="2"/>
  <c r="H78" i="8"/>
  <c r="L87" i="2"/>
  <c r="H18" i="8"/>
  <c r="L208" i="2"/>
  <c r="H28" i="8"/>
  <c r="L297" i="2"/>
  <c r="P14" i="1"/>
  <c r="M111" i="2" l="1"/>
  <c r="M237" i="2"/>
  <c r="M28" i="2"/>
  <c r="M181" i="2"/>
  <c r="P16" i="1"/>
  <c r="H310" i="8"/>
  <c r="M391" i="2" l="1"/>
  <c r="M393" i="2" s="1"/>
  <c r="C2" i="8" s="1"/>
  <c r="M43" i="1"/>
  <c r="G43" i="1"/>
  <c r="K43" i="1"/>
  <c r="O43" i="1"/>
  <c r="I43" i="1"/>
  <c r="C19" i="11"/>
  <c r="I237" i="8" l="1"/>
  <c r="I260" i="8"/>
  <c r="I147" i="8"/>
  <c r="I114" i="8"/>
  <c r="I40" i="8"/>
  <c r="I141" i="8"/>
  <c r="I163" i="8"/>
  <c r="I205" i="8"/>
  <c r="I276" i="8"/>
  <c r="I186" i="8"/>
  <c r="I15" i="8"/>
  <c r="I28" i="8"/>
  <c r="I47" i="8"/>
  <c r="I255" i="8"/>
  <c r="I56" i="8"/>
  <c r="I305" i="8"/>
  <c r="I27" i="8"/>
  <c r="I246" i="8"/>
  <c r="I10" i="8"/>
  <c r="I49" i="8"/>
  <c r="I19" i="8"/>
  <c r="I228" i="8"/>
  <c r="I52" i="8"/>
  <c r="I130" i="8"/>
  <c r="I76" i="8"/>
  <c r="I9" i="8"/>
  <c r="I242" i="8"/>
  <c r="I238" i="8"/>
  <c r="I86" i="8"/>
  <c r="I81" i="8"/>
  <c r="I31" i="8"/>
  <c r="I79" i="8"/>
  <c r="I87" i="8"/>
  <c r="I251" i="8"/>
  <c r="I58" i="8"/>
  <c r="I120" i="8"/>
  <c r="I188" i="8"/>
  <c r="I277" i="8"/>
  <c r="I124" i="8"/>
  <c r="I102" i="8"/>
  <c r="I156" i="8"/>
  <c r="I257" i="8"/>
  <c r="I138" i="8"/>
  <c r="I17" i="8"/>
  <c r="I290" i="8"/>
  <c r="I164" i="8"/>
  <c r="I198" i="8"/>
  <c r="I190" i="8"/>
  <c r="I131" i="8"/>
  <c r="I187" i="8"/>
  <c r="I7" i="8"/>
  <c r="I203" i="8"/>
  <c r="I289" i="8"/>
  <c r="I22" i="8"/>
  <c r="I243" i="8"/>
  <c r="I248" i="8"/>
  <c r="I48" i="8"/>
  <c r="I241" i="8"/>
  <c r="I253" i="8"/>
  <c r="I63" i="8"/>
  <c r="I59" i="8"/>
  <c r="I158" i="8"/>
  <c r="I192" i="8"/>
  <c r="I307" i="8"/>
  <c r="I161" i="8"/>
  <c r="I308" i="8"/>
  <c r="I18" i="8"/>
  <c r="I89" i="8"/>
  <c r="I51" i="8"/>
  <c r="I146" i="8"/>
  <c r="I65" i="8"/>
  <c r="I91" i="8"/>
  <c r="I98" i="8"/>
  <c r="I173" i="8"/>
  <c r="I136" i="8"/>
  <c r="I75" i="8"/>
  <c r="I104" i="8"/>
  <c r="I275" i="8"/>
  <c r="I26" i="8"/>
  <c r="I71" i="8"/>
  <c r="I100" i="8"/>
  <c r="I135" i="8"/>
  <c r="I199" i="8"/>
  <c r="I268" i="8"/>
  <c r="I224" i="8"/>
  <c r="I193" i="8"/>
  <c r="I180" i="8"/>
  <c r="I78" i="8"/>
  <c r="I299" i="8"/>
  <c r="I166" i="8"/>
  <c r="I77" i="8"/>
  <c r="I53" i="8"/>
  <c r="I252" i="8"/>
  <c r="I88" i="8"/>
  <c r="I112" i="8"/>
  <c r="I118" i="8"/>
  <c r="I84" i="8"/>
  <c r="I46" i="8"/>
  <c r="I44" i="8"/>
  <c r="I90" i="8"/>
  <c r="I184" i="8"/>
  <c r="I137" i="8"/>
  <c r="I11" i="8"/>
  <c r="I293" i="8"/>
  <c r="I214" i="8"/>
  <c r="I70" i="8"/>
  <c r="I64" i="8"/>
  <c r="I258" i="8"/>
  <c r="I223" i="8"/>
  <c r="I234" i="8"/>
  <c r="I195" i="8"/>
  <c r="I57" i="8"/>
  <c r="I176" i="8"/>
  <c r="I34" i="8"/>
  <c r="I209" i="8"/>
  <c r="I45" i="8"/>
  <c r="I211" i="8"/>
  <c r="I69" i="8"/>
  <c r="I148" i="8"/>
  <c r="I43" i="8"/>
  <c r="I208" i="8"/>
  <c r="I6" i="8"/>
  <c r="I106" i="8"/>
  <c r="I108" i="8"/>
  <c r="I37" i="8"/>
  <c r="I42" i="8"/>
  <c r="I92" i="8"/>
  <c r="I254" i="8"/>
  <c r="I123" i="8"/>
  <c r="I159" i="8"/>
  <c r="I140" i="8"/>
  <c r="I230" i="8"/>
  <c r="I183" i="8"/>
  <c r="I21" i="8"/>
  <c r="I225" i="8"/>
  <c r="I152" i="8"/>
  <c r="I273" i="8"/>
  <c r="I284" i="8"/>
  <c r="I227" i="8"/>
  <c r="I96" i="8"/>
  <c r="I132" i="8"/>
  <c r="I121" i="8"/>
  <c r="I194" i="8"/>
  <c r="I73" i="8"/>
  <c r="I204" i="8"/>
  <c r="I93" i="8"/>
  <c r="I287" i="8"/>
  <c r="I16" i="8"/>
  <c r="I97" i="8"/>
  <c r="I162" i="8"/>
  <c r="I261" i="8"/>
  <c r="I20" i="8"/>
  <c r="I244" i="8"/>
  <c r="I286" i="8"/>
  <c r="I229" i="8"/>
  <c r="I296" i="8"/>
  <c r="I55" i="8"/>
  <c r="I175" i="8"/>
  <c r="I82" i="8"/>
  <c r="I170" i="8"/>
  <c r="I117" i="8"/>
  <c r="I295" i="8"/>
  <c r="I220" i="8"/>
  <c r="I301" i="8"/>
  <c r="I125" i="8"/>
  <c r="I172" i="8"/>
  <c r="I99" i="8"/>
  <c r="I178" i="8"/>
  <c r="I291" i="8"/>
  <c r="I67" i="8"/>
  <c r="I265" i="8"/>
  <c r="I32" i="8"/>
  <c r="I282" i="8"/>
  <c r="I288" i="8"/>
  <c r="I122" i="8"/>
  <c r="I74" i="8"/>
  <c r="I165" i="8"/>
  <c r="I303" i="8"/>
  <c r="I269" i="8"/>
  <c r="I256" i="8"/>
  <c r="I245" i="8"/>
  <c r="I144" i="8"/>
  <c r="I13" i="8"/>
  <c r="I239" i="8"/>
  <c r="I292" i="8"/>
  <c r="I167" i="8"/>
  <c r="I271" i="8"/>
  <c r="I60" i="8"/>
  <c r="I264" i="8"/>
  <c r="I134" i="8"/>
  <c r="I24" i="8"/>
  <c r="I8" i="8"/>
  <c r="I216" i="8"/>
  <c r="I142" i="8"/>
  <c r="I105" i="8"/>
  <c r="I207" i="8"/>
  <c r="I85" i="8"/>
  <c r="I247" i="8"/>
  <c r="I126" i="8"/>
  <c r="I30" i="8"/>
  <c r="I213" i="8"/>
  <c r="I151" i="8"/>
  <c r="I240" i="8"/>
  <c r="I157" i="8"/>
  <c r="I281" i="8"/>
  <c r="I294" i="8"/>
  <c r="I133" i="8"/>
  <c r="I29" i="8"/>
  <c r="I107" i="8"/>
  <c r="I212" i="8"/>
  <c r="I283" i="8"/>
  <c r="I154" i="8"/>
  <c r="I177" i="8"/>
  <c r="I33" i="8"/>
  <c r="I298" i="8"/>
  <c r="I262" i="8"/>
  <c r="I54" i="8"/>
  <c r="I218" i="8"/>
  <c r="I297" i="8"/>
  <c r="I14" i="8"/>
  <c r="I155" i="8"/>
  <c r="I196" i="8"/>
  <c r="I153" i="8"/>
  <c r="I109" i="8"/>
  <c r="I182" i="8"/>
  <c r="I168" i="8"/>
  <c r="I235" i="8"/>
  <c r="I222" i="8"/>
  <c r="I174" i="8"/>
  <c r="I50" i="8"/>
  <c r="I127" i="8"/>
  <c r="I206" i="8"/>
  <c r="I300" i="8"/>
  <c r="I83" i="8"/>
  <c r="I113" i="8"/>
  <c r="I280" i="8"/>
  <c r="I270" i="8"/>
  <c r="I68" i="8"/>
  <c r="I36" i="8"/>
  <c r="I39" i="8"/>
  <c r="I306" i="8"/>
  <c r="I263" i="8"/>
  <c r="I119" i="8"/>
  <c r="I250" i="8"/>
  <c r="I232" i="8"/>
  <c r="I160" i="8"/>
  <c r="I215" i="8"/>
  <c r="I95" i="8"/>
  <c r="I179" i="8"/>
  <c r="I191" i="8"/>
  <c r="I101" i="8"/>
  <c r="I139" i="8"/>
  <c r="I171" i="8"/>
  <c r="I274" i="8"/>
  <c r="I266" i="8"/>
  <c r="I111" i="8"/>
  <c r="I80" i="8"/>
  <c r="I129" i="8"/>
  <c r="I143" i="8"/>
  <c r="I201" i="8"/>
  <c r="I62" i="8"/>
  <c r="I150" i="8"/>
  <c r="I116" i="8"/>
  <c r="I61" i="8"/>
  <c r="I94" i="8"/>
  <c r="I41" i="8"/>
  <c r="I38" i="8"/>
  <c r="I23" i="8"/>
  <c r="I267" i="8"/>
  <c r="I249" i="8"/>
  <c r="I72" i="8"/>
  <c r="I128" i="8"/>
  <c r="I302" i="8"/>
  <c r="I278" i="8"/>
  <c r="I259" i="8"/>
  <c r="I285" i="8"/>
  <c r="I12" i="8"/>
  <c r="I233" i="8"/>
  <c r="I226" i="8"/>
  <c r="I169" i="8"/>
  <c r="I217" i="8"/>
  <c r="I202" i="8"/>
  <c r="I200" i="8"/>
  <c r="I279" i="8"/>
  <c r="I304" i="8"/>
  <c r="I236" i="8"/>
  <c r="I189" i="8"/>
  <c r="I221" i="8"/>
  <c r="I231" i="8"/>
  <c r="I210" i="8"/>
  <c r="I115" i="8"/>
  <c r="I219" i="8"/>
  <c r="I66" i="8"/>
  <c r="I110" i="8"/>
  <c r="I145" i="8"/>
  <c r="I149" i="8"/>
  <c r="I25" i="8"/>
  <c r="I181" i="8"/>
  <c r="I272" i="8"/>
  <c r="I103" i="8"/>
  <c r="I185" i="8"/>
  <c r="I197" i="8"/>
  <c r="I35" i="8"/>
  <c r="P18" i="1"/>
  <c r="E43" i="1"/>
  <c r="E44" i="1" s="1"/>
  <c r="G44" i="1" s="1"/>
  <c r="I44" i="1" s="1"/>
  <c r="K44" i="1" s="1"/>
  <c r="M44" i="1" s="1"/>
  <c r="J6" i="8"/>
  <c r="K6" i="8" s="1"/>
  <c r="I310" i="8" l="1"/>
  <c r="D19" i="11"/>
  <c r="J7" i="8"/>
  <c r="K7" i="8" l="1"/>
  <c r="J8" i="8"/>
  <c r="K8" i="8" l="1"/>
  <c r="J9" i="8"/>
  <c r="K9" i="8" l="1"/>
  <c r="J10" i="8"/>
  <c r="K10" i="8" l="1"/>
  <c r="J11" i="8"/>
  <c r="K11" i="8" l="1"/>
  <c r="J12" i="8"/>
  <c r="K12" i="8" l="1"/>
  <c r="J13" i="8"/>
  <c r="K13" i="8" l="1"/>
  <c r="J14" i="8"/>
  <c r="K14" i="8" l="1"/>
  <c r="J15" i="8"/>
  <c r="K15" i="8" l="1"/>
  <c r="J16" i="8"/>
  <c r="K16" i="8" l="1"/>
  <c r="J17" i="8"/>
  <c r="K17" i="8" l="1"/>
  <c r="J18" i="8"/>
  <c r="K18" i="8" l="1"/>
  <c r="J19" i="8"/>
  <c r="K19" i="8" l="1"/>
  <c r="J20" i="8"/>
  <c r="K20" i="8" l="1"/>
  <c r="J21" i="8"/>
  <c r="K21" i="8" l="1"/>
  <c r="J22" i="8"/>
  <c r="K22" i="8" l="1"/>
  <c r="J23" i="8"/>
  <c r="K23" i="8" l="1"/>
  <c r="J24" i="8"/>
  <c r="K24" i="8" l="1"/>
  <c r="J25" i="8"/>
  <c r="K25" i="8" l="1"/>
  <c r="J26" i="8"/>
  <c r="K26" i="8" l="1"/>
  <c r="J27" i="8"/>
  <c r="K27" i="8" l="1"/>
  <c r="J28" i="8"/>
  <c r="K28" i="8" l="1"/>
  <c r="J29" i="8"/>
  <c r="K29" i="8" l="1"/>
  <c r="J30" i="8"/>
  <c r="K30" i="8" l="1"/>
  <c r="J31" i="8"/>
  <c r="K31" i="8" l="1"/>
  <c r="J32" i="8"/>
  <c r="K32" i="8" l="1"/>
  <c r="J33" i="8"/>
  <c r="K33" i="8" l="1"/>
  <c r="J34" i="8"/>
  <c r="K34" i="8" l="1"/>
  <c r="J35" i="8"/>
  <c r="K35" i="8" l="1"/>
  <c r="J36" i="8"/>
  <c r="K36" i="8" l="1"/>
  <c r="J37" i="8"/>
  <c r="K37" i="8" l="1"/>
  <c r="J38" i="8"/>
  <c r="K38" i="8" l="1"/>
  <c r="J39" i="8"/>
  <c r="K39" i="8" l="1"/>
  <c r="J40" i="8"/>
  <c r="K40" i="8" l="1"/>
  <c r="J41" i="8"/>
  <c r="K41" i="8" l="1"/>
  <c r="J42" i="8"/>
  <c r="K42" i="8" l="1"/>
  <c r="J43" i="8"/>
  <c r="K43" i="8" l="1"/>
  <c r="J44" i="8"/>
  <c r="K44" i="8" l="1"/>
  <c r="J45" i="8"/>
  <c r="K45" i="8" l="1"/>
  <c r="J46" i="8"/>
  <c r="K46" i="8" l="1"/>
  <c r="J47" i="8"/>
  <c r="K47" i="8" l="1"/>
  <c r="J48" i="8"/>
  <c r="K48" i="8" l="1"/>
  <c r="J49" i="8"/>
  <c r="K49" i="8" l="1"/>
  <c r="J50" i="8"/>
  <c r="K50" i="8" l="1"/>
  <c r="J51" i="8"/>
  <c r="K51" i="8" l="1"/>
  <c r="J52" i="8"/>
  <c r="K52" i="8" l="1"/>
  <c r="J53" i="8"/>
  <c r="K53" i="8" l="1"/>
  <c r="J54" i="8"/>
  <c r="K54" i="8" l="1"/>
  <c r="J55" i="8"/>
  <c r="K55" i="8" l="1"/>
  <c r="J56" i="8"/>
  <c r="K56" i="8" l="1"/>
  <c r="J57" i="8"/>
  <c r="K57" i="8" l="1"/>
  <c r="J58" i="8"/>
  <c r="K58" i="8" l="1"/>
  <c r="J59" i="8"/>
  <c r="K59" i="8" l="1"/>
  <c r="J60" i="8"/>
  <c r="K60" i="8" l="1"/>
  <c r="J61" i="8"/>
  <c r="K61" i="8" l="1"/>
  <c r="J62" i="8"/>
  <c r="K62" i="8" l="1"/>
  <c r="J63" i="8"/>
  <c r="K63" i="8" l="1"/>
  <c r="J64" i="8"/>
  <c r="K64" i="8" l="1"/>
  <c r="J65" i="8"/>
  <c r="K65" i="8" l="1"/>
  <c r="J66" i="8"/>
  <c r="K66" i="8" l="1"/>
  <c r="J67" i="8"/>
  <c r="K67" i="8" l="1"/>
  <c r="J68" i="8"/>
  <c r="K68" i="8" l="1"/>
  <c r="J69" i="8"/>
  <c r="K69" i="8" l="1"/>
  <c r="J70" i="8"/>
  <c r="K70" i="8" l="1"/>
  <c r="J71" i="8"/>
  <c r="K71" i="8" l="1"/>
  <c r="J72" i="8"/>
  <c r="K72" i="8" l="1"/>
  <c r="J73" i="8"/>
  <c r="K73" i="8" l="1"/>
  <c r="J74" i="8"/>
  <c r="K74" i="8" l="1"/>
  <c r="J75" i="8"/>
  <c r="K75" i="8" l="1"/>
  <c r="J76" i="8"/>
  <c r="K76" i="8" l="1"/>
  <c r="J77" i="8"/>
  <c r="K77" i="8" l="1"/>
  <c r="J78" i="8"/>
  <c r="K78" i="8" l="1"/>
  <c r="J79" i="8"/>
  <c r="K79" i="8" l="1"/>
  <c r="J80" i="8"/>
  <c r="K80" i="8" l="1"/>
  <c r="J81" i="8"/>
  <c r="K81" i="8" l="1"/>
  <c r="J82" i="8"/>
  <c r="K82" i="8" l="1"/>
  <c r="J83" i="8"/>
  <c r="K83" i="8" l="1"/>
  <c r="J84" i="8"/>
  <c r="K84" i="8" l="1"/>
  <c r="J85" i="8"/>
  <c r="K85" i="8" l="1"/>
  <c r="J86" i="8"/>
  <c r="K86" i="8" l="1"/>
  <c r="J87" i="8"/>
  <c r="K87" i="8" l="1"/>
  <c r="J88" i="8"/>
  <c r="K88" i="8" l="1"/>
  <c r="J89" i="8"/>
  <c r="K89" i="8" l="1"/>
  <c r="J90" i="8"/>
  <c r="K90" i="8" l="1"/>
  <c r="J91" i="8"/>
  <c r="K91" i="8" l="1"/>
  <c r="J92" i="8"/>
  <c r="K92" i="8" l="1"/>
  <c r="J93" i="8"/>
  <c r="K93" i="8" l="1"/>
  <c r="J94" i="8"/>
  <c r="K94" i="8" l="1"/>
  <c r="J95" i="8"/>
  <c r="K95" i="8" l="1"/>
  <c r="J96" i="8"/>
  <c r="K96" i="8" l="1"/>
  <c r="J97" i="8"/>
  <c r="K97" i="8" l="1"/>
  <c r="J98" i="8"/>
  <c r="K98" i="8" l="1"/>
  <c r="J99" i="8"/>
  <c r="K99" i="8" l="1"/>
  <c r="J100" i="8"/>
  <c r="K100" i="8" l="1"/>
  <c r="J101" i="8"/>
  <c r="K101" i="8" l="1"/>
  <c r="J102" i="8"/>
  <c r="K102" i="8" l="1"/>
  <c r="J103" i="8"/>
  <c r="K103" i="8" l="1"/>
  <c r="J104" i="8"/>
  <c r="K104" i="8" l="1"/>
  <c r="J105" i="8"/>
  <c r="K105" i="8" l="1"/>
  <c r="J106" i="8"/>
  <c r="K106" i="8" l="1"/>
  <c r="J107" i="8"/>
  <c r="K107" i="8" l="1"/>
  <c r="J108" i="8"/>
  <c r="K108" i="8" l="1"/>
  <c r="J109" i="8"/>
  <c r="K109" i="8" l="1"/>
  <c r="J110" i="8"/>
  <c r="K110" i="8" l="1"/>
  <c r="J111" i="8"/>
  <c r="K111" i="8" l="1"/>
  <c r="J112" i="8"/>
  <c r="K112" i="8" l="1"/>
  <c r="J113" i="8"/>
  <c r="K113" i="8" l="1"/>
  <c r="J114" i="8"/>
  <c r="K114" i="8" l="1"/>
  <c r="J115" i="8"/>
  <c r="K115" i="8" l="1"/>
  <c r="J116" i="8"/>
  <c r="K116" i="8" l="1"/>
  <c r="J117" i="8"/>
  <c r="K117" i="8" l="1"/>
  <c r="J118" i="8"/>
  <c r="K118" i="8" l="1"/>
  <c r="J119" i="8"/>
  <c r="K119" i="8" l="1"/>
  <c r="J120" i="8"/>
  <c r="K120" i="8" l="1"/>
  <c r="J121" i="8"/>
  <c r="K121" i="8" l="1"/>
  <c r="J122" i="8"/>
  <c r="K122" i="8" l="1"/>
  <c r="J123" i="8"/>
  <c r="K123" i="8" l="1"/>
  <c r="J124" i="8"/>
  <c r="K124" i="8" l="1"/>
  <c r="J125" i="8"/>
  <c r="K125" i="8" l="1"/>
  <c r="J126" i="8"/>
  <c r="K126" i="8" l="1"/>
  <c r="J127" i="8"/>
  <c r="K127" i="8" l="1"/>
  <c r="J128" i="8"/>
  <c r="K128" i="8" l="1"/>
  <c r="J129" i="8"/>
  <c r="K129" i="8" l="1"/>
  <c r="J130" i="8"/>
  <c r="K130" i="8" l="1"/>
  <c r="J131" i="8"/>
  <c r="K131" i="8" l="1"/>
  <c r="J132" i="8"/>
  <c r="K132" i="8" l="1"/>
  <c r="J133" i="8"/>
  <c r="K133" i="8" l="1"/>
  <c r="J134" i="8"/>
  <c r="K134" i="8" l="1"/>
  <c r="J135" i="8"/>
  <c r="K135" i="8" l="1"/>
  <c r="J136" i="8"/>
  <c r="K136" i="8" l="1"/>
  <c r="J137" i="8"/>
  <c r="K137" i="8" l="1"/>
  <c r="J138" i="8"/>
  <c r="K138" i="8" l="1"/>
  <c r="J139" i="8"/>
  <c r="K139" i="8" l="1"/>
  <c r="J140" i="8"/>
  <c r="K140" i="8" l="1"/>
  <c r="J141" i="8"/>
  <c r="K141" i="8" l="1"/>
  <c r="J142" i="8"/>
  <c r="K142" i="8" l="1"/>
  <c r="J143" i="8"/>
  <c r="K143" i="8" l="1"/>
  <c r="J144" i="8"/>
  <c r="K144" i="8" l="1"/>
  <c r="J145" i="8"/>
  <c r="K145" i="8" l="1"/>
  <c r="J146" i="8"/>
  <c r="K146" i="8" l="1"/>
  <c r="J147" i="8"/>
  <c r="K147" i="8" l="1"/>
  <c r="J148" i="8"/>
  <c r="K148" i="8" l="1"/>
  <c r="J149" i="8"/>
  <c r="K149" i="8" l="1"/>
  <c r="J150" i="8"/>
  <c r="K150" i="8" l="1"/>
  <c r="J151" i="8"/>
  <c r="K151" i="8" l="1"/>
  <c r="J152" i="8"/>
  <c r="K152" i="8" l="1"/>
  <c r="J153" i="8"/>
  <c r="K153" i="8" l="1"/>
  <c r="J154" i="8"/>
  <c r="K154" i="8" l="1"/>
  <c r="J155" i="8"/>
  <c r="K155" i="8" l="1"/>
  <c r="J156" i="8"/>
  <c r="K156" i="8" l="1"/>
  <c r="J157" i="8"/>
  <c r="K157" i="8" l="1"/>
  <c r="J158" i="8"/>
  <c r="K158" i="8" l="1"/>
  <c r="J159" i="8"/>
  <c r="K159" i="8" l="1"/>
  <c r="J160" i="8"/>
  <c r="K160" i="8" l="1"/>
  <c r="J161" i="8"/>
  <c r="K161" i="8" l="1"/>
  <c r="J162" i="8"/>
  <c r="K162" i="8" l="1"/>
  <c r="J163" i="8"/>
  <c r="K163" i="8" l="1"/>
  <c r="J164" i="8"/>
  <c r="K164" i="8" l="1"/>
  <c r="J165" i="8"/>
  <c r="K165" i="8" l="1"/>
  <c r="J166" i="8"/>
  <c r="K166" i="8" l="1"/>
  <c r="J167" i="8"/>
  <c r="K167" i="8" l="1"/>
  <c r="J168" i="8"/>
  <c r="K168" i="8" l="1"/>
  <c r="J169" i="8"/>
  <c r="K169" i="8" l="1"/>
  <c r="J170" i="8"/>
  <c r="K170" i="8" l="1"/>
  <c r="J171" i="8"/>
  <c r="K171" i="8" l="1"/>
  <c r="J172" i="8"/>
  <c r="K172" i="8" l="1"/>
  <c r="J173" i="8"/>
  <c r="K173" i="8" l="1"/>
  <c r="J174" i="8"/>
  <c r="K174" i="8" l="1"/>
  <c r="J175" i="8"/>
  <c r="K175" i="8" l="1"/>
  <c r="J176" i="8"/>
  <c r="K176" i="8" l="1"/>
  <c r="J177" i="8"/>
  <c r="K177" i="8" l="1"/>
  <c r="J178" i="8"/>
  <c r="K178" i="8" l="1"/>
  <c r="J179" i="8"/>
  <c r="K179" i="8" l="1"/>
  <c r="J180" i="8"/>
  <c r="K180" i="8" l="1"/>
  <c r="J181" i="8"/>
  <c r="K181" i="8" l="1"/>
  <c r="J182" i="8"/>
  <c r="K182" i="8" l="1"/>
  <c r="J183" i="8"/>
  <c r="K183" i="8" l="1"/>
  <c r="J184" i="8"/>
  <c r="K184" i="8" l="1"/>
  <c r="J185" i="8"/>
  <c r="K185" i="8" l="1"/>
  <c r="J186" i="8"/>
  <c r="K186" i="8" l="1"/>
  <c r="J187" i="8"/>
  <c r="K187" i="8" l="1"/>
  <c r="J188" i="8"/>
  <c r="K188" i="8" l="1"/>
  <c r="J189" i="8"/>
  <c r="K189" i="8" l="1"/>
  <c r="J190" i="8"/>
  <c r="K190" i="8" l="1"/>
  <c r="J191" i="8"/>
  <c r="K191" i="8" l="1"/>
  <c r="J192" i="8"/>
  <c r="K192" i="8" l="1"/>
  <c r="J193" i="8"/>
  <c r="K193" i="8" l="1"/>
  <c r="J194" i="8"/>
  <c r="K194" i="8" l="1"/>
  <c r="J195" i="8"/>
  <c r="K195" i="8" l="1"/>
  <c r="J196" i="8"/>
  <c r="K196" i="8" l="1"/>
  <c r="J197" i="8"/>
  <c r="K197" i="8" l="1"/>
  <c r="J198" i="8"/>
  <c r="K198" i="8" l="1"/>
  <c r="J199" i="8"/>
  <c r="K199" i="8" l="1"/>
  <c r="J200" i="8"/>
  <c r="K200" i="8" l="1"/>
  <c r="J201" i="8"/>
  <c r="K201" i="8" l="1"/>
  <c r="J202" i="8"/>
  <c r="K202" i="8" l="1"/>
  <c r="J203" i="8"/>
  <c r="K203" i="8" l="1"/>
  <c r="J204" i="8"/>
  <c r="K204" i="8" l="1"/>
  <c r="J205" i="8"/>
  <c r="K205" i="8" l="1"/>
  <c r="J206" i="8"/>
  <c r="K206" i="8" l="1"/>
  <c r="J207" i="8"/>
  <c r="K207" i="8" l="1"/>
  <c r="J208" i="8"/>
  <c r="K208" i="8" l="1"/>
  <c r="J209" i="8"/>
  <c r="K209" i="8" l="1"/>
  <c r="J210" i="8"/>
  <c r="K210" i="8" l="1"/>
  <c r="J211" i="8"/>
  <c r="K211" i="8" l="1"/>
  <c r="J212" i="8"/>
  <c r="K212" i="8" l="1"/>
  <c r="J213" i="8"/>
  <c r="K213" i="8" l="1"/>
  <c r="J214" i="8"/>
  <c r="K214" i="8" l="1"/>
  <c r="J215" i="8"/>
  <c r="K215" i="8" l="1"/>
  <c r="J216" i="8"/>
  <c r="K216" i="8" l="1"/>
  <c r="J217" i="8"/>
  <c r="K217" i="8" l="1"/>
  <c r="J218" i="8"/>
  <c r="K218" i="8" l="1"/>
  <c r="J219" i="8"/>
  <c r="K219" i="8" l="1"/>
  <c r="J220" i="8"/>
  <c r="K220" i="8" l="1"/>
  <c r="J221" i="8"/>
  <c r="K221" i="8" l="1"/>
  <c r="J222" i="8"/>
  <c r="K222" i="8" l="1"/>
  <c r="J223" i="8"/>
  <c r="K223" i="8" l="1"/>
  <c r="J224" i="8"/>
  <c r="K224" i="8" l="1"/>
  <c r="J225" i="8"/>
  <c r="K225" i="8" l="1"/>
  <c r="J226" i="8"/>
  <c r="K226" i="8" l="1"/>
  <c r="J227" i="8"/>
  <c r="K227" i="8" l="1"/>
  <c r="J228" i="8"/>
  <c r="K228" i="8" l="1"/>
  <c r="J229" i="8"/>
  <c r="K229" i="8" l="1"/>
  <c r="J230" i="8"/>
  <c r="K230" i="8" l="1"/>
  <c r="J231" i="8"/>
  <c r="K231" i="8" l="1"/>
  <c r="J232" i="8"/>
  <c r="K232" i="8" l="1"/>
  <c r="J233" i="8"/>
  <c r="K233" i="8" l="1"/>
  <c r="J234" i="8"/>
  <c r="K234" i="8" l="1"/>
  <c r="J235" i="8"/>
  <c r="K235" i="8" l="1"/>
  <c r="J236" i="8"/>
  <c r="K236" i="8" l="1"/>
  <c r="J237" i="8"/>
  <c r="K237" i="8" l="1"/>
  <c r="J238" i="8"/>
  <c r="K238" i="8" l="1"/>
  <c r="J239" i="8"/>
  <c r="K239" i="8" l="1"/>
  <c r="J240" i="8"/>
  <c r="K240" i="8" l="1"/>
  <c r="J241" i="8"/>
  <c r="K241" i="8" l="1"/>
  <c r="J242" i="8"/>
  <c r="K242" i="8" l="1"/>
  <c r="J243" i="8"/>
  <c r="K243" i="8" l="1"/>
  <c r="J244" i="8"/>
  <c r="K244" i="8" l="1"/>
  <c r="J245" i="8"/>
  <c r="K245" i="8" l="1"/>
  <c r="J246" i="8"/>
  <c r="K246" i="8" l="1"/>
  <c r="J247" i="8"/>
  <c r="K247" i="8" l="1"/>
  <c r="J248" i="8"/>
  <c r="K248" i="8" l="1"/>
  <c r="J249" i="8"/>
  <c r="K249" i="8" l="1"/>
  <c r="J250" i="8"/>
  <c r="K250" i="8" l="1"/>
  <c r="J251" i="8"/>
  <c r="K251" i="8" l="1"/>
  <c r="J252" i="8"/>
  <c r="K252" i="8" l="1"/>
  <c r="J253" i="8"/>
  <c r="K253" i="8" l="1"/>
  <c r="J254" i="8"/>
  <c r="K254" i="8" l="1"/>
  <c r="J255" i="8"/>
  <c r="K255" i="8" l="1"/>
  <c r="J256" i="8"/>
  <c r="K256" i="8" l="1"/>
  <c r="J257" i="8"/>
  <c r="K257" i="8" l="1"/>
  <c r="J258" i="8"/>
  <c r="K258" i="8" l="1"/>
  <c r="J259" i="8"/>
  <c r="K259" i="8" l="1"/>
  <c r="J260" i="8"/>
  <c r="K260" i="8" l="1"/>
  <c r="J261" i="8"/>
  <c r="K261" i="8" l="1"/>
  <c r="J262" i="8"/>
  <c r="K262" i="8" l="1"/>
  <c r="J263" i="8"/>
  <c r="K263" i="8" l="1"/>
  <c r="J264" i="8"/>
  <c r="K264" i="8" l="1"/>
  <c r="J265" i="8"/>
  <c r="K265" i="8" l="1"/>
  <c r="J266" i="8"/>
  <c r="K266" i="8" l="1"/>
  <c r="J267" i="8"/>
  <c r="K267" i="8" l="1"/>
  <c r="J268" i="8"/>
  <c r="K268" i="8" l="1"/>
  <c r="J269" i="8"/>
  <c r="K269" i="8" l="1"/>
  <c r="J270" i="8"/>
  <c r="K270" i="8" l="1"/>
  <c r="J271" i="8"/>
  <c r="K271" i="8" l="1"/>
  <c r="J272" i="8"/>
  <c r="K272" i="8" l="1"/>
  <c r="J273" i="8"/>
  <c r="K273" i="8" l="1"/>
  <c r="J274" i="8"/>
  <c r="K274" i="8" l="1"/>
  <c r="J275" i="8"/>
  <c r="K275" i="8" l="1"/>
  <c r="J276" i="8"/>
  <c r="K276" i="8" l="1"/>
  <c r="J277" i="8"/>
  <c r="K277" i="8" l="1"/>
  <c r="J278" i="8"/>
  <c r="K278" i="8" l="1"/>
  <c r="J279" i="8"/>
  <c r="K279" i="8" l="1"/>
  <c r="J280" i="8"/>
  <c r="K280" i="8" l="1"/>
  <c r="J281" i="8"/>
  <c r="K281" i="8" l="1"/>
  <c r="J282" i="8"/>
  <c r="K282" i="8" l="1"/>
  <c r="J283" i="8"/>
  <c r="K283" i="8" l="1"/>
  <c r="J284" i="8"/>
  <c r="K284" i="8" l="1"/>
  <c r="J285" i="8"/>
  <c r="K285" i="8" l="1"/>
  <c r="J286" i="8"/>
  <c r="K286" i="8" l="1"/>
  <c r="J287" i="8"/>
  <c r="K287" i="8" l="1"/>
  <c r="J288" i="8"/>
  <c r="K288" i="8" l="1"/>
  <c r="J289" i="8"/>
  <c r="K289" i="8" l="1"/>
  <c r="J290" i="8"/>
  <c r="K290" i="8" l="1"/>
  <c r="J291" i="8"/>
  <c r="K291" i="8" l="1"/>
  <c r="J292" i="8"/>
  <c r="K292" i="8" l="1"/>
  <c r="J293" i="8"/>
  <c r="K293" i="8" l="1"/>
  <c r="J294" i="8"/>
  <c r="K294" i="8" l="1"/>
  <c r="J295" i="8"/>
  <c r="K295" i="8" l="1"/>
  <c r="J296" i="8"/>
  <c r="K296" i="8" l="1"/>
  <c r="J297" i="8"/>
  <c r="K297" i="8" l="1"/>
  <c r="J298" i="8"/>
  <c r="K298" i="8" l="1"/>
  <c r="J299" i="8"/>
  <c r="K299" i="8" l="1"/>
  <c r="J300" i="8"/>
  <c r="K300" i="8" l="1"/>
  <c r="J301" i="8"/>
  <c r="K301" i="8" l="1"/>
  <c r="J302" i="8"/>
  <c r="K302" i="8" l="1"/>
  <c r="J303" i="8"/>
  <c r="K303" i="8" l="1"/>
  <c r="J304" i="8"/>
  <c r="K304" i="8" l="1"/>
  <c r="J305" i="8"/>
  <c r="K305" i="8" l="1"/>
  <c r="J306" i="8"/>
  <c r="K306" i="8" l="1"/>
  <c r="J307" i="8"/>
  <c r="K307" i="8" l="1"/>
  <c r="J308" i="8"/>
  <c r="K308" i="8" s="1"/>
  <c r="R6" i="8" l="1"/>
  <c r="S6" i="8"/>
  <c r="R8" i="8"/>
  <c r="S7" i="8"/>
  <c r="S8" i="8"/>
  <c r="R7" i="8"/>
</calcChain>
</file>

<file path=xl/comments1.xml><?xml version="1.0" encoding="utf-8"?>
<comments xmlns="http://schemas.openxmlformats.org/spreadsheetml/2006/main">
  <authors>
    <author>Setor de Compras Licitações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Setor de Compras Licitações:</t>
        </r>
        <r>
          <rPr>
            <sz val="9"/>
            <color indexed="81"/>
            <rFont val="Tahoma"/>
            <family val="2"/>
          </rPr>
          <t xml:space="preserve">
Preencha os dados solicitados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3" authorId="0" shapeId="0">
      <text>
        <r>
          <rPr>
            <sz val="9"/>
            <color rgb="FF000000"/>
            <rFont val="Tahoma"/>
            <family val="2"/>
            <charset val="1"/>
          </rPr>
          <t xml:space="preserve">Fonte: Orientações Para Elaboração De Planilhas Orçamentárias De Obras Públicas, Tribunal de Contas da União, 2014. Página 87 - BDI médio. </t>
        </r>
      </text>
    </comment>
    <comment ref="C33" authorId="0" shapeId="0">
      <text>
        <r>
          <rPr>
            <sz val="11"/>
            <color rgb="FF000000"/>
            <rFont val="Calibri"/>
            <family val="2"/>
            <charset val="1"/>
          </rPr>
          <t xml:space="preserve">Coordenação de Engenharia e Arquitetura:
</t>
        </r>
        <r>
          <rPr>
            <sz val="9"/>
            <color rgb="FF000000"/>
            <rFont val="Tahoma"/>
            <family val="2"/>
            <charset val="1"/>
          </rPr>
          <t>Varia de acordo com a combrança de cada Município.</t>
        </r>
      </text>
    </comment>
    <comment ref="C40" authorId="0" shapeId="0">
      <text>
        <r>
          <rPr>
            <sz val="9"/>
            <color rgb="FF000000"/>
            <rFont val="Tahoma"/>
            <family val="2"/>
            <charset val="1"/>
          </rPr>
          <t>GRUPO I –  CLASSE VII – Plenário
TC 025.990/2008-2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J5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Usuario1:
</t>
        </r>
        <r>
          <rPr>
            <sz val="9"/>
            <color rgb="FF000000"/>
            <rFont val="Tahoma"/>
            <family val="2"/>
            <charset val="1"/>
          </rPr>
          <t>cálculo pelo autocad</t>
        </r>
      </text>
    </comment>
    <comment ref="R131" authorId="0" shapeId="0">
      <text>
        <r>
          <rPr>
            <sz val="11"/>
            <color rgb="FF000000"/>
            <rFont val="Calibri"/>
            <family val="2"/>
            <charset val="1"/>
          </rPr>
          <t xml:space="preserve">Catiane Mara Basso:
</t>
        </r>
        <r>
          <rPr>
            <sz val="9"/>
            <color rgb="FF000000"/>
            <rFont val="Segoe UI"/>
            <family val="2"/>
            <charset val="1"/>
          </rPr>
          <t>VOLUME DE CONCRETO</t>
        </r>
      </text>
    </comment>
    <comment ref="R13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Catiane Mara Basso:
</t>
        </r>
        <r>
          <rPr>
            <sz val="9"/>
            <color rgb="FF000000"/>
            <rFont val="Segoe UI"/>
            <family val="2"/>
            <charset val="1"/>
          </rPr>
          <t>VOLUME LASTRO</t>
        </r>
      </text>
    </comment>
    <comment ref="O138" authorId="0" shapeId="0">
      <text>
        <r>
          <rPr>
            <sz val="11"/>
            <color rgb="FF000000"/>
            <rFont val="Calibri"/>
            <family val="2"/>
            <charset val="1"/>
          </rPr>
          <t xml:space="preserve">Catiane Mara Basso:
</t>
        </r>
        <r>
          <rPr>
            <sz val="9"/>
            <color rgb="FF000000"/>
            <rFont val="Segoe UI"/>
            <family val="2"/>
            <charset val="1"/>
          </rPr>
          <t>´´area de aço (cada lado)</t>
        </r>
      </text>
    </comment>
    <comment ref="O142" authorId="0" shapeId="0">
      <text>
        <r>
          <rPr>
            <sz val="11"/>
            <color rgb="FF000000"/>
            <rFont val="Calibri"/>
            <family val="2"/>
            <charset val="1"/>
          </rPr>
          <t xml:space="preserve">Catiane Mara Basso:
</t>
        </r>
        <r>
          <rPr>
            <sz val="9"/>
            <color rgb="FF000000"/>
            <rFont val="Segoe UI"/>
            <family val="2"/>
            <charset val="1"/>
          </rPr>
          <t>cobrimento de 50 mm</t>
        </r>
      </text>
    </comment>
  </commentList>
</comments>
</file>

<file path=xl/sharedStrings.xml><?xml version="1.0" encoding="utf-8"?>
<sst xmlns="http://schemas.openxmlformats.org/spreadsheetml/2006/main" count="4379" uniqueCount="1677">
  <si>
    <t>CRONOGRAMA FÍSICO-FINANCEIRO</t>
  </si>
  <si>
    <t>DESCRIÇÃO</t>
  </si>
  <si>
    <t xml:space="preserve">R$ TOTAL </t>
  </si>
  <si>
    <t>PARCELA 1</t>
  </si>
  <si>
    <t>PARCELA 2</t>
  </si>
  <si>
    <t>PARCELA 3</t>
  </si>
  <si>
    <t>PARCELA 4</t>
  </si>
  <si>
    <t>PARCELA 5</t>
  </si>
  <si>
    <t>PARCELA 6</t>
  </si>
  <si>
    <t>30 dias</t>
  </si>
  <si>
    <t>R$</t>
  </si>
  <si>
    <t>60 dias</t>
  </si>
  <si>
    <t>90 dias</t>
  </si>
  <si>
    <t>120 dias</t>
  </si>
  <si>
    <t>150 dias</t>
  </si>
  <si>
    <t>180 dias</t>
  </si>
  <si>
    <t>1</t>
  </si>
  <si>
    <t>2</t>
  </si>
  <si>
    <t>3</t>
  </si>
  <si>
    <t>14</t>
  </si>
  <si>
    <t>%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</si>
  <si>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</si>
  <si>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</si>
  <si>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</si>
  <si>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</si>
  <si>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</si>
  <si>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</si>
  <si>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</si>
  <si>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</si>
  <si>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</si>
  <si>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</si>
  <si>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TOTAL</t>
  </si>
  <si>
    <t>TOTAL ACUMULADO</t>
  </si>
  <si>
    <t>__________________________________________</t>
  </si>
  <si>
    <t>BDI - EXECUÇÃO DE OBRA</t>
  </si>
  <si>
    <t>BDI - EQUIPAMENTOS</t>
  </si>
  <si>
    <t>PLANILHA ORÇAMENTÁRIA</t>
  </si>
  <si>
    <t>ITEM</t>
  </si>
  <si>
    <t>CÓDIGO DE REFERÊNCIA</t>
  </si>
  <si>
    <t>UNID.</t>
  </si>
  <si>
    <t>QUANTIDADE</t>
  </si>
  <si>
    <t>PREÇO UNITÁRIO SEM BDI</t>
  </si>
  <si>
    <t>PREÇO UNITÁRIO COM BDI</t>
  </si>
  <si>
    <t>TOTAL SERVIÇO      COM BDI</t>
  </si>
  <si>
    <t>TOTAL DO ITEM</t>
  </si>
  <si>
    <t>MATERIAL</t>
  </si>
  <si>
    <t>MÃO DE OBRA</t>
  </si>
  <si>
    <t>TOTAL SEM BDI</t>
  </si>
  <si>
    <t>TOTAL COM BDI</t>
  </si>
  <si>
    <t>SERVIÇOS PRELIMINARES E TÉCNICOS</t>
  </si>
  <si>
    <t>1.1</t>
  </si>
  <si>
    <t>CREA RS</t>
  </si>
  <si>
    <t>Anotação de responsabilidade técnica (ART)</t>
  </si>
  <si>
    <t>CJ</t>
  </si>
  <si>
    <t>1.2</t>
  </si>
  <si>
    <t>SINAPI I - 10775</t>
  </si>
  <si>
    <t>LOCACAO DE CONTAINER 2,30 X 6,00 M, ALT. 2,50 M, COM 1 SANITARIO, PARA ESCRITORIO, COMPLETO, SEM DIVISORIAS INTERNAS</t>
  </si>
  <si>
    <t>mês</t>
  </si>
  <si>
    <t>1.3</t>
  </si>
  <si>
    <t>SINAPI I - 10776</t>
  </si>
  <si>
    <t>LOCACAO DE CONTAINER 2,30 X 6,00 M, ALT. 2,50 M, PARA ESCRITORIO, SEM DIVISORIAS INTERNAS E SEM SANITARIO</t>
  </si>
  <si>
    <t>1.4</t>
  </si>
  <si>
    <t>SINAPI I - 4813</t>
  </si>
  <si>
    <t>PLACA DE OBRA (PARA CONSTRUCAO CIVIL) EM CHAPA GALVANIZADA *N. 22*, ADESIVADA, DE *2,0 X 1,125* M</t>
  </si>
  <si>
    <t>m²</t>
  </si>
  <si>
    <t>GERNCIAMENTO DE OBRA</t>
  </si>
  <si>
    <t>2.1</t>
  </si>
  <si>
    <t>COMPOSIÇÃO ARQ 01</t>
  </si>
  <si>
    <t>% EXECUTADA</t>
  </si>
  <si>
    <t>INSTALAÇÕES DE COMBATE A INCÊNDIOS</t>
  </si>
  <si>
    <t>3.1</t>
  </si>
  <si>
    <t>BLOCO D</t>
  </si>
  <si>
    <t>3.1.1</t>
  </si>
  <si>
    <t>Extintores de incêndio</t>
  </si>
  <si>
    <t>3.1.1.1</t>
  </si>
  <si>
    <t>COMPOSIÇÃO 36</t>
  </si>
  <si>
    <t>EXT. PÓ QUÍMICO SECO 4 KG CAP. EXT. 2A:20BC - FORNECIMENTO E INSTALAÇÃO</t>
  </si>
  <si>
    <t>un.</t>
  </si>
  <si>
    <t>3.1.1.2</t>
  </si>
  <si>
    <t>SINAPI - 101907</t>
  </si>
  <si>
    <t>EXTINTOR DE INCÊNDIO PORTÁTIL COM CARGA DE CO2 DE 6 KG, CLASSE BC - FORNECIMENTO E INSTALAÇÃO. AF_10/2020_P</t>
  </si>
  <si>
    <t>3.1.1.3</t>
  </si>
  <si>
    <t>COMPOSIÇÃO 37</t>
  </si>
  <si>
    <t>Placa fotoluminescente (código 23) 15 X 20 cm. Fornecimento e Instalação</t>
  </si>
  <si>
    <t>Total do Subitem</t>
  </si>
  <si>
    <t>3.1.2</t>
  </si>
  <si>
    <t>Sinalização de orientação e salvamento</t>
  </si>
  <si>
    <t>3.1.2.1</t>
  </si>
  <si>
    <t>COMPOSIÇÃO 38</t>
  </si>
  <si>
    <t>Placa Fotoluminescente 40 X 20 cm (código 17). Fornecimento e Instalação</t>
  </si>
  <si>
    <t>3.1.2.2</t>
  </si>
  <si>
    <t>COMPOSIÇÃO 39</t>
  </si>
  <si>
    <t>Placa Fotoluminescente 24 X 12 cm (código 12). Fornecimento e Instalação</t>
  </si>
  <si>
    <t>3.1.2.3</t>
  </si>
  <si>
    <t>COMPOSIÇÃO 40</t>
  </si>
  <si>
    <t>Placa Fotoluminescente 24 X 12 cm (código 13). Fornecimento e Instalação</t>
  </si>
  <si>
    <t>3.1.2.4</t>
  </si>
  <si>
    <t>COMPOSIÇÃO 41</t>
  </si>
  <si>
    <t>Placa Fotoluminescente 24 X 12 cm (código 14 ). Fornecimento e Instalação</t>
  </si>
  <si>
    <t>3.1.2.5</t>
  </si>
  <si>
    <t>COMPOSIÇÃO 42</t>
  </si>
  <si>
    <t>Sinalização de Proibido Fumar - Fornecimento e Instalação</t>
  </si>
  <si>
    <t>3.1.3</t>
  </si>
  <si>
    <t>Iluminação de Emergência</t>
  </si>
  <si>
    <t>3.1.3.1</t>
  </si>
  <si>
    <t>SINAPI - 97599</t>
  </si>
  <si>
    <t>LUMINÁRIA DE EMERGÊNCIA, COM 30 LÂMPADAS LED DE 2 W, SEM REATOR - FORNECIMENTO E INSTALAÇÃO. AF_02/2020</t>
  </si>
  <si>
    <t>3.1.3.2</t>
  </si>
  <si>
    <t>COMPOSIÇÃO 35</t>
  </si>
  <si>
    <t>Luminária de Balizamento Face única. Fornecimento e instalação.</t>
  </si>
  <si>
    <t>3.1.3.3</t>
  </si>
  <si>
    <t>SINAPI - 90436</t>
  </si>
  <si>
    <t>FURO EM ALVENARIA PARA DIÂMETROS MENORES OU IGUAIS A 40 MM. AF_05/2015</t>
  </si>
  <si>
    <t>3.1.3.4</t>
  </si>
  <si>
    <t>SINAPI - 91993</t>
  </si>
  <si>
    <t xml:space="preserve"> TOMADA ALTA DE EMBUTIR (1 MÓDULO), 2P+T 20 A, INCLUINDO SUPORTE E PLACA. FORNECIMENTO E INSTALAÇÃO. AF_12/2015</t>
  </si>
  <si>
    <t>3.1.3.5</t>
  </si>
  <si>
    <t>SINAPI- 95749</t>
  </si>
  <si>
    <t>ELETRODUTO DE AÇO GALVANIZADO, CLASSE LEVE, DN 20 MM (3/4''), APARENTE, INSTALADO EM PAREDE - FORNECIMENTO E INSTALAÇÃO</t>
  </si>
  <si>
    <t>m</t>
  </si>
  <si>
    <t>3.1.3.6</t>
  </si>
  <si>
    <t>SINAPI- 95787</t>
  </si>
  <si>
    <t xml:space="preserve"> CONDULETE DE ALUMÍNIO, TIPO LR, PARA ELETRODUTO DE AÇO GALVANIZADO DN 20 MM (3/4''), APARENTE - FORNECIMENTO E INSTALAÇÃO. AF_11/2016_P</t>
  </si>
  <si>
    <t>3.1.3.7</t>
  </si>
  <si>
    <t>SINAPI- 95808</t>
  </si>
  <si>
    <t>CONDULETE DE PVC, TIPO LL, PARA ELETRODUTO DE PVC SOLDÁVEL DN 25 MM 3/4''), APARENTE - FORNECIMENTO E INSTALAÇÃO. AF_11/2016</t>
  </si>
  <si>
    <t>3.1.3.8</t>
  </si>
  <si>
    <t>SINAPI- 91924</t>
  </si>
  <si>
    <t>CABO DE COBRE FLEXÍVEL ISOLADO, 1,5 mm², ANTI-CHAMA 450/750 V, PARA CIRCUITOS TEMRINAIS - FORNECIMENTO E INSTALAÇÃO</t>
  </si>
  <si>
    <t>3.1.3.9</t>
  </si>
  <si>
    <t>SINAPI- 95795</t>
  </si>
  <si>
    <t>CONDULETE DE ALUMÍNIO, TIPO T, PARA ELETRODUTO DE AÇO GALVANIZADO DN 20 MM (3/4''), APARENTE - FORNECIMENTO E INSTALAÇÃO. AF_11/2016_P</t>
  </si>
  <si>
    <t>3.1.3.10</t>
  </si>
  <si>
    <t>SINAPI - 100556</t>
  </si>
  <si>
    <t>CAIXA DE PASSAGEM PARA TELEFONE 15X15X10CM (SOBREPOR), FORNECIMENTO E INSTALACAO. AF_11/2019</t>
  </si>
  <si>
    <t>3.1.4</t>
  </si>
  <si>
    <t>Saídas de Emergência</t>
  </si>
  <si>
    <t>Acessorios</t>
  </si>
  <si>
    <t>3.1.4.1</t>
  </si>
  <si>
    <t>Composição 34</t>
  </si>
  <si>
    <t>Fita antiderrapante fotoluminescente, 50 mm x 20 m. Fornecimento e Instalação</t>
  </si>
  <si>
    <t>3.1.4.2</t>
  </si>
  <si>
    <t>SINAPI - 99837</t>
  </si>
  <si>
    <t>GUARDA-CORPO DE AÇO GALVANIZADO DE 1,10M, MONTANTES TUBULARES DE 1.1/4 ESPAÇADOS DE 1,20M, TRAVESSA SUPERIOR DE 1.1/2", GRADIL FORMADO POR TUBOS HORIZONTAIS DE 1" E VERTICAIS DE 3/4", FIXADO COM CHUMBADOR MECÂNICO.</t>
  </si>
  <si>
    <t>3.1.4.3</t>
  </si>
  <si>
    <t>Composição 10</t>
  </si>
  <si>
    <t>GUARDA CORPO COM CORRIMÃO DUPLO DE AÇO GALVANIZADO, ALTURA DE 1,10M. FORNECIMENTO E INSTALAÇÃO.</t>
  </si>
  <si>
    <t>3.1.4.4</t>
  </si>
  <si>
    <t>SINAPI - 99855</t>
  </si>
  <si>
    <t>CORRIMÃO SIMPLES, DIÂMETRO EXTERNO = 1 1/2", EM AÇO GALVANIZADO. AF_04/2019_P</t>
  </si>
  <si>
    <t>Porta de emergência auditório</t>
  </si>
  <si>
    <t>3.1.4.5</t>
  </si>
  <si>
    <t>SINAPI - 91338</t>
  </si>
  <si>
    <t>PORTA DE ALUMÍNIO DE ABRIR COM LAMBRI, COM GUARNIÇÃO, FIXAÇÃO COM PARAFUSOS - FORNECIMENTO E INSTALAÇÃO. AF_12/2019</t>
  </si>
  <si>
    <t>3.1.4.6</t>
  </si>
  <si>
    <t>SINAPI - 90830</t>
  </si>
  <si>
    <t>FECHADURA DE EMBUTIR COM CILINDRO, EXTERNA, COMPLETA, ACABAMENTO PADRÃO MÉDIO, INCLUSO EXECUÇÃO DE FURO - FORNECIMENTO E INSTALAÇÃO. AF_12/2019</t>
  </si>
  <si>
    <t>3.1.4.7</t>
  </si>
  <si>
    <t>SINAPI - 97622</t>
  </si>
  <si>
    <t xml:space="preserve">DEMOLIÇÃO DE ALVENARIA DE BLOCO FURADO, DE FORMA MANUAL, SEM REAPROVEITAMENTO. AF_12/2017. </t>
  </si>
  <si>
    <t>m³</t>
  </si>
  <si>
    <t>3.1.4.8</t>
  </si>
  <si>
    <t>SINAPI - 93188</t>
  </si>
  <si>
    <t>VERGA MOLDADA IN LOCO EM CONCRETO PARA PORTAS COM ATÉ 1,5 M DE VÃO. AF03/2016</t>
  </si>
  <si>
    <t>3.1.4.9</t>
  </si>
  <si>
    <t>SINAPI - 98569</t>
  </si>
  <si>
    <t>PROTEÇÃO MECÂNICA DE SUPERFICIE HORIZONTAL COM ARGAMASSA DE CIMENTO E AREIA, TRAÇO 1:3, E=5CM. AF_06/2018. (1,20x 0,05)</t>
  </si>
  <si>
    <t>3.1.4.10</t>
  </si>
  <si>
    <t>SINAPI - 98570</t>
  </si>
  <si>
    <t>PROTEÇÃO MECÂNICA DE SUPERFÍCIE VERTICAL COM ARGAMASSA DE CIMENTO E AREIA, TRAÇO 1:3, E=5CM. AF_06/2018. (0,05x2,2x2)</t>
  </si>
  <si>
    <t>3.1.4.11</t>
  </si>
  <si>
    <t>SINAPI - 88649</t>
  </si>
  <si>
    <t>RODAPÉ CERÂMICO DE 7CM DE ALTURA COM PLACAS TIPO ESMALTADA EXTRA DE DIMENSÕES 45X45CM. AF_06/2014</t>
  </si>
  <si>
    <t>3.1.4.12</t>
  </si>
  <si>
    <t>SINAPI - 87904</t>
  </si>
  <si>
    <t>CHAPISCO APLICADO EM ALVENARIA (COM PRESENÇA DE VÃOS) E ESTRUTURAS DE CONCRETO DE FACHADA, COM COLHER DE PEDREIRO. ARGAMASSA TRAÇO 1:3 COM PREPARO MANUAL. AF_06/2014</t>
  </si>
  <si>
    <t>3.1.4.13</t>
  </si>
  <si>
    <t>SINAPI - 87878</t>
  </si>
  <si>
    <t>CHAPISCO APLICADO EM ALVENARIAS E ESTRUTURAS DE CONCRETO INTERNAS, COM COLHER DE PEDREIRO. ARGAMASSA TRAÇO 1:3 COM PREPARO MANUAL. AF_06/2014</t>
  </si>
  <si>
    <t>3.1.4.14</t>
  </si>
  <si>
    <t>SINAPI -88411</t>
  </si>
  <si>
    <t>APLICAÇÃO MANUAL DE FUNDO SELADOR ACRÍLICO EM PANOS COM PRESENÇA DE VÃOS DE EDIFÍCIOS DE MÚLTIPLOS PAVIMENTOS. AF_06/2014</t>
  </si>
  <si>
    <t>3.1.4.15</t>
  </si>
  <si>
    <t>SINAPI - 88489</t>
  </si>
  <si>
    <t>MASSA ÚNICA, PARA RECEBIMENTO DE PINTURA, EM ARGAMASSA TRAÇO 1:2:8, PREPARO MANUAL, APLICADA MANUALMENTE EM FACES INTERNAS DE PAREDES, ESPESSURA DE 10MM, COM EXECUÇÃO DE TALISCAS. AF_06/2014</t>
  </si>
  <si>
    <t>3.1.4.16</t>
  </si>
  <si>
    <t>APLICAÇÃO MANUAL DE PINTURA COM TINTA LÁTEX ACRÍLICA EM PAREDES, DUAS DEMÃOS. AF_06/2014</t>
  </si>
  <si>
    <t>3.1.4.17</t>
  </si>
  <si>
    <t>COMPOSIÇÃO ARQ_04</t>
  </si>
  <si>
    <t>Limpeza de obra com varrição e remoção de entulhos</t>
  </si>
  <si>
    <t>3.1.4.18</t>
  </si>
  <si>
    <t>Composição 29</t>
  </si>
  <si>
    <t>Barra  Anti Panico Push simples. Fornecimento instalação.</t>
  </si>
  <si>
    <t>3.1.5</t>
  </si>
  <si>
    <t>Alarme de incêndio</t>
  </si>
  <si>
    <t>3.1.5.1</t>
  </si>
  <si>
    <t>Composição 17</t>
  </si>
  <si>
    <t>Acionador de alarme endereçável com sirene. Fornecimento e Instalação.</t>
  </si>
  <si>
    <t>3.1.5.2</t>
  </si>
  <si>
    <t>COMPOSIÇÃO 46</t>
  </si>
  <si>
    <t>Placa fotoluminescente 15x 20 cm (código 21). Fornecimento e Instalação.</t>
  </si>
  <si>
    <t>3.1.5.3</t>
  </si>
  <si>
    <t>SINAPI - 95749</t>
  </si>
  <si>
    <t>3.1.5.4</t>
  </si>
  <si>
    <t>Composição 15</t>
  </si>
  <si>
    <t>Cabos blindados para alarme de incêndio 2 vias ( 2 x 1,5 ) mm2. Fornecimento e instalação</t>
  </si>
  <si>
    <t>3.1.5.5</t>
  </si>
  <si>
    <t>SINAPI - 95795</t>
  </si>
  <si>
    <t>3.1.5.6</t>
  </si>
  <si>
    <t>SINAPI - 95787</t>
  </si>
  <si>
    <t>3.1.5.7</t>
  </si>
  <si>
    <t>SINAPI - 95808</t>
  </si>
  <si>
    <t>3.1.5.8</t>
  </si>
  <si>
    <t>Composição - 27</t>
  </si>
  <si>
    <t>Placa "Central de Alarme e detecção". Fornecimento e Instalação.</t>
  </si>
  <si>
    <t>3.1.5.9</t>
  </si>
  <si>
    <t>Composição -16</t>
  </si>
  <si>
    <t>Central de alarme endereçável. Fornecimento e Instalação. Fornecimento e instalação.</t>
  </si>
  <si>
    <t>3.1.5.10</t>
  </si>
  <si>
    <t>Composição - 33</t>
  </si>
  <si>
    <t>FUNDO SELADOR PARA GALVANIZADOS. GALÃO DE 3,6 L. Fornecimento e aplicação.</t>
  </si>
  <si>
    <t>3.1.5.11</t>
  </si>
  <si>
    <t>SINAPI - 100736</t>
  </si>
  <si>
    <t xml:space="preserve">PINTURA COM TINTA ACRÍLICA DE ACABAMENTO APLICADA A ROLO OU PINCEL SOBRE SUPERFÍCIES METÁLICAS (EXCETO PERFIL) EXECUTADO EM OBRA (POR DEMÃO) . AF_01/2020. </t>
  </si>
  <si>
    <t>3.1.6</t>
  </si>
  <si>
    <t>Rampa à construir</t>
  </si>
  <si>
    <t>3.1.6.1</t>
  </si>
  <si>
    <t>SINAPI - 94992</t>
  </si>
  <si>
    <t>EXECUÇÃO DE PASSEIO (CALÇADA) OU PISO DE CONCRETO COM CONCRETO MOLDADO IN LOCO, FEITO EM OBRA, ACABAMENTO CONVENCIONAL, ESPESSURA 6 CM, ARMADO. AF_07/2016</t>
  </si>
  <si>
    <t>3.1.6.2</t>
  </si>
  <si>
    <t>SINAPI - 95240</t>
  </si>
  <si>
    <t>LASTRO DE CONCRETO MAGRO, APLICADO EM PISOS OU RADIERS, ESPESSURA DE 3CM. AF_07/2016</t>
  </si>
  <si>
    <t>3.1.6.3</t>
  </si>
  <si>
    <t>SINAPI - 87257</t>
  </si>
  <si>
    <t>REVESTIMENTO CERÂMICO PARA PISO COM PLACAS TIPO ESMALTADA EXTRA DE DIMENSÕES 60X60 CM APLICADA EM AMBIENTES DE ÁREA MAIOR QUE 10 M2. AF_06/2014</t>
  </si>
  <si>
    <t>3.1.6.4</t>
  </si>
  <si>
    <t>SINAPI - 99803</t>
  </si>
  <si>
    <t>LIMPEZA DE PISO CERÂMICO OU PORCELANATO COM PANO ÚMIDO. AF_04/2019</t>
  </si>
  <si>
    <t>3.1.6.5</t>
  </si>
  <si>
    <t>COMPOSIÇÃO ARQ 03</t>
  </si>
  <si>
    <t>ALVENARIA EM TIJOLO CERAMICO MACICO 5X10X20CM 1/2 VEZ (ESPESSURA 10 CM).</t>
  </si>
  <si>
    <t>3.1.6.6</t>
  </si>
  <si>
    <t>SINAPI - 87893</t>
  </si>
  <si>
    <t>CHAPISCO APLICADO EM ALVENARIA (SEM PRESENÇA DE VÃOS) E ESTRUTURAS DE CONCRETO DE FACHADA, COM COLHER DE PEDREIRO. ARGAMASSA TRAÇO 1:3 COM PREPARO MANUAL. AF_06/2014</t>
  </si>
  <si>
    <t>3.1.6.7</t>
  </si>
  <si>
    <t>SINAPI - 87794</t>
  </si>
  <si>
    <t>EMBOÇO OU MASSA ÚNICA EM ARGAMASSA TRAÇO 1:2:8, PREPARO MANUAL, APLICADA MANUALMENTE EM PANOS CEGOS DE FACHADA (SEM PRESENÇA DE VÃOS), ESPESSURA DE 25 MM. AF_06/2014</t>
  </si>
  <si>
    <t>3.1.6.8</t>
  </si>
  <si>
    <t>SINAPI - 88415</t>
  </si>
  <si>
    <t>APLICAÇÃO MANUAL DE FUNDO SELADOR ACRÍLICO EM PAREDES EXTERNAS DE CASAS. AF_06/2014</t>
  </si>
  <si>
    <t>3.1.6.9</t>
  </si>
  <si>
    <t>SINAPI - 88423</t>
  </si>
  <si>
    <t>APLICAÇÃO MANUAL DE PINTURA COM TINTA TEXTURIZADA ACRÍLICA EM PAREDES EXTERNAS DE CASAS, UMA COR. AF_06/2014</t>
  </si>
  <si>
    <t>3.1.7</t>
  </si>
  <si>
    <t>Divisórias em gesso</t>
  </si>
  <si>
    <t>3.1.7.1</t>
  </si>
  <si>
    <t xml:space="preserve">SINAPI - 96358 </t>
  </si>
  <si>
    <t>PAREDE COM PLACAS DE GESSO ACARTONADO (DRYWALL), PARA USO INTERNO, COM DUAS FACES SIMPLES E ESTRUTURA METÁLICA COM GUIAS SIMPLES, SEM VÃOS. AF_06/2017_P</t>
  </si>
  <si>
    <t>3.1.7.2</t>
  </si>
  <si>
    <t>SINAPI - 96359</t>
  </si>
  <si>
    <t>PAREDE COM PLACAS DE GESSO ACARTONADO (DRYWALL), PARA USO INTERNO, COM DUAS FACES SIMPLES E ESTRUTURA METÁLICA COM GUIAS SIMPLES, COM VÃOS A F_06/2017_P</t>
  </si>
  <si>
    <t>3.1.7.3</t>
  </si>
  <si>
    <t xml:space="preserve">SINAPI - 88495 </t>
  </si>
  <si>
    <t xml:space="preserve">APLICAÇÃO E LIXAMENTO DE MASSA LÁTEX EM PAREDES, UMA DEMÃO. AF_06/2014 </t>
  </si>
  <si>
    <t>3.1.7.4</t>
  </si>
  <si>
    <t xml:space="preserve"> APLICAÇÃO MANUAL DE PINTURA COM TINTA LÁTEX ACRÍLICA EM PAREDES, DUAS DEMÃOS. AF_06/2014</t>
  </si>
  <si>
    <t>3.1.7.5</t>
  </si>
  <si>
    <t>SINAPI - 97644</t>
  </si>
  <si>
    <t>REMOÇÃO DE PORTAS, DE FORMA MANUAL, SEM REAPROVEITAMENTO. AF_12/2017</t>
  </si>
  <si>
    <t>3.1.7.6</t>
  </si>
  <si>
    <t>SINAPI - 91315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</si>
  <si>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</si>
  <si>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3.1.7.7</t>
  </si>
  <si>
    <t>SINAPI - 102193</t>
  </si>
  <si>
    <t>LIXAMENTO DE MADEIRA PARA APLICAÇÃO DE FUNDO OU PINTURA. AF_01/2021</t>
  </si>
  <si>
    <t>3.1.7.8</t>
  </si>
  <si>
    <t>SINAPI - 102217</t>
  </si>
  <si>
    <t xml:space="preserve"> PINTURA TINTA DE ACABAMENTO (PIGMENTADA) A ÓLEO EM MADEIRA, 2 DEMÃOS. AF_01/2021</t>
  </si>
  <si>
    <t>3.1.7.9</t>
  </si>
  <si>
    <t>SINAPI - 97637</t>
  </si>
  <si>
    <t>REMOÇÃO DE TAPUME/ CHAPAS METÁLICAS E DE MADEIRA, DE FORMA MANUAL, SEM REAPROVEITAMENTO. AF_12/2017</t>
  </si>
  <si>
    <t>3.1.7.10</t>
  </si>
  <si>
    <t>COMPOSIÇÃO ARQ_02</t>
  </si>
  <si>
    <t>3.2</t>
  </si>
  <si>
    <t>BLOCO F</t>
  </si>
  <si>
    <t>3.2.1</t>
  </si>
  <si>
    <t>3.2.1.1</t>
  </si>
  <si>
    <t>3.2.1.2</t>
  </si>
  <si>
    <t>SINAPI - 101905</t>
  </si>
  <si>
    <t>EXTINTOR DE INCÊNDIO PORTÁTIL COM CARGA DE ÁGUA PRESSURIZADA DE 10 L, CLASSE A - FORNECIMENTO E INSTALAÇÃO. AF_10/2020_P</t>
  </si>
  <si>
    <t>3.2.1.3</t>
  </si>
  <si>
    <t xml:space="preserve"> EXTINTOR DE INCÊNDIO PORTÁTIL COM CARGA DE PQS DE 4 KG, CLASSE BC - FORNECIMENTO E INSTALAÇÃO. AF_10/2020_P</t>
  </si>
  <si>
    <t>3.2.1.4</t>
  </si>
  <si>
    <t xml:space="preserve"> EXTINTOR DE INCÊNDIO PORTÁTIL COM CARGA DE CO2 DE 6 KG, CLASSE BC - FORNECIMENTO E INSTALAÇÃO. AF_10/2020_P</t>
  </si>
  <si>
    <t>3.2.1.5</t>
  </si>
  <si>
    <t>3.2.2</t>
  </si>
  <si>
    <t>3.2.2.1</t>
  </si>
  <si>
    <t>3.2.2.2</t>
  </si>
  <si>
    <t>3.2.2.3</t>
  </si>
  <si>
    <t>3.2.2.4</t>
  </si>
  <si>
    <t>3.2.2.5</t>
  </si>
  <si>
    <t>3.2.3</t>
  </si>
  <si>
    <t>3.2.3.1</t>
  </si>
  <si>
    <t>3.2.3.2</t>
  </si>
  <si>
    <t>COMPOSIÇÃO 30</t>
  </si>
  <si>
    <t>Central de Iluminação de emergência 24 V. Fornecimento e instalação.</t>
  </si>
  <si>
    <t>3.2.3.3</t>
  </si>
  <si>
    <t>3.2.3.4</t>
  </si>
  <si>
    <t>3.2.3.5</t>
  </si>
  <si>
    <t>3.2.3.6</t>
  </si>
  <si>
    <t>SINAPI- 95745</t>
  </si>
  <si>
    <t xml:space="preserve"> ELETRODUTO DE AÇO GALVANIZADO, CLASSE LEVE, DN 20 MM (3/4), APARENTE, INSTALADO EM TETO - FORNECIMENTO E INSTALAÇÃO. AF_11/2016_P</t>
  </si>
  <si>
    <t>3.2.3.7</t>
  </si>
  <si>
    <t>3.2.3.8</t>
  </si>
  <si>
    <t>3.2.3.9</t>
  </si>
  <si>
    <t>3.2.3.10</t>
  </si>
  <si>
    <t>3.2.3.11</t>
  </si>
  <si>
    <t>SINAPI - 97667</t>
  </si>
  <si>
    <t>ELETRODUTO FLEXÍVEL CORRUGADO, PEAD, DN 50 (1 ½) - FORNECIMENTO E INSTALAÇÃO. AF_04/2016</t>
  </si>
  <si>
    <t>3.2.3.12</t>
  </si>
  <si>
    <t>SINAPI - 95801</t>
  </si>
  <si>
    <t>CONDULETE DE ALUMÍNIO, TIPO X, PARA ELETRODUTO DE AÇO GALVANIZADO DN 20 MM (3/4''), APARENTE - FORNECIMENTO E INSTALAÇÃO. AF_11/2016_P</t>
  </si>
  <si>
    <t>3.2.4</t>
  </si>
  <si>
    <t>3.2.4.1</t>
  </si>
  <si>
    <t>3.2.4.2</t>
  </si>
  <si>
    <t>3.2.4.3</t>
  </si>
  <si>
    <t>GUARDA CORPO COM CORRIMÃO DUPLO DE AÇO GALVANIZADO, ALTURA DE 1,05M. FORNECIMENTO E INSTALAÇÃO.</t>
  </si>
  <si>
    <t>3.2.4.4</t>
  </si>
  <si>
    <t>Barra  Anti Panico Push simples. Fornecimento.</t>
  </si>
  <si>
    <t>3.2.5</t>
  </si>
  <si>
    <t>3.2.5.1</t>
  </si>
  <si>
    <t>3.2.5.2</t>
  </si>
  <si>
    <t>Composição 46</t>
  </si>
  <si>
    <t>3.2.5.3</t>
  </si>
  <si>
    <t>3.2.5.4</t>
  </si>
  <si>
    <t>3.2.5.5</t>
  </si>
  <si>
    <t>3.2.5.6</t>
  </si>
  <si>
    <t>3.2.5.7</t>
  </si>
  <si>
    <t>SINAPI - 95745</t>
  </si>
  <si>
    <t>ELETRODUTO DE AÇO GALVANIZADO, CLASSE LEVE, DN 20 MM (3/4), APARENTE, INSTALADO EM TETO - FORNECIMENTO E INSTALAÇÃO. AF_11/2016_P</t>
  </si>
  <si>
    <t>3.2.5.8</t>
  </si>
  <si>
    <t>3.2.5.9</t>
  </si>
  <si>
    <t>3.2.5.10</t>
  </si>
  <si>
    <t>SINAPI - 93358</t>
  </si>
  <si>
    <r>
      <rPr>
        <sz val="10"/>
        <color rgb="FFFF0000"/>
        <rFont val="Arial"/>
        <family val="2"/>
        <charset val="1"/>
      </rPr>
      <t>ESCAVAÇÃO MANUAL DE VALA COM PROFUNDIDADE MENOR OU IGUAL A 1,30 M. AF_03/2016</t>
    </r>
    <r>
      <rPr>
        <sz val="11"/>
        <rFont val="Calibri"/>
        <family val="2"/>
        <charset val="1"/>
      </rPr>
      <t>.</t>
    </r>
  </si>
  <si>
    <t>3.2.5.11</t>
  </si>
  <si>
    <t>SINAPI - 96995</t>
  </si>
  <si>
    <t xml:space="preserve">REATERRO MANUAL APILOADO COM SOQUETE. AF_10/2017. </t>
  </si>
  <si>
    <t>3.2.5.12</t>
  </si>
  <si>
    <t xml:space="preserve">SINAPI - 97886
</t>
  </si>
  <si>
    <t xml:space="preserve">CAIXA ENTERRADA ELÉTRICA RETANGULAR, EM ALVENARIA COM TIJOLOS CERÂMICOS MACIÇOS, FUNDO COM BRITA, DIMENSÕES INTERNAS: 0,3X0,3X0,3 M. AF_12/2020
</t>
  </si>
  <si>
    <t>3.2.5.13</t>
  </si>
  <si>
    <t>SINAPI  - 101622</t>
  </si>
  <si>
    <t xml:space="preserve">PREPARO DE FUNDO DE VALA COM LARGURA MENOR QUE 1,5 M, COM CAMADA DE AREIA, LANÇAMENTO MECANIZADO. AF_08/2020 </t>
  </si>
  <si>
    <t>3.2.5.14</t>
  </si>
  <si>
    <t>SINAPI - 94962</t>
  </si>
  <si>
    <t xml:space="preserve">CONCRETO MAGRO PARA LASTRO, TRAÇO 1:4,5:4,5 (CIMENTO/ AREIA MÉDIA/ BRITA 1) - PREPARO MECÂNICO COM BETONEIRA 400 L. AF_07/2016 </t>
  </si>
  <si>
    <t>3.2.5.15</t>
  </si>
  <si>
    <t>3.2.5.16</t>
  </si>
  <si>
    <t>Composição - 28</t>
  </si>
  <si>
    <t>Limpeza final de obra</t>
  </si>
  <si>
    <t>3.2.5.17</t>
  </si>
  <si>
    <t>SINAPI - 98504</t>
  </si>
  <si>
    <t xml:space="preserve"> PLANTIO DE GRAMA EM PLACAS. AF_05/2018</t>
  </si>
  <si>
    <t>3.2.5.18</t>
  </si>
  <si>
    <t>Composição  27</t>
  </si>
  <si>
    <t>3.2.5.19</t>
  </si>
  <si>
    <t>Composição - 16</t>
  </si>
  <si>
    <t>3.2.5.20</t>
  </si>
  <si>
    <t>3.2.5.21</t>
  </si>
  <si>
    <t>PINTURA COM TINTA ACRÍLICA DE ACABAMENTO APLICADA A ROLO OU PINCEL SOBRE SUPERFÍCIES METÁLICAS (EXCETO PERFIL) EXECUTADO EM OBRA (POR DEMÃO) . AF_01/2020.</t>
  </si>
  <si>
    <t>3.2.6</t>
  </si>
  <si>
    <t>3.2.6.1</t>
  </si>
  <si>
    <t>3.2.6.2</t>
  </si>
  <si>
    <t>3.2.6.3</t>
  </si>
  <si>
    <t xml:space="preserve"> APLICAÇÃO E LIXAMENTO DE MASSA LÁTEX EM PAREDES, UMA DEMÃO. AF_06/2014 </t>
  </si>
  <si>
    <t>3.2.6.4</t>
  </si>
  <si>
    <t>SINAPI - 88496</t>
  </si>
  <si>
    <t>3.2.6.5</t>
  </si>
  <si>
    <t>3.2.6.6</t>
  </si>
  <si>
    <t xml:space="preserve">SINAPI - 91314 </t>
  </si>
  <si>
    <t xml:space="preserve"> KIT DE PORTA DE MADEIRA PARA PINTURA, SEMI-OCA (LEVE OU MÉDIA), PADRÃO POPULAR, 80X210CM, ESPESSURA DE 3,5CM, ITENS INCLUSOS: DOBRADIÇAS, MONTAGEM E INSTALAÇÃO DO BATENTE, FECHADURA COM EXECUÇÃO DO FURO - FORNECIMENTO E INSTALAÇÃO. AF_12/2019</t>
  </si>
  <si>
    <t>3.2.6.7</t>
  </si>
  <si>
    <t>3.2.6.8</t>
  </si>
  <si>
    <t>PINTURA TINTA DE ACABAMENTO (PIGMENTADA) A ÓLEO EM MADEIRA, 2 DEMÃOS. AF_01/2021</t>
  </si>
  <si>
    <t>3.2.6.9</t>
  </si>
  <si>
    <t xml:space="preserve"> REMOÇÃO DE TAPUME/ CHAPAS METÁLICAS E DE MADEIRA, DE FORMA MANUAL, SEM REAPROVEITAMENTO. AF_12/2017</t>
  </si>
  <si>
    <t>3.2.6.10</t>
  </si>
  <si>
    <t>3.3</t>
  </si>
  <si>
    <t>GINÁSIO DE ESPORTES</t>
  </si>
  <si>
    <t>3.3.1</t>
  </si>
  <si>
    <t>3.3.1.1</t>
  </si>
  <si>
    <t>COMPOSIÇÃO 43</t>
  </si>
  <si>
    <t>EXT. PÓ QUÍMICO SECO 8 KG CAP. EXT. 4A: 40BC - FORNECIMENTO E INSTALAÇÃO</t>
  </si>
  <si>
    <t>3.3.1.2</t>
  </si>
  <si>
    <t>3.3.2</t>
  </si>
  <si>
    <t>3.3.2.1</t>
  </si>
  <si>
    <t>3.3.2.2</t>
  </si>
  <si>
    <t>3.3.2.3</t>
  </si>
  <si>
    <t>3.3.2.4</t>
  </si>
  <si>
    <t>COMPOSIÇÃO 44</t>
  </si>
  <si>
    <t>Placa Fotoluminescente 24 X 12 cm (código 16). Fornecimento e Instalação</t>
  </si>
  <si>
    <t>3.3.2.5</t>
  </si>
  <si>
    <t>3.3.2.6</t>
  </si>
  <si>
    <t>3.3.3</t>
  </si>
  <si>
    <t>3.3.3.1</t>
  </si>
  <si>
    <t>3.3.3.2</t>
  </si>
  <si>
    <t>3.3.3.3</t>
  </si>
  <si>
    <t>TOMADA ALTA DE EMBUTIR (1 MÓDULO), 2P+T 20 A, INCLUINDO SUPORTE E PLACA. FORNECIMENTO E INSTALAÇÃO. AF_12/2015</t>
  </si>
  <si>
    <t>3.3.3.4</t>
  </si>
  <si>
    <t>3.3.3.5</t>
  </si>
  <si>
    <t>3.3.3.6</t>
  </si>
  <si>
    <t>3.3.3.7</t>
  </si>
  <si>
    <t>3.3.4</t>
  </si>
  <si>
    <t>3.3.4.1</t>
  </si>
  <si>
    <t>3.3.4.2</t>
  </si>
  <si>
    <t>3.3.4.3</t>
  </si>
  <si>
    <t>3.3.4.4</t>
  </si>
  <si>
    <t>Composição 45</t>
  </si>
  <si>
    <t>PLACA INDICATIVA LOTAÇÃO MÁXIMA (20 X 40 CM). FORNECIMENTO E INSTALAÇÃO.</t>
  </si>
  <si>
    <t>3.3.5</t>
  </si>
  <si>
    <t>3.3.5.1</t>
  </si>
  <si>
    <t>3.3.5.2</t>
  </si>
  <si>
    <t>3.3.5.3</t>
  </si>
  <si>
    <t>3.3.5.4</t>
  </si>
  <si>
    <t>3.3.5.5</t>
  </si>
  <si>
    <t>3.3.5.6</t>
  </si>
  <si>
    <t>3.3.5.7</t>
  </si>
  <si>
    <t>3.3.5.8</t>
  </si>
  <si>
    <t>3.3.5.9</t>
  </si>
  <si>
    <t>3.3.5.10</t>
  </si>
  <si>
    <t>3.3.5.11</t>
  </si>
  <si>
    <t>3.3.5.12</t>
  </si>
  <si>
    <t>3.3.6</t>
  </si>
  <si>
    <t>Sistema de hidrantes</t>
  </si>
  <si>
    <t>3.3.6.1</t>
  </si>
  <si>
    <t>COMPOSIÇÃO 18</t>
  </si>
  <si>
    <t>Mangotinho p/combate a incêndio 1'' x 30m c/esguicho. Fornecimento e Instalação</t>
  </si>
  <si>
    <t>3.3.7</t>
  </si>
  <si>
    <t>3.3.7.1</t>
  </si>
  <si>
    <t>3.3.7.2</t>
  </si>
  <si>
    <t>3.3.7.3</t>
  </si>
  <si>
    <t>3.3.7.4</t>
  </si>
  <si>
    <t>3.3.7.5</t>
  </si>
  <si>
    <t>SINAPI - 91314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</si>
  <si>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</si>
  <si>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3.3.7.6</t>
  </si>
  <si>
    <t>3.3.7.7</t>
  </si>
  <si>
    <t>3.3.7.8</t>
  </si>
  <si>
    <t>3.3.7.9</t>
  </si>
  <si>
    <t>3.4</t>
  </si>
  <si>
    <t>PRÉDIO H</t>
  </si>
  <si>
    <t>3.4.1</t>
  </si>
  <si>
    <t>3.4.1.1</t>
  </si>
  <si>
    <t>3.4.1.2</t>
  </si>
  <si>
    <t>3.4.2</t>
  </si>
  <si>
    <t>3.5.1</t>
  </si>
  <si>
    <t>3.5.2</t>
  </si>
  <si>
    <t>3.5.3</t>
  </si>
  <si>
    <t>3.5.4</t>
  </si>
  <si>
    <t>3.5.5</t>
  </si>
  <si>
    <t>3.4.3</t>
  </si>
  <si>
    <t>3.4.3.1</t>
  </si>
  <si>
    <t>3.4.3.2</t>
  </si>
  <si>
    <t>3.4.3.3</t>
  </si>
  <si>
    <t>3.4.3.4</t>
  </si>
  <si>
    <t>3.4.3.5</t>
  </si>
  <si>
    <t>3.4.3.6</t>
  </si>
  <si>
    <t>3.4.3.7</t>
  </si>
  <si>
    <t>3.4.3.8</t>
  </si>
  <si>
    <t>3.4.3.9</t>
  </si>
  <si>
    <t>3.4.3.10</t>
  </si>
  <si>
    <t>3.4.4</t>
  </si>
  <si>
    <t>3.4.4.1</t>
  </si>
  <si>
    <t>3.4.4.2</t>
  </si>
  <si>
    <t xml:space="preserve">PORTA DE ALUMÍNIO DE ABRIR COM LAMBRI, COM GUARNIÇÃO, FIXAÇÃO COM PARAFUSOS - FORNECIMENTO E INSTALAÇÃO. AF_12/2020 </t>
  </si>
  <si>
    <t>3.4.4.3</t>
  </si>
  <si>
    <t xml:space="preserve">FECHADURA DE EMBUTIR COM CILINDRO, EXTERNA, COMPLETA, ACABAMENTO PADRÃO MÉDIO, INCLUSO EXECUÇÃO DE FURO - FORNECIMENTO E INSTALAÇÃO. AF_12/2019
</t>
  </si>
  <si>
    <t>3.4.4.4</t>
  </si>
  <si>
    <t>3.4.4.5</t>
  </si>
  <si>
    <t>3.4.4.6</t>
  </si>
  <si>
    <t>COMPOSIÇÃO 01</t>
  </si>
  <si>
    <t>GUARDA CORPO COM CORRIMÃO DUPLO DE AÇO AÇO GALVANIZADO, ALTURA DE 1,05M. FORNECIMENTO E INSTALAÇÃO.</t>
  </si>
  <si>
    <t>3.4.4.7</t>
  </si>
  <si>
    <t>COMPOSIÇÃO 47</t>
  </si>
  <si>
    <t>ADESIVO PISO  MÓDULO DE REFERENCIA 1,20 X 0,80 M.  FORNECIMENTO E INSTALAÇÃO.</t>
  </si>
  <si>
    <t>3.4.4.8</t>
  </si>
  <si>
    <t>SINAPI- 93189</t>
  </si>
  <si>
    <r>
      <rPr>
        <sz val="10"/>
        <color rgb="FFFF0000"/>
        <rFont val="Arial"/>
        <family val="2"/>
        <charset val="1"/>
      </rPr>
      <t xml:space="preserve"> VERGA MOLDADA IN LOCO EM CONCRETO PARA PORTAS COM MAIS DE 1,5 M DE VÃO. AF_03/2016</t>
    </r>
    <r>
      <rPr>
        <sz val="10"/>
        <color rgb="FF000000"/>
        <rFont val="Calibri"/>
        <family val="2"/>
        <charset val="1"/>
      </rPr>
      <t xml:space="preserve"> </t>
    </r>
  </si>
  <si>
    <t>3.4.4.9</t>
  </si>
  <si>
    <t>3.4.4.10</t>
  </si>
  <si>
    <t xml:space="preserve">SINAPI- 97637
</t>
  </si>
  <si>
    <t>3.4.4.11</t>
  </si>
  <si>
    <t xml:space="preserve">SINAPI- 97644
</t>
  </si>
  <si>
    <t xml:space="preserve">REMOÇÃO DE PORTAS, DE FORMA MANUAL, SEM REAPROVEITAMENTO. AF_12/2017 </t>
  </si>
  <si>
    <t>3.4.4.12</t>
  </si>
  <si>
    <t>3.4.4.13</t>
  </si>
  <si>
    <t>COMPOSIÇÃO ARQ 02</t>
  </si>
  <si>
    <t>3.4.4.14</t>
  </si>
  <si>
    <t xml:space="preserve">SINAPI - 98569 </t>
  </si>
  <si>
    <r>
      <rPr>
        <sz val="10"/>
        <color rgb="FFFF0000"/>
        <rFont val="Arial"/>
        <family val="2"/>
        <charset val="1"/>
      </rPr>
      <t>PROTEÇÃO MECÂNICA DE SUPERFICIE HORIZONTAL COM ARGAMASSA DE CIMENTO E AREIA, TRAÇO 1:3, E=5CM. AF_06/2018.</t>
    </r>
    <r>
      <rPr>
        <sz val="10"/>
        <color rgb="FF000000"/>
        <rFont val="Calibri"/>
        <family val="2"/>
        <charset val="1"/>
      </rPr>
      <t xml:space="preserve"> </t>
    </r>
  </si>
  <si>
    <t>3.4.4.15</t>
  </si>
  <si>
    <t>PROTEÇÃO MECÂNICA DE SUPERFÍCIE VERTICAL COM ARGAMASSA DE CIMENTO E AREIA, TRAÇO 1:3, E=5CM. AF_06/2018.</t>
  </si>
  <si>
    <t>3.4.4.16</t>
  </si>
  <si>
    <t>SINAPI - 88411</t>
  </si>
  <si>
    <r>
      <rPr>
        <sz val="10"/>
        <color rgb="FFFF0000"/>
        <rFont val="Arial"/>
        <family val="2"/>
        <charset val="1"/>
      </rPr>
      <t>APLICAÇÃO MANUAL DE FUNDO SELADOR ACRÍLICO EM PANOS COM PRESENÇA DE VÃOS DE EDIFÍCIOS DE MÚLTIPLOS PAVIMENTOS. AF_06/2014.</t>
    </r>
    <r>
      <rPr>
        <sz val="10"/>
        <color rgb="FF000000"/>
        <rFont val="Calibri"/>
        <family val="2"/>
        <charset val="1"/>
      </rPr>
      <t xml:space="preserve"> </t>
    </r>
  </si>
  <si>
    <t>3.4.4.17</t>
  </si>
  <si>
    <t>SINAPI - 95622</t>
  </si>
  <si>
    <t>APLICAÇÃO MANUAL DE TINTA LÁTEX ACRÍLICA EM PANOS COM PRESENÇA DE VÃOS DE EDIFÍCIOS DE MÚLTIPLOS PAVIMENTOS, DUAS DEMÃOS. AF_11/2016</t>
  </si>
  <si>
    <t>3.4.4.18</t>
  </si>
  <si>
    <t>SINAPI - 98689</t>
  </si>
  <si>
    <t>SOLEIRA EM GRANITO, LARGURA 15 CM, ESPESSURA 2,0 CM. AF_09/2020</t>
  </si>
  <si>
    <t>3.4.4.19</t>
  </si>
  <si>
    <t>SINAPI - 87249</t>
  </si>
  <si>
    <t>REVESTIMENTO CERÂMICO PARA PISO COM PLACAS TIPO ESMALTADA EXTRA DE DIMENSÕES 45X45 CM APLICADA EM AMBIENTES DE ÁREA MENOR QUE 5 M2. AF_06/2014.</t>
  </si>
  <si>
    <t>3.4.4.20</t>
  </si>
  <si>
    <t>COMPOSIÇÃO 29</t>
  </si>
  <si>
    <t>Escada metálica saída prédio H</t>
  </si>
  <si>
    <t>3.4.4.21</t>
  </si>
  <si>
    <t>COMPOSIÇÃO_ESCADA_01</t>
  </si>
  <si>
    <t>3.4.4.22</t>
  </si>
  <si>
    <t>COMPOSIÇÃO_ESCADA_02</t>
  </si>
  <si>
    <t>3.4.4.23</t>
  </si>
  <si>
    <t>COMPOSIÇÃO_ESCADA_03</t>
  </si>
  <si>
    <t>3.4.4.24</t>
  </si>
  <si>
    <t>COMPOSIÇÃO_ESCADA_04</t>
  </si>
  <si>
    <t>3.4.4.25</t>
  </si>
  <si>
    <t>COMPOSIÇÃO_ESCADA_05</t>
  </si>
  <si>
    <t>3.4.4.26</t>
  </si>
  <si>
    <t>COMPOSIÇÃO_ESCADA_06</t>
  </si>
  <si>
    <t>Movimentação de terra</t>
  </si>
  <si>
    <t>3.4.4.27</t>
  </si>
  <si>
    <t>SINAPI - 96522</t>
  </si>
  <si>
    <t>ESCAVAÇÃO MANUAL PARA BLOCO DE COROAMENTO OU SAPATA, SEM PREVISÃO DE FÔRMA. AF_06/2017</t>
  </si>
  <si>
    <t>3.4.4.28</t>
  </si>
  <si>
    <t>Composição_ ARQ_02</t>
  </si>
  <si>
    <t>3.4.4.29</t>
  </si>
  <si>
    <t>SINAPI - 96996</t>
  </si>
  <si>
    <t>CONCRETO MAGRO PARA LASTRO, TRAÇO 1:4,5:4,5 (EM MASSA SECA DE CIMENTO/ AREIA MÉDIA/ BRITA 1) - PREPARO MANUAL. AF_05/2021</t>
  </si>
  <si>
    <t>3.4.4.30</t>
  </si>
  <si>
    <t>SINAPI - 96556</t>
  </si>
  <si>
    <t>CONCRETAGEM DE SAPATAS, FCK 30 MPA, COM USO DE JERICA LANÇAMENTO, ADENSAMENTO E ACABAMENTO. AF_06/2017</t>
  </si>
  <si>
    <t>3.4.4.31</t>
  </si>
  <si>
    <t xml:space="preserve">SINAPI - 96546 </t>
  </si>
  <si>
    <t>ARMAÇÃO DE BLOCO, VIGA BALDRAME OU SAPATA UTILIZANDO AÇO CA-50 DE 10 MM - MONTAGEM. AF_06/2017</t>
  </si>
  <si>
    <t>KG</t>
  </si>
  <si>
    <t>3.4.5</t>
  </si>
  <si>
    <t>3.4.5.1</t>
  </si>
  <si>
    <t>3.4.5.2</t>
  </si>
  <si>
    <t>3.4.5.3</t>
  </si>
  <si>
    <t>3.4.5.4</t>
  </si>
  <si>
    <t>3.4.5.5</t>
  </si>
  <si>
    <t>3.4.5.6</t>
  </si>
  <si>
    <t>3.4.5.7</t>
  </si>
  <si>
    <t>3.4.5.8</t>
  </si>
  <si>
    <t>3.4.5.9</t>
  </si>
  <si>
    <t>3.4.5.10</t>
  </si>
  <si>
    <t>3.4.5.11</t>
  </si>
  <si>
    <t>3.4.5.12</t>
  </si>
  <si>
    <t>3.4.5.13</t>
  </si>
  <si>
    <t>3.5</t>
  </si>
  <si>
    <t>SISTEMA DE HIDRANTES PARA OS BLOCOS</t>
  </si>
  <si>
    <t>Casa de bombas</t>
  </si>
  <si>
    <t>3.5.1.1</t>
  </si>
  <si>
    <t>LASTRO DE CONCRETO MAGRO, APLICADO EM PISOS, LAJES SOBRE SOLO OU RADIE RS, ESPESSURA DE 3 CM. AF_07/2016</t>
  </si>
  <si>
    <t>3.5.1.2</t>
  </si>
  <si>
    <t>SINAPI - 97086</t>
  </si>
  <si>
    <t>FABRICAÇÃO, MONTAGEM E DESMONTAGEM DE FORMA PARA RADIER, EM MADEIRA SERRADA, 4 UTILIZAÇÕES. AF_09/2017</t>
  </si>
  <si>
    <t>3.5.1.3</t>
  </si>
  <si>
    <t>COMPOSIÇÃO ARQ 04</t>
  </si>
  <si>
    <t>ALVENARIA COM BLOCO CERÂMICO FURADO NA HORIZONTAL (5,5X11X23) COM ARGAMASSA TRAÇO 1:2:8 (CAL, CIMENTO E AREIA) - BLOCO DEITADO</t>
  </si>
  <si>
    <t>3.5.1.4</t>
  </si>
  <si>
    <t>SINAPI - 92482</t>
  </si>
  <si>
    <t>MONTAGEM E DESMONTAGEM DE FÔRMA DE LAJE MACIÇA, PÉ-DIREITO SIMPLES, EM MADEIRA SERRADA, 1 UTILIZAÇÃO. AF_09/2020</t>
  </si>
  <si>
    <t>3.5.1.5</t>
  </si>
  <si>
    <t>SINAPI - 98554</t>
  </si>
  <si>
    <t>IMPERMEABILIZAÇÃO DE SUPERFÍCIE COM MEMBRANA À BASE DE RESINA ACRÍLICA, 3 DEMÃOS. AF_06/2018</t>
  </si>
  <si>
    <t>3.5.1.6</t>
  </si>
  <si>
    <t>SINAPI - 92785</t>
  </si>
  <si>
    <t>ARMAÇÃO DE LAJE DE UMA ESTRUTURA CONVENCIONAL DE CONCRETO ARMADO EM UMA ED IFICAÇÃO TÉRREA OU SOBRADO UTILIZANDO AÇO CA-50 DE 6,3 MM - MONTAGEM. AF_12/2015</t>
  </si>
  <si>
    <t>3.5.1.7</t>
  </si>
  <si>
    <t>SINAPI - 100701</t>
  </si>
  <si>
    <t>PORTA DE FERRO, DE ABRIR, TIPO GRADE COM CHAPA, COM GUARNIÇÕES. AF_12/2019</t>
  </si>
  <si>
    <t>3.5.1.8</t>
  </si>
  <si>
    <t>SINAPI - 92724</t>
  </si>
  <si>
    <t>CONCRETAGEM DE VIGAS E LAJES, FCK=20 MPA, PARA LAJES PREMOLDADAS COM USO DE BOMBA EM EDIFICAÇÃO COM ÁREA MÉDIA DE LAJES MAIOR QUE 20 M² - LANÇAMENTO, ADENSAMENTO E ACABAMENTO. AF_12/2015</t>
  </si>
  <si>
    <t>3.5.1.9</t>
  </si>
  <si>
    <t>SINAPI - 93205</t>
  </si>
  <si>
    <t>CINTA DE AMARRAÇÃO DE ALVENARIA MOLDADA IN LOCO COM UTILIZAÇÃO DE BLOCOS CANALETA. AF_03/2016</t>
  </si>
  <si>
    <t>3.5.1.10</t>
  </si>
  <si>
    <t>SINAPI - 97094</t>
  </si>
  <si>
    <t>CONCRETAGEM DE RADIER, PISO OU LAJE SOBRE SOLO, FCK 30 MPA, PARA ESPESSURA DE 10 CM - LANÇAMENTO, ADENSAMENTO E ACABAMENTO. AF_09/2017</t>
  </si>
  <si>
    <t>3.5.1.11</t>
  </si>
  <si>
    <t>SINAPI - 90278</t>
  </si>
  <si>
    <t>GRAUTE FGK=15 MPA; TRAÇO 1:0,04:2,0:2,4 (CIMENTO/ CAL/ AREIA GROSSA/ B RITA 0) - PREPARO MECÂNICO COM BETONEIRA 400 L. AF_02/2015</t>
  </si>
  <si>
    <t>3.5.1.12</t>
  </si>
  <si>
    <t>SINAPI - 100704</t>
  </si>
  <si>
    <t>PORTA CADEADO ZINCADO OXIDADO PRETO COM CADEADO DE AÇO INOX, LARGURA DE *50* MM. AF_12/2019</t>
  </si>
  <si>
    <t>3.5.1.13</t>
  </si>
  <si>
    <t>COMPOSIÇÃO 28</t>
  </si>
  <si>
    <t>LIMPEZA FINAL DE OBRA.</t>
  </si>
  <si>
    <t>Hidrantes</t>
  </si>
  <si>
    <t>3.5.2.1</t>
  </si>
  <si>
    <t>COMPOSIÇÃO 31</t>
  </si>
  <si>
    <t>Caixa de água - 20000 L com tampa. Fornecimento e instalação.</t>
  </si>
  <si>
    <t>3.5.2.2</t>
  </si>
  <si>
    <t>COMPOSIÇÃO 50</t>
  </si>
  <si>
    <t>Quadro para bomba de incêndio. Fornecimento e instalação.</t>
  </si>
  <si>
    <t>3.5.2.3</t>
  </si>
  <si>
    <t>SINAPI - 102136</t>
  </si>
  <si>
    <t>INSTALAÇÃO DE QUADRO ELÉTRICO PARA BOMBAS TRIFÁSICAS ATÉ 25 CV (NÃO INCLUI O FORNECIMENTO DO QUADRO). AF_12/2020.</t>
  </si>
  <si>
    <t>3.5.2.4</t>
  </si>
  <si>
    <t xml:space="preserve">SINAPI - 100324
</t>
  </si>
  <si>
    <t xml:space="preserve">LASTRO COM MATERIAL GRANULAR (PEDRA BRITADA N.1 E PEDRA BRITADA N.2), APLICADO EM PISOS OU LAJES SOBRE SOLO, ESPESSURA DE *10 CM*. AF_07/2019 LASTRO COM MATERIAL GRANULAR (PEDRA BRITADA N.1 E PEDRA BRITADA N.2), APLICADO EM PISOS OU LAJES SOBRE SOLO, ESPESSURA DE *10 CM*. AF_07/2019
</t>
  </si>
  <si>
    <t>3.5.2.5</t>
  </si>
  <si>
    <t>SINAPI - 101749</t>
  </si>
  <si>
    <t>PISO CIMENTADO, TRAÇO 1:3 (CIMENTO E AREIA), ACABAMENTO LISO, ESPESSURA 4,0 CM, PREPARO MECÂNICO DA ARGAMASSA. AF_09/2020.</t>
  </si>
  <si>
    <t>3.5.2.6</t>
  </si>
  <si>
    <t>SINAPI - 101194</t>
  </si>
  <si>
    <t xml:space="preserve">CERCA COM MOURÕES DE CONCRETO, RETO, H=2,30 M, ESPAÇAMENTO DE 2,5 M, CRAVADOS 0,5 M, COM 4 FIOS DE ARAME MISTO - FORNECIMENTO E INSTALAÇÃO. AF_05/2020
</t>
  </si>
  <si>
    <t>3.5.2.7</t>
  </si>
  <si>
    <t xml:space="preserve">PORTA CADEADO ZINCADO OXIDADO PRETO COM CADEADO DE AÇO INOX, LARGURA DE *50* MM.AF_12/2019
</t>
  </si>
  <si>
    <t>3.5.2.8</t>
  </si>
  <si>
    <t xml:space="preserve">SINAPI - 100701
</t>
  </si>
  <si>
    <t>3.5.2.9</t>
  </si>
  <si>
    <t>SINAPI - 100726</t>
  </si>
  <si>
    <t>PINTURA COM TINTA ALQUÍDICA DE FUNDO E ACABAMENTO (ESMALTE SINTÉTICO GRAFITE) APLICADA A ROLO OU PINCEL SOBRE SUPERFÍCIES METÁLICAS (EXCETO PERFIL) EXECUTADO EM OBRA (POR DEMÃO). AF_01/2020</t>
  </si>
  <si>
    <t>3.5.2.10</t>
  </si>
  <si>
    <t xml:space="preserve">ESCAVAÇÃO MANUAL DE VALA COM PROFUNDIDADE MENOR OU IGUAL A 1,30 M. AF_03/2016. </t>
  </si>
  <si>
    <t>3.5.2.11</t>
  </si>
  <si>
    <t>REATERRO MANUAL APILOADO COM SOQUETE. AF_10/2017</t>
  </si>
  <si>
    <t>3.5.2.12</t>
  </si>
  <si>
    <t>SINAPI - 101622</t>
  </si>
  <si>
    <t xml:space="preserve"> PREPARO DE FUNDO DE VALA COM LARGURA MENOR QUE 1,5 M, COM CAMADA DE AREIA, LANÇAMENTO MECANIZADO. AF_08/2020 </t>
  </si>
  <si>
    <t>3.5.2.13</t>
  </si>
  <si>
    <t>3.5.2.14</t>
  </si>
  <si>
    <t>SINAPI - 91785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</si>
  <si>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</si>
  <si>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3.5.2.15</t>
  </si>
  <si>
    <t>CONDULETE DE ALUMÍNIO, TIPO LR, PARA ELETRODUTO DE AÇO GALVANIZADO DN 20 MM (3/4''), APARENTE - FORNECIMENTO E INSTALAÇÃO. AF_11/2016_P</t>
  </si>
  <si>
    <t>3.5.2.16</t>
  </si>
  <si>
    <t>3.5.2.17</t>
  </si>
  <si>
    <t xml:space="preserve">SINAPI - 102168
</t>
  </si>
  <si>
    <t>INSTALAÇÃO DE VIDRO LISO INCOLOR, E = 8 MM, EM ESQUADRIA DE ALUMÍNIO OU PVC, FIXADO COM BAGUETE. AF_01/2021_P</t>
  </si>
  <si>
    <t>3.5.2.18</t>
  </si>
  <si>
    <t xml:space="preserve">SINAPI - 97881
</t>
  </si>
  <si>
    <t>CAIXA ENTERRADA ELÉTRICA RETANGULAR, EM CONCRETO PRÉ-MOLDADO, FUNDO COM BRITA, DIMENSÕES INTERNAS: 0,3X0,3X0,3 M. AF_12/2020</t>
  </si>
  <si>
    <t>3.5.2.19</t>
  </si>
  <si>
    <t>3.5.2.20</t>
  </si>
  <si>
    <t>SINAPI - 91927</t>
  </si>
  <si>
    <t>CABO DE COBRE FLEXÍVEL ISOLADO, 4 MM², ANTI-CHAMA 0,6/1,0 KV, PARA CIRCUITOS TERMINAIS - FORNECIMENTO E INSTALAÇÃO. CABO PRETO PARA AS TRÊS FASES.</t>
  </si>
  <si>
    <t>3.5.2.21</t>
  </si>
  <si>
    <t>SINAPI - 91928</t>
  </si>
  <si>
    <t>CABO DE COBRE FLEXÍVEL ISOLADO, 4 MM², ANTI-CHAMA 0,6/1,0 KV, PARA CIRCUITOS TERMINAIS - FORNECIMENTO E INSTALAÇÃO. CABO AZUL PARA O CABO DE NEUTRO.</t>
  </si>
  <si>
    <t>3.5.2.22</t>
  </si>
  <si>
    <t>SINAPI - 91929</t>
  </si>
  <si>
    <t>CABO DE COBRE FLEXÍVEL ISOLADO, 4 MM², ANTI-CHAMA 0,6/1,0 KV, PARA CIRCUITOS TERMINAIS - FORNECIMENTO E INSTALAÇÃO. CABO VERDE/AMARELO PARA O ATERRAMENTO.</t>
  </si>
  <si>
    <t>3.5.2.23</t>
  </si>
  <si>
    <t>SINAPI - 93670</t>
  </si>
  <si>
    <t>DISJUNTOR TRIPOLAR TIPO DIN, CORRENTE NOMINAL DE 25A - FORNECIMENTO E INSTALAÇÃO. AF_10/2020</t>
  </si>
  <si>
    <t>3.5.2.24</t>
  </si>
  <si>
    <t xml:space="preserve"> SINAPI - 95749</t>
  </si>
  <si>
    <t>3.5.2.25</t>
  </si>
  <si>
    <t xml:space="preserve"> SINAPI - 95745</t>
  </si>
  <si>
    <t>ELETRODUTO DE AÇO GALVANIZADO, CLASSE LEVE, DN 20 MM (3/4), APARENTE, INSTALADO EM TETO - FORNECIMENTO E INSTALAÇÃO</t>
  </si>
  <si>
    <t>3.5.2.26</t>
  </si>
  <si>
    <t>SINAPI - 94490</t>
  </si>
  <si>
    <t>REGISTRO DE ESFERA, PVC, SOLDÁVEL, DN 32 MM, INSTALADO EM RESERVAÇÃO DE ÁGUA DE EDIFICAÇÃO QUE POSSUA RESERVATÓRIO DE FIBRA/FIBROCIMENTO – FORNECIMENTO E
INSTALAÇÃO. AF_06/2016</t>
  </si>
  <si>
    <t>3.5.2.27</t>
  </si>
  <si>
    <t>SINAPI - 101917</t>
  </si>
  <si>
    <t>MANÔMETRO 0 A 200 PSI (0 A 14 KGF/CM2), D = 50MM - FORNECIMENTO E INSTALAÇÃO. AF_10/2020</t>
  </si>
  <si>
    <t>3.5.2.28</t>
  </si>
  <si>
    <t>COMPOSIÇÃO 48</t>
  </si>
  <si>
    <t>Pressostato. Fornecimento e instalação.</t>
  </si>
  <si>
    <t>3.5.2.29</t>
  </si>
  <si>
    <t>SINAPI -94795</t>
  </si>
  <si>
    <t>TORNEIRA DE BOIA, ROSCÁVEL, 1/2 , FORNECIDA E INSTALADA EM RESERVAÇÃO DE ÁGUA. AF_06/2016.</t>
  </si>
  <si>
    <t>3.5.2.30</t>
  </si>
  <si>
    <t>SINAPI - 94704</t>
  </si>
  <si>
    <t xml:space="preserve"> ADAPTADOR COM FLANGE E ANEL DE VEDAÇÃO, PVC, SOLDÁVEL, DN 32 MM X 1, INSTALADO EM RESERVAÇÃO DE ÁGUA DE EDIFICAÇÃO QUE POSSUA RESERVATÓRIO DE FIBRA/FIBROCIMENTO FORNECIMENTO E INSTALAÇÃO. AF_06/2016.</t>
  </si>
  <si>
    <t>3.5.2.31</t>
  </si>
  <si>
    <t>SINAPI - 92908</t>
  </si>
  <si>
    <t>LUVA DE REDUÇÃO, EM FERRO GALVANIZADO, 2" X 1 1/4", CONEXÃO ROSQUEADA, INSTALADO EM PRUMADAS - FORNECIMENTO E INSTALAÇÃO. AF_10/2020</t>
  </si>
  <si>
    <t>3.5.2.32</t>
  </si>
  <si>
    <t>SINAPI - 92896</t>
  </si>
  <si>
    <t>UNIÃO, EM FERRO GALVANIZADO, DN 65 (2 1/2"), CONEXÃO ROSQUEADA, INSTALADO EM REDE DE ALIMENTAÇÃO PARA HIDRANTE - FORNECIMENTO E INSTALAÇÃO. AF_10/2020</t>
  </si>
  <si>
    <t>3.5.2.33</t>
  </si>
  <si>
    <t>SINAPI - 99624</t>
  </si>
  <si>
    <t>VÁLVULA DE RETENÇÃO HORIZONTAL, DE BRONZE, ROSCÁVEL, 2 1/2" - FORNECIMENTO E INSTALAÇÃO. AF_01/2019.</t>
  </si>
  <si>
    <t>3.5.2.34</t>
  </si>
  <si>
    <t>SINAPI - 94499</t>
  </si>
  <si>
    <t>REGISTRO DE GAVETA BRUTO, LATÃO, ROSCÁVEL, 2 1/2, INSTALADO EM RESERVAÇÃO DE ÁGUA DE EDIFICAÇÃO QUE POSSUA RESERVATÓRIO DE FIBRA/FIBROCIMENTO FORNECIMENTO E INSTALAÇÃO. AF_06/2016.</t>
  </si>
  <si>
    <t>3.5.2.35</t>
  </si>
  <si>
    <t>SINAPI - 90437</t>
  </si>
  <si>
    <t>FURO EM ALVENARIA PARA DIÂMETROS MAIORES QUE 40 MM E MENORES OU IGUAIS  A 75 MM. AF_05/2015</t>
  </si>
  <si>
    <t>3.5.2.36</t>
  </si>
  <si>
    <t>COMPOSIÇÃO 32</t>
  </si>
  <si>
    <t>Bombas multistágio trifásica 220/380 V - 4 CV. Fornecimento e instalação</t>
  </si>
  <si>
    <t>3.5.2.37</t>
  </si>
  <si>
    <t>COMPOSIÇÃO 49</t>
  </si>
  <si>
    <t>Bomba Jockey, para pressurização do sistema de hidrante - 1.5CV. Fornecimento e instalação.</t>
  </si>
  <si>
    <t>3.5.2.38</t>
  </si>
  <si>
    <t>SINAPI - 101916</t>
  </si>
  <si>
    <t>HIDRANTE SUBTERRÂNEO PREDIAL (COM CURVA LONGA E CAIXA), DN 75 MM - FORNECIMENTO E INSTALAÇÃO. AF_10/2020. (hidrante de recalque).</t>
  </si>
  <si>
    <t>3.5.2.39</t>
  </si>
  <si>
    <t>SINAPI - 92367</t>
  </si>
  <si>
    <t>TUBO DE AÇO GALVANIZADO COM COSTURA, CLASSE MÉDIA, DN 65 (2 1/2"), CONEXÃO ROSQUEADA, INSTALADO EM REDE DE ALIMENTAÇÃO PARA HIDRANTE - FORNECIMENTO E INSTALAÇÃO. AF_10/2020</t>
  </si>
  <si>
    <t>3.5.2.40</t>
  </si>
  <si>
    <t>SINAPI - 92364</t>
  </si>
  <si>
    <t>TUBO DE AÇO GALVANIZADO COM COSTURA, CLASSE MÉDIA, DN 32 (1 1/4"), CONEXÃO ROSQUEADA, INSTALADO EM REDE DE ALIMENTAÇÃO PARA HIDRANTE - FORNECIMENTO E INSTALAÇÃO. AF_10/202</t>
  </si>
  <si>
    <t>3.5.2.41</t>
  </si>
  <si>
    <t>SINAPI - 92934</t>
  </si>
  <si>
    <t>LUVA DE REDUÇÃO, EM FERRO GALVANIZADO, 2 1/2" X 1 1/2", CONEXÃO ROSQUEADA, INSTALADO EM REDE DE ALIMENTAÇÃO PARA HIDRANTE - FORNECIMENTO E INSTALAÇÃO. AF_10/2020</t>
  </si>
  <si>
    <t>3.5.2.42</t>
  </si>
  <si>
    <t>SINAPI - 92928</t>
  </si>
  <si>
    <t>LUVA DE REDUÇÃO, EM FERRO GALVANIZADO, 1 1/2" X 1 1/4", CONEXÃO ROSQUE ADA, INSTALADO EM REDE DE ALIMENTAÇÃO PARA HIDRANTE - FORNECIMENTO E INSTALAÇÃO. AF_10/202</t>
  </si>
  <si>
    <t>3.5.2.43</t>
  </si>
  <si>
    <t>SINAPI - 97495</t>
  </si>
  <si>
    <t>TÊ, EM AÇO, CONEXÃO SOLDADA, DN 65 (2 1/2"), INSTALADO EM REDE DE ALIMENTAÇÃO PARA HIDRANTE - FORNECIMENTO E INSTALAÇÃO. AF_10/2020</t>
  </si>
  <si>
    <t>3.5.2.44</t>
  </si>
  <si>
    <t>SINAPI - 97488</t>
  </si>
  <si>
    <t>CURVA 90 GRAUS, EM AÇO, CONEXÃO SOLDADA, DN 65 (2 1/2"), INSTALADO EM REDE DE ALIMENTAÇÃO PARA HIDRANTE - FORNECIMENTO E INSTALAÇÃO. AF_10/2020</t>
  </si>
  <si>
    <t>3.5.2.45</t>
  </si>
  <si>
    <t>COMPOSIÇÃO 51</t>
  </si>
  <si>
    <t>REGISTRO OU VALVULA GLOBO ANGULAR EM LATAO, PARA HIDRANTES EM INSTALACAO PREDIAL DE INCENDIO, 45 GRAUS, DIAMETRO DE 2 1/2", COM VOLANTE, CLASSE DE PRESSAO DE ATE 200 PSI</t>
  </si>
  <si>
    <t>3.5.2.46</t>
  </si>
  <si>
    <t>COMPOSIÇÃO 21</t>
  </si>
  <si>
    <t>ADAPTADOR STORZ 2 1/2". Fornecimento e instalação.</t>
  </si>
  <si>
    <t>3.5.2.47</t>
  </si>
  <si>
    <t>COMPOSIÇÃO 22</t>
  </si>
  <si>
    <t>Niple Duplo Galvanizado Tamanho : 2.1/2". Fornecimento e Instalação.</t>
  </si>
  <si>
    <t>3.5.2.48</t>
  </si>
  <si>
    <t>COMPOSIÇÃO 23</t>
  </si>
  <si>
    <t>Tampão STORZ 2 1/2". Fornecimento e instalação.</t>
  </si>
  <si>
    <t>3.5.2.49</t>
  </si>
  <si>
    <t xml:space="preserve">SINAPI - 92934 </t>
  </si>
  <si>
    <t>3.5.2.50</t>
  </si>
  <si>
    <t>SINAPI - 92929</t>
  </si>
  <si>
    <t>LUVA DE REDUÇÃO, EM FERRO GALVANIZADO, 1 1/2" X 1", CONEXÃO ROSQUEADA, INSTALADO EM REDE DE ALIMENTAÇÃO PARA HIDRANTE - FORNECIMENTO E INSTALAÇÃO. AF_10/202</t>
  </si>
  <si>
    <t>3.5.2.51</t>
  </si>
  <si>
    <t>3.5.2.52</t>
  </si>
  <si>
    <t>SINAPI - 92369</t>
  </si>
  <si>
    <t>NIPLE, EM FERRO GALVANIZADO, DN 25 (1"), CONEXÃO ROSQUEADA, INSTALADO EM REDE DE ALIMENTAÇÃO PARA HIDRANTE - FORNECIMENTO E INSTALAÇÃO. AF_10/2020.</t>
  </si>
  <si>
    <t>3.5.2.53</t>
  </si>
  <si>
    <t>SINAPI - 101914</t>
  </si>
  <si>
    <t>CAIXA DE INCÊNDIO 60X90X17CM - FORNECIMENTO E INSTALAÇÃO. AF_10/2020.</t>
  </si>
  <si>
    <t>3.5.2.54</t>
  </si>
  <si>
    <t>COMPOSIÇÃO 20</t>
  </si>
  <si>
    <t>Válvula Esfera Passagem Plena em Latão F/F de 1". Fornecimento e instalação.</t>
  </si>
  <si>
    <t>3.5.2.55</t>
  </si>
  <si>
    <t>3.5.2.56</t>
  </si>
  <si>
    <t>COMPOSIÇÃO 27</t>
  </si>
  <si>
    <t>3.5.2.57</t>
  </si>
  <si>
    <t>3.5.2.58</t>
  </si>
  <si>
    <t>3.5.2.59</t>
  </si>
  <si>
    <t>3.5.2.60</t>
  </si>
  <si>
    <t>PLANTIO DE GRAMAS EM PLACAS. AF_05/2018.</t>
  </si>
  <si>
    <t>TOTAL DO ITEM INSTALAÇÕES DE COMBATE A INCÊNDIOS</t>
  </si>
  <si>
    <t>TOTAL DO ORÇAMENTO</t>
  </si>
  <si>
    <t>Eng. João Victor Bagetti Fuchs</t>
  </si>
  <si>
    <t>CREA RS 151894</t>
  </si>
  <si>
    <t>Diretor</t>
  </si>
  <si>
    <t>DETALHAMENTO DO CÁLCULO DO BDI</t>
  </si>
  <si>
    <t xml:space="preserve">Fonte: Orientações Para Elaboração De Planilhas Orçamentárias De Obras Públicas, Tribunal de Contas da União, 2014. Página 91. </t>
  </si>
  <si>
    <r>
      <rPr>
        <sz val="10"/>
        <rFont val="Arial"/>
        <family val="2"/>
        <charset val="1"/>
      </rPr>
      <t>Para a execução de obras com orçamento elaborado com a planilha SINAPI "</t>
    </r>
    <r>
      <rPr>
        <b/>
        <sz val="10"/>
        <rFont val="Arial"/>
        <family val="2"/>
        <charset val="1"/>
      </rPr>
      <t>SEM DESONERAÇÃO</t>
    </r>
    <r>
      <rPr>
        <sz val="10"/>
        <rFont val="Arial"/>
        <family val="2"/>
        <charset val="1"/>
      </rPr>
      <t>" utiliza-se o seguinte cálculo de BDI:</t>
    </r>
  </si>
  <si>
    <t>AC</t>
  </si>
  <si>
    <t>Administração Central</t>
  </si>
  <si>
    <t>S</t>
  </si>
  <si>
    <t>Seguro</t>
  </si>
  <si>
    <t>R</t>
  </si>
  <si>
    <t>Risco e Imprevistos</t>
  </si>
  <si>
    <t>G</t>
  </si>
  <si>
    <t>Garantia</t>
  </si>
  <si>
    <t>DF</t>
  </si>
  <si>
    <t>Despesas Financeiras</t>
  </si>
  <si>
    <t>L</t>
  </si>
  <si>
    <t>Lucro bruto</t>
  </si>
  <si>
    <t>I</t>
  </si>
  <si>
    <r>
      <rPr>
        <b/>
        <sz val="10"/>
        <rFont val="Arial"/>
        <family val="2"/>
        <charset val="1"/>
      </rPr>
      <t>Tributos incidentes sobre o preço de venda (</t>
    </r>
    <r>
      <rPr>
        <b/>
        <sz val="10"/>
        <rFont val="Times New Roman"/>
        <family val="1"/>
        <charset val="1"/>
      </rPr>
      <t>I</t>
    </r>
    <r>
      <rPr>
        <b/>
        <sz val="10"/>
        <rFont val="Arial"/>
        <family val="2"/>
        <charset val="1"/>
      </rPr>
      <t>)</t>
    </r>
  </si>
  <si>
    <t>PIS</t>
  </si>
  <si>
    <t>Cofins</t>
  </si>
  <si>
    <t>CPRB</t>
  </si>
  <si>
    <t>ISS</t>
  </si>
  <si>
    <t>EXECUÇÃO DE OBRAS</t>
  </si>
  <si>
    <t>BDI Calculado</t>
  </si>
  <si>
    <t>BDI Adotado</t>
  </si>
  <si>
    <t>Para instalações de equipamentos com BDI diferenciado utiliza-se:</t>
  </si>
  <si>
    <t>INSTALAÇÃO DE EQUIPAMENTOS</t>
  </si>
  <si>
    <t>COMPOSIÇÕES PROJETO ARQUITETÔNICO</t>
  </si>
  <si>
    <t>ADMINISTRAÇÃO LOCAL DA OBRA CONSIDERANDO 06 MESES DE OBRA - UNIDADE PORCENTAGEM DE OBRA EXECUTADA</t>
  </si>
  <si>
    <t>Referência</t>
  </si>
  <si>
    <t>Componentes</t>
  </si>
  <si>
    <t>Unid.</t>
  </si>
  <si>
    <t>Consumo</t>
  </si>
  <si>
    <t>Valor Unitário</t>
  </si>
  <si>
    <t>Subtotais</t>
  </si>
  <si>
    <t>SINAPI - 90777</t>
  </si>
  <si>
    <t>ENGENHEIRO CIVIL DE OBRA JUNIOR COM ENCARGOS COMPLEMENTARES</t>
  </si>
  <si>
    <t>H</t>
  </si>
  <si>
    <t>SINAPI - 90780</t>
  </si>
  <si>
    <t>MESTRE DE OBRAS COM ENCARGOS COMPLEMENTARES</t>
  </si>
  <si>
    <t xml:space="preserve">SINAPI - 88316 </t>
  </si>
  <si>
    <t>LIMPEZA PERMANENTE DA OBRA - SERVENTE COM ENCARGOS COMPLEMENTARES</t>
  </si>
  <si>
    <t>SINAPI -100309</t>
  </si>
  <si>
    <t>TÉCNICO EM SEGURANÇA DO TRABALHO COM ENCARGOS COMPLEMENTARES</t>
  </si>
  <si>
    <t>Total</t>
  </si>
  <si>
    <t>COMPOSIÇÃO 02</t>
  </si>
  <si>
    <t xml:space="preserve">SINAPI - 97914 </t>
  </si>
  <si>
    <t>TRANSPORTE COM CAMINHÃO BASCULANTE DE 6 M³, EM VIA URBANA PAVIMENTADA, DMT ATÉ 30 KM (UNIDADE: M3XKM). AF_07/2020</t>
  </si>
  <si>
    <t>M3XKM</t>
  </si>
  <si>
    <t>SINAPI - 88316</t>
  </si>
  <si>
    <t>SERVENTE COM ENCARGOS COMPLEMENTARES</t>
  </si>
  <si>
    <t>h</t>
  </si>
  <si>
    <t>COMPOSIÇÃO 03</t>
  </si>
  <si>
    <t xml:space="preserve">ALVENARIA EM TIJOLO CERAMICO MACICO 5X10X20CM 1/2 VEZ (ESPESSURA 10CM), ASSENTADO COM ARGAMASSA TRACO 1:2:8 (CIMENTO, CAL E AREIA) </t>
  </si>
  <si>
    <t>Custo unitário</t>
  </si>
  <si>
    <t>Insumo - 7258</t>
  </si>
  <si>
    <t>TIJOLO CERAMICO MACICO *5 X 10 X 20* CM</t>
  </si>
  <si>
    <t>SINAPI - 87335</t>
  </si>
  <si>
    <t>ARGAMASSA TRAÇO 1:2:8 (EM VOLUME DE CIMENTO, CAL E AREIA MÉDIA ÚMIDA) PARA EMBOÇO/MASSA ÚNICA/ASSENTAMENTO DE ALVENARIA DE VEDAÇÃO, PREPARO  MECÂNICO COM MISTURADOR DE EIXO HORIZONTAL DE 300 KG. AF_08/2019</t>
  </si>
  <si>
    <t>SINAPI - 88309</t>
  </si>
  <si>
    <t xml:space="preserve">PEDREIRO COM ENCARGOS COMPLEMENTARES </t>
  </si>
  <si>
    <t>COMPOSIÇÃO 04</t>
  </si>
  <si>
    <t>Composição 52</t>
  </si>
  <si>
    <t>material</t>
  </si>
  <si>
    <t>mão de obra</t>
  </si>
  <si>
    <t>SINAPI - 87292</t>
  </si>
  <si>
    <t>ARGAMASSA TRAÇO 1:2:8 (EM VOLUME DE CIMENTO, CAL E AREIA MÉDIA ÚMIDA) PARA EMBOÇO/MASSA ÚNICA/ASSENTAMENTO DE ALVENARIA DE VEDAÇÃO, PREPARO MECÂNICO COM BETONEIRA 400 L. AF_08/2019</t>
  </si>
  <si>
    <t>_________________________________________</t>
  </si>
  <si>
    <t>COMPOSIÇÕES PROJETO ELÉTRICO</t>
  </si>
  <si>
    <t>ELE COMPOSIÇÃO 01</t>
  </si>
  <si>
    <t>SINAPI</t>
  </si>
  <si>
    <t>Material</t>
  </si>
  <si>
    <t>MO</t>
  </si>
  <si>
    <t>Totais</t>
  </si>
  <si>
    <t>Total / unid.</t>
  </si>
  <si>
    <t>Eng. XXXXXXXXXXXXXXXXXX</t>
  </si>
  <si>
    <t>CREA/CAU XXXXXXXXXXXX</t>
  </si>
  <si>
    <t>cargo</t>
  </si>
  <si>
    <t>COMPOSIÇÕES PROJETO DE PPCI</t>
  </si>
  <si>
    <t>COMPOSIÇÃO 10</t>
  </si>
  <si>
    <t>composição 11</t>
  </si>
  <si>
    <t xml:space="preserve">CORRIMÃO DUPLO, DIÂMETRO EXTERNO = 1 1/2", EM AÇO GALVANIZADO. </t>
  </si>
  <si>
    <t>COMPOSIÇÃO 11</t>
  </si>
  <si>
    <t>Insumo - 7568</t>
  </si>
  <si>
    <t>BUCHA DE NYLON SEM ABA S10, COM PARAFUSO DE 6,10 X 65 MM EM ACO ZINCADO COM ROSCA SOBERBA, CABECA CHATA E FENDA PHILLIPS</t>
  </si>
  <si>
    <t>Insumo - 11002</t>
  </si>
  <si>
    <t>ELETRODO REVESTIDO AWS - E6013, DIAMETRO IGUAL A 2,50 MM</t>
  </si>
  <si>
    <t>kg</t>
  </si>
  <si>
    <t>SINAPI -  88251</t>
  </si>
  <si>
    <t>AUXILIAR DE SERRALHEIRO COM ENCARGOS COMPLEMENTARES</t>
  </si>
  <si>
    <t>SINAPI -  88315</t>
  </si>
  <si>
    <t>SERRALHEIRO COM ENCARGOS COMPLEMENTARES</t>
  </si>
  <si>
    <t xml:space="preserve">Insumo -  21011 </t>
  </si>
  <si>
    <t>TUBO ACO GALVANIZADO COM COSTURA, CLASSE LEVE, DN 32 MM ( 1 1/4"), E = 2,65 MM, *2,71* KG/M (NBR 5580)</t>
  </si>
  <si>
    <t>Insumo - 11033</t>
  </si>
  <si>
    <t>SUPORTE PARA CALHA DE 150 MM EM FERRO GALVANIZADO</t>
  </si>
  <si>
    <t>COMPOSIÇÃO 15</t>
  </si>
  <si>
    <t>Cabos blindados para alarme de incêndio 2 vias ( 2 x 1,5 ) mm2. Fornecimento e instalação.</t>
  </si>
  <si>
    <t>Cotação - 33</t>
  </si>
  <si>
    <t>Cabos blindados para alarme de incêndio 2 vias ( 2 x 1,5 ) mm2.</t>
  </si>
  <si>
    <t>SINAPI - 88264</t>
  </si>
  <si>
    <t xml:space="preserve"> ELETRICISTA COM ENCARGOS COMPLEMENTARES.</t>
  </si>
  <si>
    <t>SINAPI - 88247</t>
  </si>
  <si>
    <t>AUXILIAR DE ELETRICISTA COM ENCARGOS COMPLEMENTARES</t>
  </si>
  <si>
    <t>COMPOSIÇÃO 16</t>
  </si>
  <si>
    <t>Central de alarme endereçável. Fornecimento e Instalação.</t>
  </si>
  <si>
    <t>Cotação - 17</t>
  </si>
  <si>
    <t>Acionador de alarme endereçável com sirene. Fornecimento</t>
  </si>
  <si>
    <t>ELETRICISTA COM ENCARGOS COMPLEMENTARES.</t>
  </si>
  <si>
    <t>COMPOSIÇÃO 17</t>
  </si>
  <si>
    <t>Cotação - 18</t>
  </si>
  <si>
    <t>Cotação - 21</t>
  </si>
  <si>
    <t>Mangotinho p/combate a incêndio 1'' x 30m c/esguicho. Fornecimento.</t>
  </si>
  <si>
    <t>SINAPI - 88267</t>
  </si>
  <si>
    <t>ENCANADOR OU BOMBEIRO HIDRÁULICO COM ENCARGOS COMPLEMENTARES.</t>
  </si>
  <si>
    <t>SINAPI - 88248</t>
  </si>
  <si>
    <t>AUXILIAR DE ENCANADOR OU BOMBEIRO HIDRÁULICO COM ENCARGOS COMPLEMENTARES.</t>
  </si>
  <si>
    <t>COMPOSIÇÃO 19</t>
  </si>
  <si>
    <t>Cotação - 36</t>
  </si>
  <si>
    <t>Pressostato. Fornecimento</t>
  </si>
  <si>
    <t>Cotação - 35</t>
  </si>
  <si>
    <t>Válvula Esfera Passagem Plena em Latão F/F de 1". Fornecimento.</t>
  </si>
  <si>
    <t>Cotação - 39</t>
  </si>
  <si>
    <t>ADAPTADOR STORZ 2 1/2".</t>
  </si>
  <si>
    <t>Cotação - 41</t>
  </si>
  <si>
    <t xml:space="preserve">Niple Duplo Galvanizado Tamanho : 2.1/2". </t>
  </si>
  <si>
    <t>Cotação - 40</t>
  </si>
  <si>
    <t>Tampão STORZ 2 1/2". Fornecimento.</t>
  </si>
  <si>
    <t>COMPOSIÇÃO 24</t>
  </si>
  <si>
    <t>Caixa de água - 6000 L. Fornecimento e instalação.</t>
  </si>
  <si>
    <t>Cotação - 46</t>
  </si>
  <si>
    <t>Caixa de água - 6000 L. Fornecimento.</t>
  </si>
  <si>
    <t>COMPOSIÇÃO 25</t>
  </si>
  <si>
    <t>Bombas multistágio trifásica 220/380 V - 3 CV. Fornecimento e instalação.</t>
  </si>
  <si>
    <t>Cotação - 42</t>
  </si>
  <si>
    <t>Bombas multistágio trifásica 220/380 V - 3 CV. Fornecimento.</t>
  </si>
  <si>
    <t>COMPOSIÇÃO 26</t>
  </si>
  <si>
    <t>Bomba Jockey, para pressurização do sistema de hidrante - 1CV. Fornecimento e instalação.</t>
  </si>
  <si>
    <t>Cotação - 43</t>
  </si>
  <si>
    <t>Bomba Jockey, para pressurização do sistema de hidrante - 1CV. Fornecimento.</t>
  </si>
  <si>
    <t xml:space="preserve"> ENCANADOR OU BOMBEIRO HIDRÁULICO COM ENCARGOS COMPLEMENTARES.</t>
  </si>
  <si>
    <t>Cotação - 20</t>
  </si>
  <si>
    <t>Placa "Central de Alarme e detecção". Fornecimento.</t>
  </si>
  <si>
    <t>Barra  Anti Panico Push simples. Fornecimento e instalação.</t>
  </si>
  <si>
    <t>Cotação - 23</t>
  </si>
  <si>
    <t>Cotação - 47</t>
  </si>
  <si>
    <t>Central de Iluminação de emergência 24 V. Fornecimento.</t>
  </si>
  <si>
    <t>Caixa de água - 20000 L. Fornecimento e instalação.</t>
  </si>
  <si>
    <t>Cotação - 31</t>
  </si>
  <si>
    <t>Caixa de água - 20000 L. Fornecimento.</t>
  </si>
  <si>
    <t>Bombas multistágio trifásica 220/380 V - 4 CV. Fornecimento e instalação.</t>
  </si>
  <si>
    <t>Cotação - 49</t>
  </si>
  <si>
    <t>Bombas multistágio trifásica 220/380 V - 4 CV. Fornecimento.</t>
  </si>
  <si>
    <t>COMPOSIÇÃO 33</t>
  </si>
  <si>
    <r>
      <rPr>
        <sz val="10"/>
        <rFont val="Arial"/>
        <family val="2"/>
        <charset val="1"/>
      </rPr>
      <t xml:space="preserve">FUNDO SELADOR PARA GALVANIZADOS. GALÃO DE 3,6 L. Fornecimento.
</t>
    </r>
    <r>
      <rPr>
        <sz val="8"/>
        <rFont val="Arial"/>
        <family val="2"/>
        <charset val="1"/>
      </rPr>
      <t>3,6 L (R$110,90) - 1L (R$ 30,80 L)</t>
    </r>
  </si>
  <si>
    <t>SINAPI - 88310</t>
  </si>
  <si>
    <t>PINTOR COM ENCARGOS COMPLEMENTARES</t>
  </si>
  <si>
    <t>COMPOSIÇÃO 34</t>
  </si>
  <si>
    <t>Fita antiderrapante fotoluminescente, 50 mm x 20 m. Fornecimento e instalação.</t>
  </si>
  <si>
    <t>Cotação - 34</t>
  </si>
  <si>
    <t>Fita antiderrapante fotoluminescente, 50 mm x 20 m. Fornecimento.</t>
  </si>
  <si>
    <t>Cotação - 12</t>
  </si>
  <si>
    <t>Luminária de Balizamento Face única.</t>
  </si>
  <si>
    <t>EXT. PÓ QUÍMICO SECO 4 KG CAP. EXT. 2A:20BC - FORNECIMENTO E INSTALAÇÃO.</t>
  </si>
  <si>
    <t>Cotação - 01</t>
  </si>
  <si>
    <t>EXT. PÓ QUÍMICO SECO 4 KG CAP. EXT. 2A:20BC - FORNECIMENTO.</t>
  </si>
  <si>
    <t>Placa fotoluminescente (código 23) 15 X 20 cm. Fornecimento e instalação.</t>
  </si>
  <si>
    <t>Cotação - 03</t>
  </si>
  <si>
    <t>Placa fotoluminescente (código 23) 15 X 20 cm. Fornecimento.</t>
  </si>
  <si>
    <t>Cotação - 04</t>
  </si>
  <si>
    <t>Placa Fotoluminescente 40 X 20 cm (código 17). Fornecimento.</t>
  </si>
  <si>
    <t>Cotação - 51</t>
  </si>
  <si>
    <t>Placa Fotoluminescente 24 X 12 cm (código 12). Fornecimento.</t>
  </si>
  <si>
    <t>Cotação - 05</t>
  </si>
  <si>
    <t>Placa Fotoluminescente 24 X 12 cm (código 13). Fornecimento.</t>
  </si>
  <si>
    <t>Placa Fotoluminescente 24 X 12 cm (código 14). Fornecimento e Instalação</t>
  </si>
  <si>
    <t>Cotação - 06</t>
  </si>
  <si>
    <t>Placa Fotoluminescente 24 X 12 cm (código 14). Fornecimento.</t>
  </si>
  <si>
    <t>Cotação - 08</t>
  </si>
  <si>
    <t>Sinalização de Proibido Fumar - Fornecimento.</t>
  </si>
  <si>
    <t>EXT. PÓ QUÍMICO SECO 8 KG CAP. EXT. 4A:40BC - FORNECIMENTO E INSTALAÇÃO.</t>
  </si>
  <si>
    <t>Cotação - 13</t>
  </si>
  <si>
    <t>EXT. PÓ QUÍMICO SECO 8 KG CAP. EXT. 4A:40BC - FORNECIMENTO.</t>
  </si>
  <si>
    <t>Cotação - 14</t>
  </si>
  <si>
    <t>Placa Fotoluminescente 24 X 12 cm (código 16). Fornecimento.</t>
  </si>
  <si>
    <t>COMPOSIÇÃO 45</t>
  </si>
  <si>
    <t>PLACA INDICATIVA LOTAÇÃO MÁXIMA (20 X 40 CM). Fornecimento e instalação.</t>
  </si>
  <si>
    <t>Cotação - 25</t>
  </si>
  <si>
    <t>PLACA INDICATIVA LOTAÇÃO MÁXIMA (20X40 CM). Fornecimento.</t>
  </si>
  <si>
    <t>Cotação - 19</t>
  </si>
  <si>
    <t>Placa fotoluminescente 15x 20 cm (código 21). Fornecimento.</t>
  </si>
  <si>
    <t>ADESIVO PISO  MÓDULO DE REFERENCIA 1,20 X 0,80 M. FORNECIMENTO E INSTALAÇÃO.</t>
  </si>
  <si>
    <t>Cotação - 44</t>
  </si>
  <si>
    <t>ADESIVO PISO  MÓDULO DE REFERENCIA 1,20 X 0,80 M.</t>
  </si>
  <si>
    <t>Cotação 36</t>
  </si>
  <si>
    <t>Bomba Jockey 1,5 cv. Fornecimento. e instalação.</t>
  </si>
  <si>
    <t>Bomba Jockey 1,5 cv. Fornecimento.</t>
  </si>
  <si>
    <t>Quadro para bomba de incendio. Fornecimento e instalação.</t>
  </si>
  <si>
    <t>Cotação - 38</t>
  </si>
  <si>
    <t>Quadro para bomba de incendio. Fornecimento.</t>
  </si>
  <si>
    <t xml:space="preserve">SINAPI - 10904 </t>
  </si>
  <si>
    <t>COMPOSIÇÕES PROJETO DE PPCI - ESCADA METÁLICA</t>
  </si>
  <si>
    <r>
      <rPr>
        <b/>
        <sz val="10"/>
        <rFont val="Arial"/>
        <family val="2"/>
        <charset val="1"/>
      </rPr>
      <t xml:space="preserve">ESC PPCI SA - PATAMAR 2,300X2,300 m </t>
    </r>
    <r>
      <rPr>
        <b/>
        <sz val="10"/>
        <color rgb="FFFF0000"/>
        <rFont val="Arial"/>
        <family val="2"/>
        <charset val="1"/>
      </rPr>
      <t>(serão 03 unidades deste item)</t>
    </r>
    <r>
      <rPr>
        <b/>
        <sz val="10"/>
        <rFont val="Arial"/>
        <family val="2"/>
        <charset val="1"/>
      </rPr>
      <t>.FORNECIMENTO E INSTALAÇÃO.</t>
    </r>
  </si>
  <si>
    <t>INSUMO - 10966</t>
  </si>
  <si>
    <t>PERFIL "U" DE ACO LAMINADO, "U" 152 X 15,6</t>
  </si>
  <si>
    <t>INSUMO - 01337</t>
  </si>
  <si>
    <t>CHAPA DE ACO XADREZ PARA PISOS, E = 1/4 " (6,30 MM) 54,53 KG/M2</t>
  </si>
  <si>
    <t>SINAPI - 88317</t>
  </si>
  <si>
    <t>SOLDADOR</t>
  </si>
  <si>
    <t>INSUMO - 11002</t>
  </si>
  <si>
    <t xml:space="preserve">un </t>
  </si>
  <si>
    <t>INSUMO - 13279</t>
  </si>
  <si>
    <t>CHUMBADOR DE ACO TIPO PARABOLT, * 5/8" X 200* MM, COM PORCA E ARRUELA</t>
  </si>
  <si>
    <t>INSUMO - 25957</t>
  </si>
  <si>
    <t>MONTADOR DE ESTRUTURAS METALICAS</t>
  </si>
  <si>
    <t>INSUMO - 00251</t>
  </si>
  <si>
    <t>AUXILIAR DE MECANICO</t>
  </si>
  <si>
    <t>SINAPI - 89259</t>
  </si>
  <si>
    <t>GUINDAUTO HIDRÁULICO, CAPACIDADE MÁXIMA DE CARGA 6200 KG, MOMENTO MÁXIMO DE CARGA 11,7 TM, ALCANCE MÁXIMO HORIZONTAL 9,70 M, INCLUSIVE CAMINHÃO TOCO PBT 16.000 KG, POTÊNCIA DE 189 CV - DEPRECIAÇÃO. AF_06/2014</t>
  </si>
  <si>
    <t>SINAPI - 88286</t>
  </si>
  <si>
    <t>MOTORISTA OPERADOR DE MUNCK COM ENCARGOS COMPLEMENTARES</t>
  </si>
  <si>
    <r>
      <rPr>
        <b/>
        <sz val="10"/>
        <rFont val="Arial"/>
        <family val="2"/>
        <charset val="1"/>
      </rPr>
      <t xml:space="preserve">ESC PPCI SA - ESCADA SUPERIOR </t>
    </r>
    <r>
      <rPr>
        <b/>
        <sz val="10"/>
        <color rgb="FFFF0000"/>
        <rFont val="Arial"/>
        <family val="2"/>
        <charset val="1"/>
      </rPr>
      <t>(será 01 unidade com 09 Degraus - largura de 2,20 m)</t>
    </r>
    <r>
      <rPr>
        <b/>
        <sz val="10"/>
        <rFont val="Arial"/>
        <family val="2"/>
        <charset val="1"/>
      </rPr>
      <t>. FORNECIMENTO E INSTALAÇÃO.</t>
    </r>
  </si>
  <si>
    <t>INSUMO - 01319</t>
  </si>
  <si>
    <t>CHAPA DE ACO FINA A QUENTE BITOLA MSG 3/16 ", E = 4,75 MM (38,00 KG/M2)</t>
  </si>
  <si>
    <t>INSUMO - 40535</t>
  </si>
  <si>
    <t>PERFIL "U" SIMPLES DE ACO GALVANIZADO DOBRADO 75 X *40* MM, E = 2,65 MM</t>
  </si>
  <si>
    <t>INSUMO - 11046</t>
  </si>
  <si>
    <t>CHAPA DE ACO GALVANIZADA BITOLA GSG 18, E = 1,25 MM (10,00 KG/M2)</t>
  </si>
  <si>
    <r>
      <rPr>
        <b/>
        <sz val="10"/>
        <rFont val="Arial"/>
        <family val="2"/>
        <charset val="1"/>
      </rPr>
      <t xml:space="preserve">ESC PPCI SA - ESCADA INFERIOR </t>
    </r>
    <r>
      <rPr>
        <b/>
        <sz val="10"/>
        <color rgb="FFFF0000"/>
        <rFont val="Arial"/>
        <family val="2"/>
        <charset val="1"/>
      </rPr>
      <t>(será 01 unidade com 08 Degraus - largura de 2,20 m)</t>
    </r>
    <r>
      <rPr>
        <b/>
        <sz val="10"/>
        <rFont val="Arial"/>
        <family val="2"/>
        <charset val="1"/>
      </rPr>
      <t>. FORNECIMENTO E INSTALAÇÃO.</t>
    </r>
  </si>
  <si>
    <t>SINAPI - 11002</t>
  </si>
  <si>
    <r>
      <rPr>
        <b/>
        <sz val="10"/>
        <rFont val="Arial"/>
        <family val="2"/>
        <charset val="1"/>
      </rPr>
      <t xml:space="preserve">ESC SE SA - PILARES DE SUSTENTAÇÃO </t>
    </r>
    <r>
      <rPr>
        <b/>
        <sz val="10"/>
        <color rgb="FFFF0000"/>
        <rFont val="Arial"/>
        <family val="2"/>
        <charset val="1"/>
      </rPr>
      <t>(serão 04 Pilares Maiores c/ 3,10 m e 04 Pilares Menores c/ 1,47 m))</t>
    </r>
    <r>
      <rPr>
        <b/>
        <sz val="10"/>
        <rFont val="Arial"/>
        <family val="2"/>
        <charset val="1"/>
      </rPr>
      <t>. FORNECIMENTO E INSTALAÇÃO.</t>
    </r>
  </si>
  <si>
    <t>INSUMO - 40598</t>
  </si>
  <si>
    <t>PERFIL UDC ("U" DOBRADO DE CHAPA) SIMPLES DE ACO LAMINADO, GALVANIZADO, ASTM A36, 127 X 50 MM, E= 3 MM</t>
  </si>
  <si>
    <t>INSUMO - 11026</t>
  </si>
  <si>
    <t>CHAPA DE ACO GALVANIZADA BITOLA GSG 14, E = 1,95 MM (15,60 KG/M2)</t>
  </si>
  <si>
    <t>INSUMO - 01330</t>
  </si>
  <si>
    <t>CHAPA DE ACO GROSSA, ASTM A36, E = 1/4 " (6,35 MM) 49,79 KG/M2</t>
  </si>
  <si>
    <t>COMPOSIÇÃO 05</t>
  </si>
  <si>
    <r>
      <rPr>
        <b/>
        <sz val="10"/>
        <rFont val="Arial"/>
        <family val="2"/>
        <charset val="1"/>
      </rPr>
      <t xml:space="preserve">GUARDA CORPO - ESC SE SA - GC - PARTE 1/2/3/4/5 </t>
    </r>
    <r>
      <rPr>
        <b/>
        <sz val="10"/>
        <color rgb="FFFF0000"/>
        <rFont val="Arial"/>
        <family val="2"/>
        <charset val="1"/>
      </rPr>
      <t>(altura 1,30 m)</t>
    </r>
    <r>
      <rPr>
        <b/>
        <sz val="10"/>
        <rFont val="Arial"/>
        <family val="2"/>
        <charset val="1"/>
      </rPr>
      <t>. FORNECIMENTO E INSTALAÇÃO.</t>
    </r>
  </si>
  <si>
    <t>INSUMO - 21011</t>
  </si>
  <si>
    <t>TUBO ACO GALVANIZADO COM COSTURA, CLASSE LEVE, DN 32 MM ( 1 1/4"), E = 2,65 MM *2,71* KG/M (NBR 5580)</t>
  </si>
  <si>
    <t>INSUMO - 00574</t>
  </si>
  <si>
    <t>CANTONEIRA (ABAS IGUAIS) EM FERRO GALVANIZADO, 38,1 MM X 3,17 MM (L X E), 3,48 KG/M</t>
  </si>
  <si>
    <t>INSUMO - 43105</t>
  </si>
  <si>
    <t>CHAPA DE ACO CARBONO GALVANIZADA, PERFURADA (GRADE FUROS) E = 1,5 MM,
DIAMETRO DO FURO = 9,52 MM (FUROS ALTERNADOS HORIZ.)</t>
  </si>
  <si>
    <t>COMPOSIÇÃO 06</t>
  </si>
  <si>
    <r>
      <rPr>
        <b/>
        <sz val="10"/>
        <rFont val="Arial"/>
        <family val="2"/>
        <charset val="1"/>
      </rPr>
      <t xml:space="preserve">CORRIMAO IFFAR SA - CORRIMÃO DUPLO CONJUNTO </t>
    </r>
    <r>
      <rPr>
        <b/>
        <sz val="10"/>
        <color rgb="FFFF0000"/>
        <rFont val="Arial"/>
        <family val="2"/>
        <charset val="1"/>
      </rPr>
      <t>(Serão 02 Conjuntos Continuos - 61,27 m)</t>
    </r>
    <r>
      <rPr>
        <b/>
        <sz val="10"/>
        <rFont val="Arial"/>
        <family val="2"/>
        <charset val="1"/>
      </rPr>
      <t>. FORNECIMENTO E INSTALAÇÃO.</t>
    </r>
  </si>
  <si>
    <t>INSUMO - 13356</t>
  </si>
  <si>
    <t>TUBO ACO INDUSTRIAL DN 2" (50,8 MM) E=1,50MM, PESO= 1,8237 KG/M</t>
  </si>
  <si>
    <t>INSUMO - 00546</t>
  </si>
  <si>
    <t>BARRA DE FERRO CHATA, RETANGULAR (QUALQUER BITOLA)</t>
  </si>
  <si>
    <t>________________________________</t>
  </si>
  <si>
    <t>TOTAL DO CONTRATO</t>
  </si>
  <si>
    <t>% Participação</t>
  </si>
  <si>
    <t>% Participação Acumulada</t>
  </si>
  <si>
    <t>Itens</t>
  </si>
  <si>
    <t>Classe</t>
  </si>
  <si>
    <t>Corte</t>
  </si>
  <si>
    <t>Proporção dos materiais</t>
  </si>
  <si>
    <t>Proporção de  valores</t>
  </si>
  <si>
    <t>Proporção</t>
  </si>
  <si>
    <t>A</t>
  </si>
  <si>
    <t>B</t>
  </si>
  <si>
    <t>C</t>
  </si>
  <si>
    <t>Composição 38</t>
  </si>
  <si>
    <t>Composição 39</t>
  </si>
  <si>
    <t>Composição 41</t>
  </si>
  <si>
    <t>Composição 42</t>
  </si>
  <si>
    <t>Composição 40</t>
  </si>
  <si>
    <t>Composição 44</t>
  </si>
  <si>
    <t>Total:</t>
  </si>
  <si>
    <t>Memorial de Cálculo - BLOCO D</t>
  </si>
  <si>
    <t>pintura de eletroduto galvanizado, do alarme de incêndio, na cor vermelha</t>
  </si>
  <si>
    <t>Proteção vertical</t>
  </si>
  <si>
    <t>espessura (m)</t>
  </si>
  <si>
    <t>área:</t>
  </si>
  <si>
    <r>
      <rPr>
        <sz val="10"/>
        <color rgb="FF000000"/>
        <rFont val="Arial"/>
        <family val="2"/>
        <charset val="1"/>
      </rPr>
      <t>A=2*</t>
    </r>
    <r>
      <rPr>
        <sz val="10"/>
        <color rgb="FF000000"/>
        <rFont val="Calibri"/>
        <family val="2"/>
        <charset val="1"/>
      </rPr>
      <t>π</t>
    </r>
    <r>
      <rPr>
        <sz val="8.5"/>
        <color rgb="FF000000"/>
        <rFont val="Arial"/>
        <family val="2"/>
        <charset val="1"/>
      </rPr>
      <t>*R*(R+H)</t>
    </r>
  </si>
  <si>
    <t>A=</t>
  </si>
  <si>
    <t>altura</t>
  </si>
  <si>
    <t>ambos os lados</t>
  </si>
  <si>
    <t>π=</t>
  </si>
  <si>
    <t>pintura (2 demãos)</t>
  </si>
  <si>
    <r>
      <rPr>
        <sz val="11"/>
        <color rgb="FF000000"/>
        <rFont val="Calibri"/>
        <family val="2"/>
        <charset val="1"/>
      </rPr>
      <t>Ø</t>
    </r>
    <r>
      <rPr>
        <sz val="9.35"/>
        <color rgb="FF000000"/>
        <rFont val="Calibri"/>
        <family val="2"/>
        <charset val="1"/>
      </rPr>
      <t>=</t>
    </r>
  </si>
  <si>
    <t>Chapisco interno:</t>
  </si>
  <si>
    <t>Chapisco externo:</t>
  </si>
  <si>
    <t>r=</t>
  </si>
  <si>
    <t>9,525*10-3</t>
  </si>
  <si>
    <t>h=</t>
  </si>
  <si>
    <t>altura (m):</t>
  </si>
  <si>
    <t>área verical:</t>
  </si>
  <si>
    <t>área vertical:</t>
  </si>
  <si>
    <t>compr. (m)</t>
  </si>
  <si>
    <t>m² (dois lados da porta)</t>
  </si>
  <si>
    <t>área hozizontal:</t>
  </si>
  <si>
    <t>Porta à instalar:</t>
  </si>
  <si>
    <t>sinapi - 91338</t>
  </si>
  <si>
    <t>Verga para porta</t>
  </si>
  <si>
    <t>largura (m)</t>
  </si>
  <si>
    <t>área horizontal:</t>
  </si>
  <si>
    <t xml:space="preserve">largura </t>
  </si>
  <si>
    <t>altura:</t>
  </si>
  <si>
    <t>Proteção horizontal</t>
  </si>
  <si>
    <t>área da porta:</t>
  </si>
  <si>
    <t>comp.</t>
  </si>
  <si>
    <t>Demolir de parede</t>
  </si>
  <si>
    <t>Rodapé</t>
  </si>
  <si>
    <t>comp.: (5 cm de cada lado da porta) - ajuste do marco</t>
  </si>
  <si>
    <t>volume demolição:</t>
  </si>
  <si>
    <t>porta:</t>
  </si>
  <si>
    <t>altura: (5 cm a mais na altura para ajuste do marco)</t>
  </si>
  <si>
    <t xml:space="preserve">largura: </t>
  </si>
  <si>
    <t>TROCA DA DIVISORIA LEVE PARA GESSO -BLOCO D</t>
  </si>
  <si>
    <t>Remoção</t>
  </si>
  <si>
    <t>largura div. Leve (M):</t>
  </si>
  <si>
    <t>remoção de portas</t>
  </si>
  <si>
    <t>Lixamento e pintura de porta em madeira</t>
  </si>
  <si>
    <t xml:space="preserve">altura (m): </t>
  </si>
  <si>
    <t>Altura (M):</t>
  </si>
  <si>
    <t>largura (m):</t>
  </si>
  <si>
    <t>comprimento (M):</t>
  </si>
  <si>
    <t>área total (dois lados):</t>
  </si>
  <si>
    <t>(porta 90 cm)</t>
  </si>
  <si>
    <t xml:space="preserve">área total (m): </t>
  </si>
  <si>
    <t>aplicação de pintura (m²) - 2 lados:</t>
  </si>
  <si>
    <t>área parede de gesso sem porta (M²)</t>
  </si>
  <si>
    <t>parede com porta (m²)</t>
  </si>
  <si>
    <t>área (m²):</t>
  </si>
  <si>
    <t>parde sem porta (m²)</t>
  </si>
  <si>
    <t>área parede de gesso com porta</t>
  </si>
  <si>
    <t xml:space="preserve">área total (m²): </t>
  </si>
  <si>
    <t>total (m²):</t>
  </si>
  <si>
    <t>remoção de entlho: (m³)</t>
  </si>
  <si>
    <t>Memorial de Cálculo - BLOCO F</t>
  </si>
  <si>
    <t xml:space="preserve"> escavação manual de vala</t>
  </si>
  <si>
    <t>reaterro (m³):</t>
  </si>
  <si>
    <t>altura (M):</t>
  </si>
  <si>
    <t>volume escavação (m³):</t>
  </si>
  <si>
    <t>Area selador =</t>
  </si>
  <si>
    <t>fundo da vala (m³):</t>
  </si>
  <si>
    <t>pintura duas demãos (m²):</t>
  </si>
  <si>
    <t>área total (m²):</t>
  </si>
  <si>
    <t>concreto magro (m³)</t>
  </si>
  <si>
    <t>Parede de gesso acartonado</t>
  </si>
  <si>
    <t>Parede de gesso acartonado com vãos</t>
  </si>
  <si>
    <t>área=</t>
  </si>
  <si>
    <t>metros</t>
  </si>
  <si>
    <t>local</t>
  </si>
  <si>
    <t>Parede sem vãos</t>
  </si>
  <si>
    <t>sala de apoio lab. 7</t>
  </si>
  <si>
    <t>parede c/ 95 mm de largura</t>
  </si>
  <si>
    <t>paredes com vãos</t>
  </si>
  <si>
    <t>lab panificação</t>
  </si>
  <si>
    <t>preparação F12</t>
  </si>
  <si>
    <t>sala professores</t>
  </si>
  <si>
    <t>total:</t>
  </si>
  <si>
    <t>Remoção da divisoria leve</t>
  </si>
  <si>
    <t>Remoção do entulho</t>
  </si>
  <si>
    <t>largura div. (m)</t>
  </si>
  <si>
    <t>Portas para retirar</t>
  </si>
  <si>
    <t>LIXAMENTO</t>
  </si>
  <si>
    <r>
      <rPr>
        <sz val="11"/>
        <color rgb="FF000000"/>
        <rFont val="Calibri"/>
        <family val="2"/>
        <charset val="1"/>
      </rPr>
      <t xml:space="preserve">Aplicação e lixamento de massa para gesso </t>
    </r>
    <r>
      <rPr>
        <sz val="10"/>
        <color rgb="FF000000"/>
        <rFont val="Calibri"/>
        <family val="2"/>
        <charset val="1"/>
      </rPr>
      <t>(duas demãos)</t>
    </r>
  </si>
  <si>
    <t>área s/ porta(m²):</t>
  </si>
  <si>
    <t>2 unidades</t>
  </si>
  <si>
    <t>0,80x2,10 m</t>
  </si>
  <si>
    <t>área c/ porta(m²):</t>
  </si>
  <si>
    <t>aplicação de pintura (m²)</t>
  </si>
  <si>
    <t>área: m²</t>
  </si>
  <si>
    <t>área total (m²)</t>
  </si>
  <si>
    <t>aplicação de tinta porta</t>
  </si>
  <si>
    <t>Memorial de Cálculo -ginasio</t>
  </si>
  <si>
    <t>área p/ pintura 2 demãos (m²):</t>
  </si>
  <si>
    <t>TROCA DA DIVISORIA LEVE PARA GESSO</t>
  </si>
  <si>
    <t>área</t>
  </si>
  <si>
    <t xml:space="preserve">remoção de entulho (m³): </t>
  </si>
  <si>
    <t>Memorial de Cálculo - prédio H</t>
  </si>
  <si>
    <t>Porta c/ lambri térreo</t>
  </si>
  <si>
    <t>Porta c/ lambri superior</t>
  </si>
  <si>
    <t>VERGA TÉRREO</t>
  </si>
  <si>
    <t>VERGA superior</t>
  </si>
  <si>
    <t>transpasse na porta (cada lado) (m)</t>
  </si>
  <si>
    <t>LARGURA (M)</t>
  </si>
  <si>
    <t>calculo de eletroduto alarme parede</t>
  </si>
  <si>
    <t>remoção fechamento metálico térreo</t>
  </si>
  <si>
    <t>remoção porta térreo</t>
  </si>
  <si>
    <t>"parede metálica" (m)</t>
  </si>
  <si>
    <t>soleira</t>
  </si>
  <si>
    <t xml:space="preserve">altura da central de alarme (m): </t>
  </si>
  <si>
    <t>largura 0,30 m de cada lado</t>
  </si>
  <si>
    <t>superior</t>
  </si>
  <si>
    <t xml:space="preserve">altura botoeira superior (m): </t>
  </si>
  <si>
    <t>altura (m)</t>
  </si>
  <si>
    <t>inferior</t>
  </si>
  <si>
    <t>pé direito (m):</t>
  </si>
  <si>
    <t>espessura (m):</t>
  </si>
  <si>
    <t>ESCADA METÁLICA</t>
  </si>
  <si>
    <t>qtd total eletroduto (m)</t>
  </si>
  <si>
    <t>SATAPAS</t>
  </si>
  <si>
    <t>UND</t>
  </si>
  <si>
    <t>diferença de altura entre central e botoeira superior (parede) (m):</t>
  </si>
  <si>
    <t>VOLUME DE CONCRETO</t>
  </si>
  <si>
    <t>M³</t>
  </si>
  <si>
    <t>eletroduto pelo teto (m):</t>
  </si>
  <si>
    <t>SAPARA DIM.</t>
  </si>
  <si>
    <t>0,6X0,6</t>
  </si>
  <si>
    <t>LASTRO</t>
  </si>
  <si>
    <t>M</t>
  </si>
  <si>
    <t>Proteção mecanica horizontal</t>
  </si>
  <si>
    <t>Proteção mecanica vertical</t>
  </si>
  <si>
    <t>DEMOLIÇÃO DE PAREDE SUPERIOR</t>
  </si>
  <si>
    <t>largura da parede (m)</t>
  </si>
  <si>
    <t>Limpeza - entulhos</t>
  </si>
  <si>
    <t xml:space="preserve">espessura (m): </t>
  </si>
  <si>
    <t>ARMAÇÃO</t>
  </si>
  <si>
    <r>
      <rPr>
        <sz val="11"/>
        <color rgb="FF000000"/>
        <rFont val="Calibri"/>
        <family val="2"/>
        <charset val="1"/>
      </rPr>
      <t>Ø</t>
    </r>
    <r>
      <rPr>
        <sz val="9.35"/>
        <color rgb="FF000000"/>
        <rFont val="Calibri"/>
        <family val="2"/>
        <charset val="1"/>
      </rPr>
      <t>10 MM</t>
    </r>
  </si>
  <si>
    <t>KG/M</t>
  </si>
  <si>
    <t>horizontal</t>
  </si>
  <si>
    <t>horizontal (m):</t>
  </si>
  <si>
    <t>vertical (m):</t>
  </si>
  <si>
    <t>CM²</t>
  </si>
  <si>
    <t>largura</t>
  </si>
  <si>
    <t>área a demolir (m³):</t>
  </si>
  <si>
    <t>altura c/ lado (m):</t>
  </si>
  <si>
    <t>barras de 10 mm</t>
  </si>
  <si>
    <t>adicional c/ lado</t>
  </si>
  <si>
    <t>remoção do fechamento (m³)</t>
  </si>
  <si>
    <t>remoção porta (m³)</t>
  </si>
  <si>
    <t>kg de aço</t>
  </si>
  <si>
    <t>kg/m</t>
  </si>
  <si>
    <t>vertical</t>
  </si>
  <si>
    <t>comp. Barra</t>
  </si>
  <si>
    <t>adicional</t>
  </si>
  <si>
    <t>massa total de aço:</t>
  </si>
  <si>
    <t>escavação</t>
  </si>
  <si>
    <t>SELADOR térreo</t>
  </si>
  <si>
    <t>somente na parede c/ a porta - frontal</t>
  </si>
  <si>
    <t>selador superior</t>
  </si>
  <si>
    <t>Total selador (m²)</t>
  </si>
  <si>
    <t>profundidade (m)</t>
  </si>
  <si>
    <t>PORTA (m²)</t>
  </si>
  <si>
    <t>tinta 2 demãos (m²)</t>
  </si>
  <si>
    <t>pé direito (m)</t>
  </si>
  <si>
    <t>largura da parede (m):</t>
  </si>
  <si>
    <t>qnt.</t>
  </si>
  <si>
    <t>selador térreo (m²):</t>
  </si>
  <si>
    <t>Memorial de Cálculo - hidrante</t>
  </si>
  <si>
    <t>lastro para piso da RTI</t>
  </si>
  <si>
    <t>cerca</t>
  </si>
  <si>
    <t>portão (m²)</t>
  </si>
  <si>
    <t>comprimento (m)</t>
  </si>
  <si>
    <t>portão (m)</t>
  </si>
  <si>
    <t>0,8x2,30</t>
  </si>
  <si>
    <t>lastros (m³):</t>
  </si>
  <si>
    <t>escavação de vala</t>
  </si>
  <si>
    <t>reaterro manual</t>
  </si>
  <si>
    <t>Fundo de areia</t>
  </si>
  <si>
    <t>lastro de concreto magro p/ envelopamento</t>
  </si>
  <si>
    <t>te de ferro galvanaizado</t>
  </si>
  <si>
    <t>área horizontal (m²):</t>
  </si>
  <si>
    <t>(calculo autocad)</t>
  </si>
  <si>
    <t>tubulação de alimentação</t>
  </si>
  <si>
    <t>área (m²) do autocad</t>
  </si>
  <si>
    <t>área (m²)</t>
  </si>
  <si>
    <t>tubulação p/ mangotinho</t>
  </si>
  <si>
    <t>escavação (m³):</t>
  </si>
  <si>
    <t>fundo de areia (m³):</t>
  </si>
  <si>
    <t>lastro (m³):</t>
  </si>
  <si>
    <t>tês do sistema:</t>
  </si>
  <si>
    <t>instalação eletrica bombas</t>
  </si>
  <si>
    <t>vidro p/ substituição</t>
  </si>
  <si>
    <t>cano de água fria PVC</t>
  </si>
  <si>
    <t>LIMPEZA DE OBRA</t>
  </si>
  <si>
    <t>pintura cerca e portão (m²)</t>
  </si>
  <si>
    <t>vidro (m):</t>
  </si>
  <si>
    <t>0,3x0,91</t>
  </si>
  <si>
    <t>HORIZONTAL (m):</t>
  </si>
  <si>
    <t>ÁREAS (M²):</t>
  </si>
  <si>
    <t>portão (m²):</t>
  </si>
  <si>
    <t>circuito trifásico</t>
  </si>
  <si>
    <t>VERTICAL (M):</t>
  </si>
  <si>
    <t>PISO RTI</t>
  </si>
  <si>
    <t>cerca (21,20mx 2,30 m)</t>
  </si>
  <si>
    <t>3 fases, neutro e terra</t>
  </si>
  <si>
    <t>limpeza (m):</t>
  </si>
  <si>
    <t>CASA DE BOMBAS</t>
  </si>
  <si>
    <t>em duas demões (m²):</t>
  </si>
  <si>
    <t>quantidade de fio (m):</t>
  </si>
  <si>
    <t>total (m):</t>
  </si>
  <si>
    <t>COTAÇÕES</t>
  </si>
  <si>
    <t>EMPRESAS FORNECEDORAS</t>
  </si>
  <si>
    <t>Empresas</t>
  </si>
  <si>
    <t>CNPJ</t>
  </si>
  <si>
    <t>Nome</t>
  </si>
  <si>
    <t>Fone</t>
  </si>
  <si>
    <t>Cidade/Estado</t>
  </si>
  <si>
    <t>Contato</t>
  </si>
  <si>
    <t>E001</t>
  </si>
  <si>
    <t>23.798.280/0001-20</t>
  </si>
  <si>
    <t>Grupo Aerotex</t>
  </si>
  <si>
    <t>(12) 3922-1771</t>
  </si>
  <si>
    <t>São José dos Campos/SP</t>
  </si>
  <si>
    <t>-</t>
  </si>
  <si>
    <t>E002</t>
  </si>
  <si>
    <t>05.624.503/0001-51</t>
  </si>
  <si>
    <t>Condusvale Distribuidora de Materiais Elétricos</t>
  </si>
  <si>
    <t>(51) 3793-1100</t>
  </si>
  <si>
    <t>Venâncio Aires/RS</t>
  </si>
  <si>
    <t>Mônica</t>
  </si>
  <si>
    <t>E003</t>
  </si>
  <si>
    <t>14.020.146/0001-03</t>
  </si>
  <si>
    <t>Z+ Distribuidora de Equipamentos de Segurança LTDA</t>
  </si>
  <si>
    <t>(51) 3084-0777</t>
  </si>
  <si>
    <t>Porto Alegre/RS</t>
  </si>
  <si>
    <t>Bruna</t>
  </si>
  <si>
    <t>E004</t>
  </si>
  <si>
    <t>29.040.024/0001-56</t>
  </si>
  <si>
    <t>Protec - Comércio de Extintores</t>
  </si>
  <si>
    <t>(54) 99236-3686</t>
  </si>
  <si>
    <t>Passo Fundo/RS</t>
  </si>
  <si>
    <t>Anderson</t>
  </si>
  <si>
    <t>E005</t>
  </si>
  <si>
    <t>82.699.588/0001-88</t>
  </si>
  <si>
    <t>Zeus do Brasil - Equipamentos de Proteção, Prevenção e Segurança</t>
  </si>
  <si>
    <t>(47) 99180-4734</t>
  </si>
  <si>
    <t>Blumenau/SC</t>
  </si>
  <si>
    <t>E006</t>
  </si>
  <si>
    <t>10.375.999/0001-07</t>
  </si>
  <si>
    <t>Loja Sindico</t>
  </si>
  <si>
    <t>(11) 4200-0010</t>
  </si>
  <si>
    <t>São Paulo - SP</t>
  </si>
  <si>
    <t>E007</t>
  </si>
  <si>
    <t>14.314.086/0001-31</t>
  </si>
  <si>
    <t>R&amp;A Extintores LTDA</t>
  </si>
  <si>
    <t>(11) 98062-9725</t>
  </si>
  <si>
    <t>Júlia</t>
  </si>
  <si>
    <t>E008</t>
  </si>
  <si>
    <t>23.429.903/0001-98</t>
  </si>
  <si>
    <t>ILUMINIM LED</t>
  </si>
  <si>
    <t>(51) 35575070</t>
  </si>
  <si>
    <t>E009</t>
  </si>
  <si>
    <t>21.012.774/0001-02</t>
  </si>
  <si>
    <t>Shopfire</t>
  </si>
  <si>
    <t>(011) 2208-9200</t>
  </si>
  <si>
    <t>São Paulo/SP</t>
  </si>
  <si>
    <t>Douglas</t>
  </si>
  <si>
    <t>E010</t>
  </si>
  <si>
    <t>03.675.796/0001-70</t>
  </si>
  <si>
    <t>Firex e Serviços Manutenção contra Incêndio LTDA</t>
  </si>
  <si>
    <t>(11) 98256-1771</t>
  </si>
  <si>
    <t>Alto de Santana/SP</t>
  </si>
  <si>
    <t>Arlon</t>
  </si>
  <si>
    <t>E011</t>
  </si>
  <si>
    <t>02.604.893/0001-00</t>
  </si>
  <si>
    <t>Esquadrias Atlântico</t>
  </si>
  <si>
    <t>(54) 3519-1061</t>
  </si>
  <si>
    <t>Erechim/RS</t>
  </si>
  <si>
    <t>Luíz</t>
  </si>
  <si>
    <t>E012</t>
  </si>
  <si>
    <t>Autonômo</t>
  </si>
  <si>
    <t>Mf Esquadrias De Ferro E Alumínio</t>
  </si>
  <si>
    <t>(54) 9203-3285</t>
  </si>
  <si>
    <t>Mauro</t>
  </si>
  <si>
    <t>E013</t>
  </si>
  <si>
    <t>22.506.015/0001-69</t>
  </si>
  <si>
    <t>Artemetal</t>
  </si>
  <si>
    <t>(54) 99629-2040</t>
  </si>
  <si>
    <t>E014</t>
  </si>
  <si>
    <t>29.766.914/0001-40</t>
  </si>
  <si>
    <t>Shoptelbras</t>
  </si>
  <si>
    <t xml:space="preserve"> (11) 4680-3593</t>
  </si>
  <si>
    <t>VALINHOS/SP</t>
  </si>
  <si>
    <t>E015</t>
  </si>
  <si>
    <t>60717899/0001-90</t>
  </si>
  <si>
    <t>Eletrônica Santana</t>
  </si>
  <si>
    <t xml:space="preserve">(11) 2823-7066 </t>
  </si>
  <si>
    <t>E016</t>
  </si>
  <si>
    <t>20.544.487/0001-80</t>
  </si>
  <si>
    <t>NETALARMES</t>
  </si>
  <si>
    <t>(43) 3344-4002</t>
  </si>
  <si>
    <t>Londrina/PR</t>
  </si>
  <si>
    <t>E017</t>
  </si>
  <si>
    <t>72.218.043/0001-59</t>
  </si>
  <si>
    <t xml:space="preserve">PVA EQUIPAMENTOS DE SEGURANÇA LTDA </t>
  </si>
  <si>
    <t>(54) 3453-1615</t>
  </si>
  <si>
    <t>Bento Gonçalves/RS</t>
  </si>
  <si>
    <t>E018</t>
  </si>
  <si>
    <t xml:space="preserve">37.266.580/0001-73 </t>
  </si>
  <si>
    <t>Prontec Distribuidora</t>
  </si>
  <si>
    <t>(55) 3333-6651 / 5616</t>
  </si>
  <si>
    <t>Ijuí/RS</t>
  </si>
  <si>
    <t>E019</t>
  </si>
  <si>
    <t>65.640.591/0001-07</t>
  </si>
  <si>
    <t>A Mega Loja</t>
  </si>
  <si>
    <t>(16) 3516-1462</t>
  </si>
  <si>
    <t>Ribeirão Preto/SP</t>
  </si>
  <si>
    <t>E020</t>
  </si>
  <si>
    <t>08.673.796/0001-55</t>
  </si>
  <si>
    <t>CONSTRUTORA CONCEITOS</t>
  </si>
  <si>
    <t>(54) 3519-6467</t>
  </si>
  <si>
    <t>E021</t>
  </si>
  <si>
    <t>Ademir</t>
  </si>
  <si>
    <t>(54) 999410135</t>
  </si>
  <si>
    <t>E022</t>
  </si>
  <si>
    <t>Delmir</t>
  </si>
  <si>
    <t>(54) 991292971</t>
  </si>
  <si>
    <t>E023</t>
  </si>
  <si>
    <t>23.781.476/0001-02 - 23781476000102</t>
  </si>
  <si>
    <t>Esm Equipamentos e Tecnologias em Seguranca Eireli</t>
  </si>
  <si>
    <t>(46) 3534-8000</t>
  </si>
  <si>
    <t>Dois Vizinhos/PR</t>
  </si>
  <si>
    <t>E024</t>
  </si>
  <si>
    <t>59.609.123/0012-20</t>
  </si>
  <si>
    <t>Epibrasil</t>
  </si>
  <si>
    <t>(11) 5592-5000</t>
  </si>
  <si>
    <t>São Bernardo do Campo /SP</t>
  </si>
  <si>
    <t>E025</t>
  </si>
  <si>
    <t xml:space="preserve"> 17.155.342/0010-74</t>
  </si>
  <si>
    <t>LOJA ELETRICA LIMITADA</t>
  </si>
  <si>
    <t>(31) 3218-8922</t>
  </si>
  <si>
    <t>BELO HORIZONTE/MG</t>
  </si>
  <si>
    <t>E026</t>
  </si>
  <si>
    <t>06.913.480/0015-63</t>
  </si>
  <si>
    <t>Dimensional</t>
  </si>
  <si>
    <t>(19) 99150-1751</t>
  </si>
  <si>
    <t>Limeira/SP</t>
  </si>
  <si>
    <t>E027</t>
  </si>
  <si>
    <t>49.474.398/0008-63</t>
  </si>
  <si>
    <t>Santil</t>
  </si>
  <si>
    <t>(11) 3998-3000</t>
  </si>
  <si>
    <t>E028</t>
  </si>
  <si>
    <t>06.972.843/0001-36</t>
  </si>
  <si>
    <t>PANTRON DO BRASIL</t>
  </si>
  <si>
    <t>( 11 ) 2911-6633</t>
  </si>
  <si>
    <t>E029</t>
  </si>
  <si>
    <t xml:space="preserve"> 64.168.024/0001-37</t>
  </si>
  <si>
    <t>PROTECCION SHOPPING ONLINE</t>
  </si>
  <si>
    <t>(11) 4154-1104</t>
  </si>
  <si>
    <t>Santana de Parnaíba / SP</t>
  </si>
  <si>
    <t>E030</t>
  </si>
  <si>
    <t xml:space="preserve">30.984.216/0001-08 </t>
  </si>
  <si>
    <t>Bsky Brasil Equipamentos Contra Incendio Ltda</t>
  </si>
  <si>
    <t>(16) 3612.1374</t>
  </si>
  <si>
    <t xml:space="preserve">Ribeirão Preto/SP </t>
  </si>
  <si>
    <t>ALESSANDRA PRADO</t>
  </si>
  <si>
    <t>E031</t>
  </si>
  <si>
    <t>40.863.901/0001-21</t>
  </si>
  <si>
    <t>Mega Thor Materiais Contra Incêndio</t>
  </si>
  <si>
    <t>(11) 4395-1324
(51) 3500-8248</t>
  </si>
  <si>
    <t>Ijui - RS</t>
  </si>
  <si>
    <t>E032</t>
  </si>
  <si>
    <t>01.582.892/0001-49</t>
  </si>
  <si>
    <t>Mérito Comércio de Equipamentos Ltda</t>
  </si>
  <si>
    <t>11 4750-2905</t>
  </si>
  <si>
    <t>E033</t>
  </si>
  <si>
    <t xml:space="preserve"> 29.851.289/0001-34</t>
  </si>
  <si>
    <t>QUALITY TUBOS</t>
  </si>
  <si>
    <t>(11) 3107-0000</t>
  </si>
  <si>
    <t>E034</t>
  </si>
  <si>
    <t>91.845.735/0004-14</t>
  </si>
  <si>
    <t>IF Máquinas e Ferramentas</t>
  </si>
  <si>
    <t>(51) 3103.0100</t>
  </si>
  <si>
    <t>Dois Irmãos - RS</t>
  </si>
  <si>
    <t>E035</t>
  </si>
  <si>
    <t>29.212.287/0001-03</t>
  </si>
  <si>
    <t xml:space="preserve">Conexo Comércio De Ferragens Eireli Me </t>
  </si>
  <si>
    <t>(47) 99996 3355</t>
  </si>
  <si>
    <t>São Bento do Sul/SC</t>
  </si>
  <si>
    <t>E036</t>
  </si>
  <si>
    <t>03.600.334/0001-94</t>
  </si>
  <si>
    <t>Hidrantex do Brasil</t>
  </si>
  <si>
    <t>(14) 3418-2400
(14) 99773-3500</t>
  </si>
  <si>
    <t>Jaú/SP</t>
  </si>
  <si>
    <t>E037</t>
  </si>
  <si>
    <t>52.111.440/0001-10</t>
  </si>
  <si>
    <t>MTS Hidraulica Ltda</t>
  </si>
  <si>
    <t>(11) 2391-1336</t>
  </si>
  <si>
    <t>Barueri/SP</t>
  </si>
  <si>
    <t>E038</t>
  </si>
  <si>
    <t>89.422.331/0006-38</t>
  </si>
  <si>
    <t>Bigolin Erechim</t>
  </si>
  <si>
    <t>(54) 3520-1411</t>
  </si>
  <si>
    <t>E039</t>
  </si>
  <si>
    <t>97.246.748/0011-82</t>
  </si>
  <si>
    <t>Vaccaro Materiais de Construção e Acabamentos</t>
  </si>
  <si>
    <t>(54) 3321-5602</t>
  </si>
  <si>
    <t>Maiara</t>
  </si>
  <si>
    <t>E040</t>
  </si>
  <si>
    <t>94.865.706/0001-60</t>
  </si>
  <si>
    <t>Carvalho - Materiais de Construção e Acabamentos</t>
  </si>
  <si>
    <t>(54) 3522-2700</t>
  </si>
  <si>
    <t>E041</t>
  </si>
  <si>
    <t>07.327.325/0001-2</t>
  </si>
  <si>
    <t>View Tech Engenharia de Automação Eireli</t>
  </si>
  <si>
    <t xml:space="preserve"> (14) 3301-8411</t>
  </si>
  <si>
    <t>Marília - SP</t>
  </si>
  <si>
    <t>Angélica</t>
  </si>
  <si>
    <t>E042</t>
  </si>
  <si>
    <t>01.564.631/0001-04</t>
  </si>
  <si>
    <t>Stilo Plasticos e Borrachas</t>
  </si>
  <si>
    <t>(11) 3229-0039 - (11) 3227-2302</t>
  </si>
  <si>
    <t>E043</t>
  </si>
  <si>
    <t>022642560001-31</t>
  </si>
  <si>
    <t>ACQUAFORT COMERCIO DE MATERIAIS DE CONSTRUCAO</t>
  </si>
  <si>
    <t>(41) 3247-1199</t>
  </si>
  <si>
    <t xml:space="preserve"> Curitiba/PR</t>
  </si>
  <si>
    <t>E044</t>
  </si>
  <si>
    <t>10.893.751/0001-38</t>
  </si>
  <si>
    <t xml:space="preserve">Agro Bombas Comercio E industria </t>
  </si>
  <si>
    <t>(62) 3321-0444</t>
  </si>
  <si>
    <t>ANÁPOLIS/GO</t>
  </si>
  <si>
    <t>E045</t>
  </si>
  <si>
    <t>50.237.841/0001-95</t>
  </si>
  <si>
    <t>Conab Conserbombas Ltda</t>
  </si>
  <si>
    <t>(11) 3135-6162</t>
  </si>
  <si>
    <t>E046</t>
  </si>
  <si>
    <t xml:space="preserve"> 20.550.456/0001-32 </t>
  </si>
  <si>
    <t>Casa da Schneider</t>
  </si>
  <si>
    <t>(11) 5524-6849</t>
  </si>
  <si>
    <t>E047</t>
  </si>
  <si>
    <t>01.815.092/0006-35</t>
  </si>
  <si>
    <t>Balcão Rural</t>
  </si>
  <si>
    <t>(11) 96461-0110</t>
  </si>
  <si>
    <t>E048</t>
  </si>
  <si>
    <t>24.606.158/0001-78</t>
  </si>
  <si>
    <t>Acesso Minas</t>
  </si>
  <si>
    <t>31 3497-6166/ (31)-3324-6166</t>
  </si>
  <si>
    <t>E049</t>
  </si>
  <si>
    <t>19.509.097/0001-90</t>
  </si>
  <si>
    <t>GRUPO GALERIA BRASIL</t>
  </si>
  <si>
    <t>(16) 3413-2790</t>
  </si>
  <si>
    <t>São Carlos/SP</t>
  </si>
  <si>
    <t>E050</t>
  </si>
  <si>
    <t>00.872.322/0001-20</t>
  </si>
  <si>
    <t>Marketplace AGF</t>
  </si>
  <si>
    <t>marketplaceagf@santanasolutions.com.br</t>
  </si>
  <si>
    <t>Diadema, SP</t>
  </si>
  <si>
    <t>E051</t>
  </si>
  <si>
    <t>34.283.636/0001-00</t>
  </si>
  <si>
    <t>Lunar Brasil</t>
  </si>
  <si>
    <t>(19) 3272-4858</t>
  </si>
  <si>
    <t>Campinas/SP</t>
  </si>
  <si>
    <t>E052</t>
  </si>
  <si>
    <t>53.982.666/0001-59</t>
  </si>
  <si>
    <t xml:space="preserve"> Enfoque Comunicação Visua</t>
  </si>
  <si>
    <t>(11) 4972.4933</t>
  </si>
  <si>
    <t>Santo André/SP</t>
  </si>
  <si>
    <t>E053</t>
  </si>
  <si>
    <t>28.340.361/0001-04</t>
  </si>
  <si>
    <t>Ignis Security</t>
  </si>
  <si>
    <t>(11) 4750-2979</t>
  </si>
  <si>
    <t>E054</t>
  </si>
  <si>
    <t>50.223.692/0004-58</t>
  </si>
  <si>
    <t xml:space="preserve">PADOVANI &amp; PADOVANI LTDA. </t>
  </si>
  <si>
    <t>(11) 4013-7000</t>
  </si>
  <si>
    <t xml:space="preserve"> ITU /SP</t>
  </si>
  <si>
    <t>E055</t>
  </si>
  <si>
    <t xml:space="preserve"> 05.879.152/0009-87</t>
  </si>
  <si>
    <t>Amoedo</t>
  </si>
  <si>
    <t>(21)  99288-1290</t>
  </si>
  <si>
    <t>Recreio</t>
  </si>
  <si>
    <t>E056</t>
  </si>
  <si>
    <t>29.911.559/0001-55</t>
  </si>
  <si>
    <t>Chatuba de Nilópolis S.A.</t>
  </si>
  <si>
    <t>(21) 4003-4456</t>
  </si>
  <si>
    <t>Nilópolis - RJ</t>
  </si>
  <si>
    <t>E057</t>
  </si>
  <si>
    <t>Contra Incêndio - Sistemas de Proteção e Combate a Incêndio em Sorocaba</t>
  </si>
  <si>
    <t>(15) 3233-5959</t>
  </si>
  <si>
    <t>Sorocaba/SP</t>
  </si>
  <si>
    <t>contato@contraincendio.com.br</t>
  </si>
  <si>
    <t>E058</t>
  </si>
  <si>
    <t xml:space="preserve">10.730.308/0001-46 </t>
  </si>
  <si>
    <t>COMFORT LUX SISTEMAS DE ILUMINACAO LTDA</t>
  </si>
  <si>
    <t>(51) 3023-8566</t>
  </si>
  <si>
    <t>Porto Alegre - RS</t>
  </si>
  <si>
    <t>E059</t>
  </si>
  <si>
    <t>24.337.646/0001-27</t>
  </si>
  <si>
    <t>GRUPO MGA</t>
  </si>
  <si>
    <t>(51) 3269-6000</t>
  </si>
  <si>
    <t>atendimento@mgavirtual.com.br</t>
  </si>
  <si>
    <t>E060</t>
  </si>
  <si>
    <t>34.229.157/0001-05</t>
  </si>
  <si>
    <t>EFIZI AZU COMERCIO LTDA</t>
  </si>
  <si>
    <t>(11) 4117-0660</t>
  </si>
  <si>
    <t>E061</t>
  </si>
  <si>
    <t>Curitiba/PR</t>
  </si>
  <si>
    <t>E062</t>
  </si>
  <si>
    <t>75.400.218/0027-71</t>
  </si>
  <si>
    <t>Cassol Materiais de Construções LTDA</t>
  </si>
  <si>
    <t>(47) 4001-1515</t>
  </si>
  <si>
    <t>São José/SC</t>
  </si>
  <si>
    <t>E063</t>
  </si>
  <si>
    <t>14.778.311/0001-90</t>
  </si>
  <si>
    <t xml:space="preserve">Bomba Shopping Comercio e Manutenção de Bombas LTDA </t>
  </si>
  <si>
    <t xml:space="preserve"> (11) 4750-1470</t>
  </si>
  <si>
    <t>E064</t>
  </si>
  <si>
    <t>29.302.348/0001-15</t>
  </si>
  <si>
    <t>GurgelMix Máquinas e Ferramentas S.A.</t>
  </si>
  <si>
    <t>(11) 3508-9979</t>
  </si>
  <si>
    <t>Franca-SP</t>
  </si>
  <si>
    <t>E065</t>
  </si>
  <si>
    <t>27.171.883/0017-16</t>
  </si>
  <si>
    <t xml:space="preserve">POLITINTAS </t>
  </si>
  <si>
    <t>(27) 2127-3200</t>
  </si>
  <si>
    <t xml:space="preserve"> CARIACICA/ES</t>
  </si>
  <si>
    <t>E066</t>
  </si>
  <si>
    <t xml:space="preserve">55.728.224/0001-06 </t>
  </si>
  <si>
    <t>Copafer Comercial Ltda</t>
  </si>
  <si>
    <t>(11) 4996-6000</t>
  </si>
  <si>
    <t>Santo André - São Paulo</t>
  </si>
  <si>
    <t>E067</t>
  </si>
  <si>
    <t>01.154.956/0005-34</t>
  </si>
  <si>
    <t>BELA TINTAS LTDA</t>
  </si>
  <si>
    <t>(11) 2596-6657</t>
  </si>
  <si>
    <t>E068</t>
  </si>
  <si>
    <t>89.237.911/0001-40</t>
  </si>
  <si>
    <t>Taqi</t>
  </si>
  <si>
    <t>0800 644 2299</t>
  </si>
  <si>
    <t>Dois Irmãos/RS</t>
  </si>
  <si>
    <t>E069</t>
  </si>
  <si>
    <t>11.378.164/0001-73</t>
  </si>
  <si>
    <t>EVA MARIA RODRIGUES PADILHA E CIA LTDA.</t>
  </si>
  <si>
    <t>(53) 3278-8729</t>
  </si>
  <si>
    <t>Pelotas/RS</t>
  </si>
  <si>
    <t>E070</t>
  </si>
  <si>
    <t>01.438.784/0048-60</t>
  </si>
  <si>
    <t>Leroy Merlin Cia Brasileira de Bricolagem</t>
  </si>
  <si>
    <t>4020-5376</t>
  </si>
  <si>
    <t>Código</t>
  </si>
  <si>
    <t>Descrição</t>
  </si>
  <si>
    <t>Unidade</t>
  </si>
  <si>
    <t>Mediana</t>
  </si>
  <si>
    <t>01</t>
  </si>
  <si>
    <t>unidade</t>
  </si>
  <si>
    <t>Empresa</t>
  </si>
  <si>
    <t>Nome da Empresa</t>
  </si>
  <si>
    <t>Cotações</t>
  </si>
  <si>
    <t>Data de Cotação</t>
  </si>
  <si>
    <t>E0061</t>
  </si>
  <si>
    <t>02</t>
  </si>
  <si>
    <t>EXT. PÓ QUÍMICO SECO 4 KG CAP. EXT. 20BC - FORNECIMENTO E INSTALAÇÃO</t>
  </si>
  <si>
    <t>03</t>
  </si>
  <si>
    <t>04</t>
  </si>
  <si>
    <t>05</t>
  </si>
  <si>
    <t>06</t>
  </si>
  <si>
    <t>07</t>
  </si>
  <si>
    <t>Iluminação de emergência 30 Led's - Fornecimento e Instalação</t>
  </si>
  <si>
    <t>08</t>
  </si>
  <si>
    <t>09</t>
  </si>
  <si>
    <t>Placa de PVC fotoluminescente, com a  Indicação da lotação máxima da edificação . Fornecimento e Instalação.</t>
  </si>
  <si>
    <t>BLOCO AUTÔNOMO DE ACLARAMENTO COM DURAÇÃO MÍNIMA DE 3H E CONSUMO DE 12 W - 2 farois de 24 LED's cada - Fornecimento e Instalação.</t>
  </si>
  <si>
    <t>Ponto do Incêndio Ltda</t>
  </si>
  <si>
    <t>Placa Fotoluminescente 18x18 cm (código 19). Fornecimento e Instalação</t>
  </si>
  <si>
    <t xml:space="preserve"> ESCADA METÁLICA EXTERNA COM CHAPA ANTIDERRAPANTE. FORNECIMENTO E INSTALAÇÃO.</t>
  </si>
  <si>
    <t>Central de alarme endereçável. Fornecimento.</t>
  </si>
  <si>
    <t>Acionador de alarme endereçável com sirene. Fornecimento.</t>
  </si>
  <si>
    <t>Placa fotoluminescente 15x 20 cm (código 26). Fornecimento e Instalação.</t>
  </si>
  <si>
    <t>Barra Anti Panico Push simples. Fornecimento.</t>
  </si>
  <si>
    <t>Extintor de incêndio 3A: 20BC - 6kg. Fornecimento e instalação.</t>
  </si>
  <si>
    <t>PLACA INDICATIVA LOTAÇÃO MÁXIMA (20X40 CM).</t>
  </si>
  <si>
    <t>CONDULETE DE ALUMINIO SEM ROSCA COM TAMPA LB 3/4".</t>
  </si>
  <si>
    <t>Caixa de água de fibra com capaciade de 5000 L com tampa.</t>
  </si>
  <si>
    <t>Tampão STORZ 2 1/2".</t>
  </si>
  <si>
    <t>Niple Duplo Galvanizado Tamanho : 2.1/2".</t>
  </si>
  <si>
    <t>Bombas multistágio trifásica 220/380 V - 3 CV.</t>
  </si>
  <si>
    <t>FITA REFLETIVADE SINALIZAÇÃO (rolo de 30 m). (Instalação no rodapé).</t>
  </si>
  <si>
    <t>Grupo Mga</t>
  </si>
  <si>
    <t>FUNDO SELADOR PARA GALVANIZADOS. GALÃO DE 3,6 L. Fornecimento.</t>
  </si>
  <si>
    <t>POLITINTAS</t>
  </si>
  <si>
    <t>Tijolo Laminado 21 Furos (5,5x11x23cm). Fornecimento.</t>
  </si>
  <si>
    <t>TAQI</t>
  </si>
  <si>
    <t>Santo Augusto/RS,</t>
  </si>
  <si>
    <t>_______________________________</t>
  </si>
  <si>
    <t>RESUMO</t>
  </si>
  <si>
    <t>Porcentagem de participação</t>
  </si>
  <si>
    <t xml:space="preserve">TOTAL </t>
  </si>
  <si>
    <t>Preencher os espaços em branco com os dados da empresa - os dados 
serão transferidos automaticamente para as demais abas</t>
  </si>
  <si>
    <t>Órgão</t>
  </si>
  <si>
    <t>IFFar Campus Santo Augusto</t>
  </si>
  <si>
    <t>Endereço completo</t>
  </si>
  <si>
    <t>Rua Fábio João Andolhe, nº 1.100, Bairro Floresta, Santo Augusto/RS, CEP: 98.590-000</t>
  </si>
  <si>
    <t>Licitação</t>
  </si>
  <si>
    <t>Processo nº</t>
  </si>
  <si>
    <t>Objeto</t>
  </si>
  <si>
    <t>Razão Social</t>
  </si>
  <si>
    <t>Teste 1</t>
  </si>
  <si>
    <t>CNPJ nº</t>
  </si>
  <si>
    <t>Teste 2</t>
  </si>
  <si>
    <t>Cidade/UF</t>
  </si>
  <si>
    <t>Teste 3</t>
  </si>
  <si>
    <t>Teste 4</t>
  </si>
  <si>
    <t>Responsável Legal</t>
  </si>
  <si>
    <t>Teste 5</t>
  </si>
  <si>
    <t>RG</t>
  </si>
  <si>
    <t>Teste 6</t>
  </si>
  <si>
    <t>CPF</t>
  </si>
  <si>
    <t>Teste 7</t>
  </si>
  <si>
    <t>Telefone para contato</t>
  </si>
  <si>
    <t>Teste 8</t>
  </si>
  <si>
    <t>Documentos que compõe a proposta e que deverão ser impressos, rubricados, assinados e carimbados</t>
  </si>
  <si>
    <t>Aba nº 1</t>
  </si>
  <si>
    <t>Proposta</t>
  </si>
  <si>
    <t>Aba nº 2</t>
  </si>
  <si>
    <t>Orçamento</t>
  </si>
  <si>
    <t>Aba nº 3</t>
  </si>
  <si>
    <t>Aba nº 4</t>
  </si>
  <si>
    <t>Cronograma</t>
  </si>
  <si>
    <t>BDI</t>
  </si>
  <si>
    <t>DADOS DO LICITANTE</t>
  </si>
  <si>
    <t>Tomada de Preço nº 01/2021</t>
  </si>
  <si>
    <t>23243.005500/2021-13</t>
  </si>
  <si>
    <t>Contratação de pessoa jurídica especializada para execução da obra do Plano de Prevenção e Proteção Contra Incêndio (PPCI) do Instituto Federal de Educação, Ciência e Tecnologia Farroupilha (IFFar) Campus Santo Augusto, conforme condições, quantidades e exigências estabelecidas no edital e seus anexos.</t>
  </si>
  <si>
    <t>PROPOSTA</t>
  </si>
  <si>
    <t>PRAZO DE VALIDADE DA PROPOSTA: 60 DIAS.</t>
  </si>
  <si>
    <t>DECLARO ESTAR CIENTE E DE ACORDO COM O EDITAL E SEUS ANEXOS.</t>
  </si>
  <si>
    <t>ORÇAMENTO</t>
  </si>
  <si>
    <t>ANEXO X: MODELO DE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</si>
</sst>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(* #,##0.00_);_(* \(#,##0.00\);_(* \-??_);_(@_)"/>
    <numFmt numFmtId="165" formatCode="_-* #,##0.00_-;\-* #,##0.00_-;_-* \-??_-;_-@_-"/>
    <numFmt numFmtId="166" formatCode="_-&quot;R$ &quot;* #,##0.00_-;&quot;-R$ &quot;* #,##0.00_-;_-&quot;R$ &quot;* \-??_-;_-@_-"/>
    <numFmt numFmtId="167" formatCode="0.0%"/>
    <numFmt numFmtId="168" formatCode="_(* #,##0.000_);_(* \(#,##0.000\);_(* \-??_);_(@_)"/>
    <numFmt numFmtId="169" formatCode="_-* #,##0.0000_-;\-* #,##0.0000_-;_-* \-??_-;_-@_-"/>
    <numFmt numFmtId="170" formatCode="_-* #,##0.00000_-;\-* #,##0.00000_-;_-* \-??_-;_-@_-"/>
    <numFmt numFmtId="171" formatCode="0.000"/>
    <numFmt numFmtId="172" formatCode="0.00000%"/>
    <numFmt numFmtId="173" formatCode="_(* #,##0.00000000_);_(* \(#,##0.00000000\);_(* \-??_);_(@_)"/>
    <numFmt numFmtId="174" formatCode="_(* #,##0.000000_);_(* \(#,##0.000000\);_(* \-??_);_(@_)"/>
    <numFmt numFmtId="175" formatCode="&quot;R$ &quot;#,##0.00"/>
    <numFmt numFmtId="176" formatCode="d/m/yyyy"/>
    <numFmt numFmtId="177" formatCode="[$-F800]dddd&quot;, &quot;mmmm\ dd&quot;, &quot;yyyy"/>
  </numFmts>
  <fonts count="6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Verdana"/>
      <family val="2"/>
      <charset val="1"/>
    </font>
    <font>
      <b/>
      <sz val="15"/>
      <color rgb="FF003366"/>
      <name val="Calibri"/>
      <family val="2"/>
      <charset val="1"/>
    </font>
    <font>
      <sz val="11"/>
      <color rgb="FF000000"/>
      <name val="Arial"/>
      <family val="2"/>
      <charset val="1"/>
    </font>
    <font>
      <b/>
      <i/>
      <sz val="11"/>
      <name val="Arial"/>
      <family val="2"/>
      <charset val="1"/>
    </font>
    <font>
      <i/>
      <sz val="11"/>
      <name val="Arial"/>
      <family val="2"/>
      <charset val="1"/>
    </font>
    <font>
      <i/>
      <sz val="10"/>
      <name val="Arial"/>
      <family val="2"/>
      <charset val="1"/>
    </font>
    <font>
      <i/>
      <sz val="10"/>
      <name val="ZapfHumnst BT"/>
      <family val="2"/>
      <charset val="1"/>
    </font>
    <font>
      <sz val="10"/>
      <name val="ZapfHumnst BT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sz val="11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1E7420"/>
      <name val="Arial"/>
      <family val="2"/>
      <charset val="1"/>
    </font>
    <font>
      <b/>
      <i/>
      <sz val="11"/>
      <color rgb="FFFF0000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11"/>
      <color rgb="FFFF0000"/>
      <name val="Arial"/>
      <family val="2"/>
      <charset val="1"/>
    </font>
    <font>
      <b/>
      <i/>
      <sz val="11"/>
      <name val="ZapfHumnst BT"/>
      <family val="2"/>
      <charset val="1"/>
    </font>
    <font>
      <b/>
      <sz val="10"/>
      <name val="ZapfHumnst BT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i/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9"/>
      <color rgb="FF000000"/>
      <name val="Tahoma"/>
      <family val="2"/>
      <charset val="1"/>
    </font>
    <font>
      <b/>
      <sz val="11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9"/>
      <color rgb="FFFF000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ZapfHumnst BT"/>
      <family val="2"/>
      <charset val="1"/>
    </font>
    <font>
      <b/>
      <sz val="10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.5"/>
      <color rgb="FF000000"/>
      <name val="Arial"/>
      <family val="2"/>
      <charset val="1"/>
    </font>
    <font>
      <sz val="9.35"/>
      <color rgb="FF000000"/>
      <name val="Calibri"/>
      <family val="2"/>
      <charset val="1"/>
    </font>
    <font>
      <sz val="9"/>
      <color rgb="FF000000"/>
      <name val="Segoe UI"/>
      <family val="2"/>
      <charset val="1"/>
    </font>
    <font>
      <i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rgb="FF000000"/>
      <name val="Calibri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ZapfHumnst BT"/>
    </font>
    <font>
      <sz val="11"/>
      <color theme="0" tint="-0.34998626667073579"/>
      <name val="Arial"/>
      <family val="2"/>
      <charset val="1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DD9C3"/>
      </patternFill>
    </fill>
    <fill>
      <patternFill patternType="solid">
        <fgColor rgb="FFDDD9C3"/>
        <bgColor rgb="FFD9D9D9"/>
      </patternFill>
    </fill>
    <fill>
      <patternFill patternType="solid">
        <fgColor rgb="FFF2F2F2"/>
        <bgColor rgb="FFEEECE1"/>
      </patternFill>
    </fill>
    <fill>
      <patternFill patternType="solid">
        <fgColor rgb="FFFFFF66"/>
        <bgColor rgb="FFFFEB9C"/>
      </patternFill>
    </fill>
    <fill>
      <patternFill patternType="solid">
        <fgColor rgb="FFC4BD97"/>
        <bgColor rgb="FFBFBFBF"/>
      </patternFill>
    </fill>
    <fill>
      <patternFill patternType="solid">
        <fgColor rgb="FFEEECE1"/>
        <bgColor rgb="FFF2F2F2"/>
      </patternFill>
    </fill>
    <fill>
      <patternFill patternType="solid">
        <fgColor rgb="FF948A54"/>
        <bgColor rgb="FF878787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C4BD97"/>
      </patternFill>
    </fill>
    <fill>
      <patternFill patternType="solid">
        <fgColor rgb="FFFFFF00"/>
        <bgColor rgb="FFFFFF66"/>
      </patternFill>
    </fill>
    <fill>
      <patternFill patternType="solid">
        <fgColor rgb="FF595959"/>
        <bgColor rgb="FF376092"/>
      </patternFill>
    </fill>
    <fill>
      <patternFill patternType="solid">
        <fgColor rgb="FF92D050"/>
        <bgColor rgb="FFC4BD97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5">
    <xf numFmtId="0" fontId="0" fillId="0" borderId="0"/>
    <xf numFmtId="165" fontId="45" fillId="0" borderId="0" applyBorder="0" applyProtection="0"/>
    <xf numFmtId="166" fontId="45" fillId="0" borderId="0" applyBorder="0" applyProtection="0"/>
    <xf numFmtId="9" fontId="45" fillId="0" borderId="0" applyBorder="0" applyProtection="0"/>
    <xf numFmtId="0" fontId="43" fillId="0" borderId="0" applyBorder="0" applyProtection="0"/>
    <xf numFmtId="0" fontId="1" fillId="0" borderId="0"/>
    <xf numFmtId="0" fontId="1" fillId="0" borderId="0"/>
    <xf numFmtId="0" fontId="45" fillId="0" borderId="0"/>
    <xf numFmtId="0" fontId="1" fillId="0" borderId="0"/>
    <xf numFmtId="0" fontId="2" fillId="0" borderId="0"/>
    <xf numFmtId="0" fontId="1" fillId="0" borderId="0"/>
    <xf numFmtId="9" fontId="1" fillId="0" borderId="0" applyBorder="0" applyProtection="0"/>
    <xf numFmtId="0" fontId="3" fillId="0" borderId="1"/>
    <xf numFmtId="0" fontId="3" fillId="0" borderId="1" applyProtection="0"/>
    <xf numFmtId="164" fontId="45" fillId="0" borderId="0" applyBorder="0" applyProtection="0"/>
  </cellStyleXfs>
  <cellXfs count="738">
    <xf numFmtId="0" fontId="0" fillId="0" borderId="0" xfId="0"/>
    <xf numFmtId="0" fontId="4" fillId="0" borderId="0" xfId="0" applyFont="1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12" fillId="3" borderId="4" xfId="11" applyNumberFormat="1" applyFont="1" applyFill="1" applyBorder="1" applyAlignment="1" applyProtection="1">
      <alignment horizontal="center" vertical="center" wrapText="1"/>
    </xf>
    <xf numFmtId="165" fontId="12" fillId="3" borderId="4" xfId="1" applyFont="1" applyFill="1" applyBorder="1" applyAlignment="1" applyProtection="1">
      <alignment horizontal="center" vertical="center" wrapText="1"/>
    </xf>
    <xf numFmtId="165" fontId="12" fillId="3" borderId="5" xfId="1" applyFont="1" applyFill="1" applyBorder="1" applyAlignment="1" applyProtection="1">
      <alignment horizontal="center" vertical="center" wrapText="1"/>
    </xf>
    <xf numFmtId="10" fontId="1" fillId="0" borderId="4" xfId="11" applyNumberFormat="1" applyFont="1" applyBorder="1" applyAlignment="1" applyProtection="1">
      <alignment horizontal="center"/>
    </xf>
    <xf numFmtId="165" fontId="1" fillId="0" borderId="4" xfId="1" applyFont="1" applyBorder="1" applyAlignment="1" applyProtection="1"/>
    <xf numFmtId="167" fontId="1" fillId="0" borderId="4" xfId="11" applyNumberFormat="1" applyFont="1" applyBorder="1" applyAlignment="1" applyProtection="1">
      <alignment horizontal="center"/>
    </xf>
    <xf numFmtId="0" fontId="13" fillId="0" borderId="0" xfId="0" applyFont="1"/>
    <xf numFmtId="9" fontId="1" fillId="4" borderId="4" xfId="11" applyFont="1" applyFill="1" applyBorder="1" applyAlignment="1" applyProtection="1">
      <alignment horizontal="center"/>
    </xf>
    <xf numFmtId="165" fontId="1" fillId="4" borderId="4" xfId="1" applyFont="1" applyFill="1" applyBorder="1" applyAlignment="1" applyProtection="1"/>
    <xf numFmtId="9" fontId="1" fillId="0" borderId="4" xfId="11" applyFont="1" applyBorder="1" applyAlignment="1" applyProtection="1">
      <alignment horizontal="center"/>
    </xf>
    <xf numFmtId="10" fontId="13" fillId="0" borderId="0" xfId="0" applyNumberFormat="1" applyFont="1"/>
    <xf numFmtId="9" fontId="1" fillId="4" borderId="7" xfId="11" applyFont="1" applyFill="1" applyBorder="1" applyAlignment="1" applyProtection="1">
      <alignment horizontal="center"/>
    </xf>
    <xf numFmtId="165" fontId="1" fillId="4" borderId="7" xfId="1" applyFont="1" applyFill="1" applyBorder="1" applyAlignment="1" applyProtection="1"/>
    <xf numFmtId="166" fontId="12" fillId="2" borderId="4" xfId="2" applyFont="1" applyFill="1" applyBorder="1" applyAlignment="1" applyProtection="1">
      <alignment horizontal="center" wrapText="1"/>
    </xf>
    <xf numFmtId="10" fontId="12" fillId="2" borderId="4" xfId="11" applyNumberFormat="1" applyFont="1" applyFill="1" applyBorder="1" applyAlignment="1" applyProtection="1"/>
    <xf numFmtId="165" fontId="12" fillId="2" borderId="4" xfId="1" applyFont="1" applyFill="1" applyBorder="1" applyAlignment="1" applyProtection="1"/>
    <xf numFmtId="0" fontId="11" fillId="0" borderId="0" xfId="0" applyFont="1"/>
    <xf numFmtId="164" fontId="12" fillId="2" borderId="7" xfId="0" applyNumberFormat="1" applyFont="1" applyFill="1" applyBorder="1" applyAlignment="1">
      <alignment horizontal="center" wrapText="1"/>
    </xf>
    <xf numFmtId="10" fontId="12" fillId="2" borderId="7" xfId="11" applyNumberFormat="1" applyFont="1" applyFill="1" applyBorder="1" applyAlignment="1" applyProtection="1"/>
    <xf numFmtId="164" fontId="12" fillId="2" borderId="7" xfId="1" applyNumberFormat="1" applyFont="1" applyFill="1" applyBorder="1" applyAlignment="1" applyProtection="1"/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165" fontId="1" fillId="0" borderId="0" xfId="1" applyFont="1" applyBorder="1" applyAlignment="1" applyProtection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164" fontId="14" fillId="0" borderId="0" xfId="0" applyNumberFormat="1" applyFont="1" applyAlignment="1">
      <alignment vertical="top"/>
    </xf>
    <xf numFmtId="164" fontId="16" fillId="0" borderId="0" xfId="0" applyNumberFormat="1" applyFont="1" applyAlignment="1">
      <alignment horizontal="right" vertical="top"/>
    </xf>
    <xf numFmtId="164" fontId="15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9" fillId="0" borderId="0" xfId="0" applyFont="1" applyBorder="1" applyAlignment="1">
      <alignment vertical="top"/>
    </xf>
    <xf numFmtId="164" fontId="9" fillId="0" borderId="0" xfId="0" applyNumberFormat="1" applyFont="1" applyBorder="1" applyAlignment="1">
      <alignment horizontal="left" vertical="top"/>
    </xf>
    <xf numFmtId="164" fontId="11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horizontal="right" vertical="top"/>
    </xf>
    <xf numFmtId="164" fontId="11" fillId="0" borderId="0" xfId="0" applyNumberFormat="1" applyFont="1" applyBorder="1" applyAlignment="1">
      <alignment horizontal="right" vertical="top"/>
    </xf>
    <xf numFmtId="0" fontId="20" fillId="4" borderId="2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20" fillId="4" borderId="8" xfId="0" applyFont="1" applyFill="1" applyBorder="1" applyAlignment="1">
      <alignment vertical="top"/>
    </xf>
    <xf numFmtId="10" fontId="5" fillId="4" borderId="9" xfId="3" applyNumberFormat="1" applyFont="1" applyFill="1" applyBorder="1" applyAlignment="1" applyProtection="1">
      <alignment horizontal="left" vertical="top"/>
    </xf>
    <xf numFmtId="164" fontId="1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vertical="top"/>
    </xf>
    <xf numFmtId="0" fontId="20" fillId="5" borderId="10" xfId="0" applyFont="1" applyFill="1" applyBorder="1" applyAlignment="1">
      <alignment horizontal="left" vertical="top"/>
    </xf>
    <xf numFmtId="0" fontId="5" fillId="5" borderId="11" xfId="0" applyFont="1" applyFill="1" applyBorder="1" applyAlignment="1">
      <alignment horizontal="left" vertical="top"/>
    </xf>
    <xf numFmtId="0" fontId="20" fillId="5" borderId="11" xfId="0" applyFont="1" applyFill="1" applyBorder="1" applyAlignment="1">
      <alignment vertical="top"/>
    </xf>
    <xf numFmtId="10" fontId="5" fillId="5" borderId="12" xfId="3" applyNumberFormat="1" applyFont="1" applyFill="1" applyBorder="1" applyAlignment="1" applyProtection="1">
      <alignment horizontal="left" vertical="top"/>
    </xf>
    <xf numFmtId="164" fontId="1" fillId="0" borderId="0" xfId="0" applyNumberFormat="1" applyFont="1" applyBorder="1" applyAlignment="1">
      <alignment horizontal="right" vertical="top"/>
    </xf>
    <xf numFmtId="164" fontId="9" fillId="0" borderId="0" xfId="0" applyNumberFormat="1" applyFont="1" applyBorder="1" applyAlignment="1">
      <alignment vertical="top"/>
    </xf>
    <xf numFmtId="164" fontId="11" fillId="0" borderId="0" xfId="0" applyNumberFormat="1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9" fontId="12" fillId="0" borderId="0" xfId="3" applyFont="1" applyBorder="1" applyAlignment="1" applyProtection="1">
      <alignment horizontal="left" vertical="top"/>
    </xf>
    <xf numFmtId="49" fontId="1" fillId="0" borderId="0" xfId="0" applyNumberFormat="1" applyFont="1" applyBorder="1" applyAlignment="1">
      <alignment horizontal="center" vertical="top"/>
    </xf>
    <xf numFmtId="49" fontId="12" fillId="6" borderId="13" xfId="0" applyNumberFormat="1" applyFont="1" applyFill="1" applyBorder="1" applyAlignment="1">
      <alignment horizontal="right" vertical="top"/>
    </xf>
    <xf numFmtId="0" fontId="12" fillId="6" borderId="14" xfId="0" applyFont="1" applyFill="1" applyBorder="1" applyAlignment="1">
      <alignment horizontal="center" vertical="top" wrapText="1"/>
    </xf>
    <xf numFmtId="0" fontId="12" fillId="6" borderId="14" xfId="0" applyFont="1" applyFill="1" applyBorder="1" applyAlignment="1">
      <alignment horizontal="center" vertical="top" wrapText="1"/>
    </xf>
    <xf numFmtId="49" fontId="12" fillId="6" borderId="14" xfId="0" applyNumberFormat="1" applyFont="1" applyFill="1" applyBorder="1" applyAlignment="1">
      <alignment vertical="top"/>
    </xf>
    <xf numFmtId="164" fontId="12" fillId="6" borderId="14" xfId="0" applyNumberFormat="1" applyFont="1" applyFill="1" applyBorder="1" applyAlignment="1">
      <alignment vertical="top"/>
    </xf>
    <xf numFmtId="164" fontId="12" fillId="6" borderId="14" xfId="0" applyNumberFormat="1" applyFont="1" applyFill="1" applyBorder="1" applyAlignment="1">
      <alignment horizontal="right" vertical="top"/>
    </xf>
    <xf numFmtId="164" fontId="10" fillId="6" borderId="15" xfId="0" applyNumberFormat="1" applyFont="1" applyFill="1" applyBorder="1" applyAlignment="1">
      <alignment horizontal="right" vertical="top"/>
    </xf>
    <xf numFmtId="0" fontId="21" fillId="6" borderId="0" xfId="0" applyFont="1" applyFill="1" applyBorder="1" applyAlignment="1">
      <alignment vertical="top"/>
    </xf>
    <xf numFmtId="164" fontId="22" fillId="3" borderId="4" xfId="0" applyNumberFormat="1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right" vertical="top"/>
    </xf>
    <xf numFmtId="0" fontId="12" fillId="6" borderId="4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left" vertical="top" wrapText="1"/>
    </xf>
    <xf numFmtId="164" fontId="23" fillId="6" borderId="4" xfId="0" applyNumberFormat="1" applyFont="1" applyFill="1" applyBorder="1" applyAlignment="1">
      <alignment horizontal="center" vertical="top" wrapText="1"/>
    </xf>
    <xf numFmtId="0" fontId="14" fillId="0" borderId="3" xfId="10" applyFont="1" applyBorder="1" applyAlignment="1">
      <alignment horizontal="right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justify" vertical="top" wrapText="1"/>
    </xf>
    <xf numFmtId="164" fontId="1" fillId="0" borderId="4" xfId="10" applyNumberFormat="1" applyFont="1" applyBorder="1" applyAlignment="1">
      <alignment horizontal="center" vertical="top"/>
    </xf>
    <xf numFmtId="164" fontId="14" fillId="0" borderId="4" xfId="1" applyNumberFormat="1" applyFont="1" applyBorder="1" applyAlignment="1" applyProtection="1">
      <alignment horizontal="center" vertical="top"/>
    </xf>
    <xf numFmtId="164" fontId="16" fillId="0" borderId="4" xfId="0" applyNumberFormat="1" applyFont="1" applyBorder="1" applyAlignment="1" applyProtection="1">
      <alignment horizontal="right" vertical="top"/>
      <protection locked="0"/>
    </xf>
    <xf numFmtId="164" fontId="1" fillId="0" borderId="4" xfId="0" applyNumberFormat="1" applyFont="1" applyBorder="1" applyAlignment="1" applyProtection="1">
      <alignment horizontal="center" vertical="top"/>
      <protection locked="0"/>
    </xf>
    <xf numFmtId="164" fontId="1" fillId="0" borderId="4" xfId="0" applyNumberFormat="1" applyFont="1" applyBorder="1" applyAlignment="1">
      <alignment horizontal="right" vertical="top"/>
    </xf>
    <xf numFmtId="164" fontId="11" fillId="0" borderId="16" xfId="0" applyNumberFormat="1" applyFont="1" applyBorder="1" applyAlignment="1">
      <alignment horizontal="right" vertical="top"/>
    </xf>
    <xf numFmtId="164" fontId="1" fillId="0" borderId="4" xfId="10" applyNumberFormat="1" applyFont="1" applyBorder="1" applyAlignment="1">
      <alignment horizontal="center" vertical="top" wrapText="1"/>
    </xf>
    <xf numFmtId="9" fontId="14" fillId="0" borderId="4" xfId="3" applyFont="1" applyBorder="1" applyAlignment="1" applyProtection="1">
      <alignment horizontal="center" vertical="top"/>
    </xf>
    <xf numFmtId="164" fontId="12" fillId="6" borderId="4" xfId="0" applyNumberFormat="1" applyFont="1" applyFill="1" applyBorder="1" applyAlignment="1">
      <alignment horizontal="center" vertical="top"/>
    </xf>
    <xf numFmtId="164" fontId="12" fillId="6" borderId="4" xfId="0" applyNumberFormat="1" applyFont="1" applyFill="1" applyBorder="1" applyAlignment="1">
      <alignment vertical="top"/>
    </xf>
    <xf numFmtId="164" fontId="12" fillId="6" borderId="4" xfId="0" applyNumberFormat="1" applyFont="1" applyFill="1" applyBorder="1" applyAlignment="1">
      <alignment horizontal="right" vertical="top"/>
    </xf>
    <xf numFmtId="164" fontId="10" fillId="6" borderId="16" xfId="0" applyNumberFormat="1" applyFont="1" applyFill="1" applyBorder="1" applyAlignment="1">
      <alignment horizontal="right" vertical="top"/>
    </xf>
    <xf numFmtId="49" fontId="12" fillId="3" borderId="3" xfId="0" applyNumberFormat="1" applyFont="1" applyFill="1" applyBorder="1" applyAlignment="1">
      <alignment horizontal="right" vertical="top"/>
    </xf>
    <xf numFmtId="0" fontId="12" fillId="3" borderId="4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left" vertical="top" wrapText="1"/>
    </xf>
    <xf numFmtId="164" fontId="12" fillId="3" borderId="4" xfId="0" applyNumberFormat="1" applyFont="1" applyFill="1" applyBorder="1" applyAlignment="1">
      <alignment horizontal="center" vertical="top"/>
    </xf>
    <xf numFmtId="164" fontId="12" fillId="3" borderId="4" xfId="0" applyNumberFormat="1" applyFont="1" applyFill="1" applyBorder="1" applyAlignment="1">
      <alignment vertical="top"/>
    </xf>
    <xf numFmtId="164" fontId="12" fillId="3" borderId="4" xfId="0" applyNumberFormat="1" applyFont="1" applyFill="1" applyBorder="1" applyAlignment="1">
      <alignment horizontal="right" vertical="top"/>
    </xf>
    <xf numFmtId="164" fontId="10" fillId="3" borderId="16" xfId="0" applyNumberFormat="1" applyFont="1" applyFill="1" applyBorder="1" applyAlignment="1">
      <alignment horizontal="right" vertical="top"/>
    </xf>
    <xf numFmtId="49" fontId="12" fillId="7" borderId="3" xfId="0" applyNumberFormat="1" applyFont="1" applyFill="1" applyBorder="1" applyAlignment="1">
      <alignment horizontal="right" vertical="top"/>
    </xf>
    <xf numFmtId="0" fontId="12" fillId="7" borderId="4" xfId="0" applyFont="1" applyFill="1" applyBorder="1" applyAlignment="1">
      <alignment horizontal="center" vertical="top" wrapText="1"/>
    </xf>
    <xf numFmtId="0" fontId="12" fillId="7" borderId="4" xfId="0" applyFont="1" applyFill="1" applyBorder="1" applyAlignment="1">
      <alignment horizontal="left" vertical="top" wrapText="1"/>
    </xf>
    <xf numFmtId="164" fontId="12" fillId="7" borderId="4" xfId="0" applyNumberFormat="1" applyFont="1" applyFill="1" applyBorder="1" applyAlignment="1">
      <alignment horizontal="center" vertical="top"/>
    </xf>
    <xf numFmtId="164" fontId="12" fillId="7" borderId="4" xfId="0" applyNumberFormat="1" applyFont="1" applyFill="1" applyBorder="1" applyAlignment="1">
      <alignment vertical="top"/>
    </xf>
    <xf numFmtId="164" fontId="12" fillId="7" borderId="4" xfId="0" applyNumberFormat="1" applyFont="1" applyFill="1" applyBorder="1" applyAlignment="1">
      <alignment horizontal="right" vertical="top"/>
    </xf>
    <xf numFmtId="164" fontId="10" fillId="7" borderId="16" xfId="0" applyNumberFormat="1" applyFont="1" applyFill="1" applyBorder="1" applyAlignment="1">
      <alignment horizontal="right" vertical="top"/>
    </xf>
    <xf numFmtId="164" fontId="12" fillId="4" borderId="4" xfId="0" applyNumberFormat="1" applyFont="1" applyFill="1" applyBorder="1" applyAlignment="1">
      <alignment horizontal="right" vertical="top"/>
    </xf>
    <xf numFmtId="164" fontId="11" fillId="4" borderId="16" xfId="0" applyNumberFormat="1" applyFont="1" applyFill="1" applyBorder="1" applyAlignment="1">
      <alignment horizontal="right" vertical="top"/>
    </xf>
    <xf numFmtId="0" fontId="12" fillId="6" borderId="4" xfId="0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justify" vertical="top" wrapText="1"/>
    </xf>
    <xf numFmtId="164" fontId="1" fillId="0" borderId="4" xfId="10" applyNumberFormat="1" applyFont="1" applyBorder="1" applyAlignment="1">
      <alignment horizontal="center" vertical="top"/>
    </xf>
    <xf numFmtId="164" fontId="16" fillId="0" borderId="4" xfId="0" applyNumberFormat="1" applyFont="1" applyBorder="1" applyAlignment="1" applyProtection="1">
      <alignment horizontal="right" vertical="top"/>
      <protection locked="0"/>
    </xf>
    <xf numFmtId="164" fontId="1" fillId="0" borderId="4" xfId="0" applyNumberFormat="1" applyFont="1" applyBorder="1" applyAlignment="1" applyProtection="1">
      <alignment horizontal="center" vertical="top"/>
      <protection locked="0"/>
    </xf>
    <xf numFmtId="49" fontId="14" fillId="0" borderId="4" xfId="0" applyNumberFormat="1" applyFont="1" applyBorder="1" applyAlignment="1">
      <alignment horizontal="center" vertical="top" wrapText="1"/>
    </xf>
    <xf numFmtId="168" fontId="14" fillId="0" borderId="4" xfId="1" applyNumberFormat="1" applyFont="1" applyBorder="1" applyAlignment="1" applyProtection="1">
      <alignment horizontal="center" vertical="top"/>
    </xf>
    <xf numFmtId="49" fontId="14" fillId="0" borderId="4" xfId="0" applyNumberFormat="1" applyFont="1" applyBorder="1" applyAlignment="1">
      <alignment horizontal="justify" vertical="top" wrapText="1"/>
    </xf>
    <xf numFmtId="0" fontId="0" fillId="0" borderId="4" xfId="0" applyFont="1" applyBorder="1" applyAlignment="1">
      <alignment horizontal="center" vertical="center"/>
    </xf>
    <xf numFmtId="164" fontId="14" fillId="0" borderId="4" xfId="1" applyNumberFormat="1" applyFont="1" applyBorder="1" applyAlignment="1" applyProtection="1">
      <alignment horizontal="center" vertical="top" wrapText="1"/>
    </xf>
    <xf numFmtId="165" fontId="23" fillId="3" borderId="12" xfId="10" applyNumberFormat="1" applyFont="1" applyFill="1" applyBorder="1" applyAlignment="1">
      <alignment vertical="top" wrapText="1"/>
    </xf>
    <xf numFmtId="164" fontId="10" fillId="6" borderId="20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vertical="top"/>
    </xf>
    <xf numFmtId="2" fontId="1" fillId="0" borderId="0" xfId="0" applyNumberFormat="1" applyFont="1" applyBorder="1" applyAlignment="1">
      <alignment horizontal="center" vertical="top"/>
    </xf>
    <xf numFmtId="0" fontId="1" fillId="0" borderId="0" xfId="5"/>
    <xf numFmtId="10" fontId="1" fillId="0" borderId="0" xfId="11" applyNumberFormat="1" applyFont="1" applyBorder="1" applyAlignment="1" applyProtection="1"/>
    <xf numFmtId="0" fontId="7" fillId="0" borderId="0" xfId="5" applyFont="1"/>
    <xf numFmtId="0" fontId="7" fillId="0" borderId="0" xfId="5" applyFont="1" applyAlignment="1">
      <alignment vertical="top"/>
    </xf>
    <xf numFmtId="0" fontId="12" fillId="8" borderId="0" xfId="5" applyFont="1" applyFill="1"/>
    <xf numFmtId="0" fontId="12" fillId="8" borderId="0" xfId="5" applyFont="1" applyFill="1" applyAlignment="1">
      <alignment horizontal="center"/>
    </xf>
    <xf numFmtId="0" fontId="1" fillId="0" borderId="0" xfId="5" applyBorder="1"/>
    <xf numFmtId="0" fontId="1" fillId="0" borderId="0" xfId="5"/>
    <xf numFmtId="0" fontId="1" fillId="0" borderId="0" xfId="5" applyBorder="1"/>
    <xf numFmtId="0" fontId="26" fillId="0" borderId="22" xfId="5" applyFont="1" applyBorder="1" applyAlignment="1">
      <alignment horizontal="center"/>
    </xf>
    <xf numFmtId="0" fontId="12" fillId="0" borderId="23" xfId="5" applyFont="1" applyBorder="1"/>
    <xf numFmtId="10" fontId="12" fillId="0" borderId="24" xfId="11" applyNumberFormat="1" applyFont="1" applyBorder="1" applyAlignment="1" applyProtection="1">
      <alignment horizontal="center"/>
    </xf>
    <xf numFmtId="0" fontId="26" fillId="0" borderId="25" xfId="5" applyFont="1" applyBorder="1" applyAlignment="1">
      <alignment horizontal="center"/>
    </xf>
    <xf numFmtId="0" fontId="12" fillId="0" borderId="0" xfId="5" applyFont="1" applyBorder="1"/>
    <xf numFmtId="10" fontId="12" fillId="0" borderId="26" xfId="11" applyNumberFormat="1" applyFont="1" applyBorder="1" applyAlignment="1" applyProtection="1">
      <alignment horizontal="center"/>
    </xf>
    <xf numFmtId="0" fontId="7" fillId="0" borderId="25" xfId="5" applyFont="1" applyBorder="1"/>
    <xf numFmtId="0" fontId="1" fillId="0" borderId="0" xfId="5" applyFont="1" applyBorder="1" applyAlignment="1">
      <alignment horizontal="right"/>
    </xf>
    <xf numFmtId="10" fontId="1" fillId="0" borderId="26" xfId="11" applyNumberFormat="1" applyFont="1" applyBorder="1" applyAlignment="1" applyProtection="1">
      <alignment horizontal="center"/>
    </xf>
    <xf numFmtId="0" fontId="7" fillId="0" borderId="27" xfId="5" applyFont="1" applyBorder="1"/>
    <xf numFmtId="0" fontId="1" fillId="0" borderId="21" xfId="5" applyFont="1" applyBorder="1" applyAlignment="1">
      <alignment horizontal="right"/>
    </xf>
    <xf numFmtId="10" fontId="1" fillId="0" borderId="28" xfId="11" applyNumberFormat="1" applyFont="1" applyBorder="1" applyAlignment="1" applyProtection="1">
      <alignment horizontal="center"/>
    </xf>
    <xf numFmtId="0" fontId="7" fillId="0" borderId="0" xfId="5" applyFont="1" applyBorder="1"/>
    <xf numFmtId="10" fontId="1" fillId="0" borderId="0" xfId="11" applyNumberFormat="1" applyFont="1" applyBorder="1" applyAlignment="1" applyProtection="1">
      <alignment horizontal="center"/>
    </xf>
    <xf numFmtId="0" fontId="12" fillId="6" borderId="2" xfId="5" applyFont="1" applyFill="1" applyBorder="1" applyAlignment="1">
      <alignment horizontal="center"/>
    </xf>
    <xf numFmtId="0" fontId="12" fillId="6" borderId="9" xfId="5" applyFont="1" applyFill="1" applyBorder="1"/>
    <xf numFmtId="0" fontId="1" fillId="0" borderId="29" xfId="5" applyFont="1" applyBorder="1" applyAlignment="1">
      <alignment horizontal="right"/>
    </xf>
    <xf numFmtId="10" fontId="1" fillId="0" borderId="30" xfId="3" applyNumberFormat="1" applyFont="1" applyBorder="1" applyAlignment="1" applyProtection="1"/>
    <xf numFmtId="0" fontId="11" fillId="0" borderId="0" xfId="5" applyFont="1"/>
    <xf numFmtId="0" fontId="10" fillId="6" borderId="10" xfId="5" applyFont="1" applyFill="1" applyBorder="1" applyAlignment="1">
      <alignment horizontal="right"/>
    </xf>
    <xf numFmtId="10" fontId="10" fillId="6" borderId="12" xfId="5" applyNumberFormat="1" applyFont="1" applyFill="1" applyBorder="1"/>
    <xf numFmtId="0" fontId="11" fillId="0" borderId="0" xfId="5" applyFont="1" applyBorder="1"/>
    <xf numFmtId="10" fontId="11" fillId="0" borderId="0" xfId="11" applyNumberFormat="1" applyFont="1" applyBorder="1" applyAlignment="1" applyProtection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3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left" vertical="top" wrapText="1"/>
    </xf>
    <xf numFmtId="164" fontId="23" fillId="3" borderId="13" xfId="0" applyNumberFormat="1" applyFont="1" applyFill="1" applyBorder="1" applyAlignment="1">
      <alignment horizontal="center" vertical="top"/>
    </xf>
    <xf numFmtId="0" fontId="14" fillId="3" borderId="0" xfId="0" applyFont="1" applyFill="1" applyAlignment="1">
      <alignment vertical="top"/>
    </xf>
    <xf numFmtId="164" fontId="23" fillId="3" borderId="3" xfId="0" applyNumberFormat="1" applyFont="1" applyFill="1" applyBorder="1" applyAlignment="1">
      <alignment horizontal="center" vertical="top" wrapText="1"/>
    </xf>
    <xf numFmtId="164" fontId="23" fillId="3" borderId="4" xfId="0" applyNumberFormat="1" applyFont="1" applyFill="1" applyBorder="1" applyAlignment="1">
      <alignment horizontal="center" vertical="top" wrapText="1"/>
    </xf>
    <xf numFmtId="164" fontId="23" fillId="3" borderId="4" xfId="0" applyNumberFormat="1" applyFont="1" applyFill="1" applyBorder="1" applyAlignment="1">
      <alignment horizontal="center" vertical="top"/>
    </xf>
    <xf numFmtId="164" fontId="23" fillId="3" borderId="16" xfId="0" applyNumberFormat="1" applyFont="1" applyFill="1" applyBorder="1" applyAlignment="1">
      <alignment horizontal="center" vertical="top"/>
    </xf>
    <xf numFmtId="0" fontId="1" fillId="9" borderId="4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center" vertical="top"/>
    </xf>
    <xf numFmtId="164" fontId="14" fillId="0" borderId="4" xfId="0" applyNumberFormat="1" applyFont="1" applyBorder="1" applyAlignment="1">
      <alignment horizontal="center" vertical="top"/>
    </xf>
    <xf numFmtId="164" fontId="14" fillId="0" borderId="16" xfId="0" applyNumberFormat="1" applyFont="1" applyBorder="1" applyAlignment="1">
      <alignment horizontal="center" vertical="top"/>
    </xf>
    <xf numFmtId="164" fontId="1" fillId="9" borderId="3" xfId="0" applyNumberFormat="1" applyFont="1" applyFill="1" applyBorder="1" applyAlignment="1">
      <alignment horizontal="center" vertical="top" wrapText="1"/>
    </xf>
    <xf numFmtId="164" fontId="14" fillId="0" borderId="6" xfId="0" applyNumberFormat="1" applyFont="1" applyBorder="1" applyAlignment="1">
      <alignment horizontal="center" vertical="top" wrapText="1"/>
    </xf>
    <xf numFmtId="164" fontId="14" fillId="0" borderId="7" xfId="0" applyNumberFormat="1" applyFont="1" applyBorder="1" applyAlignment="1">
      <alignment horizontal="left" vertical="top" wrapText="1"/>
    </xf>
    <xf numFmtId="164" fontId="14" fillId="0" borderId="7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vertical="top"/>
    </xf>
    <xf numFmtId="164" fontId="23" fillId="0" borderId="7" xfId="0" applyNumberFormat="1" applyFont="1" applyBorder="1" applyAlignment="1">
      <alignment horizontal="right" vertical="top"/>
    </xf>
    <xf numFmtId="164" fontId="23" fillId="0" borderId="3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169" fontId="1" fillId="0" borderId="4" xfId="0" applyNumberFormat="1" applyFont="1" applyBorder="1" applyAlignment="1">
      <alignment vertical="top"/>
    </xf>
    <xf numFmtId="165" fontId="1" fillId="0" borderId="4" xfId="0" applyNumberFormat="1" applyFont="1" applyBorder="1" applyAlignment="1">
      <alignment vertical="top"/>
    </xf>
    <xf numFmtId="164" fontId="1" fillId="0" borderId="16" xfId="0" applyNumberFormat="1" applyFont="1" applyBorder="1" applyAlignment="1">
      <alignment horizontal="center" vertical="top"/>
    </xf>
    <xf numFmtId="170" fontId="1" fillId="0" borderId="4" xfId="0" applyNumberFormat="1" applyFont="1" applyBorder="1" applyAlignment="1">
      <alignment vertical="top"/>
    </xf>
    <xf numFmtId="165" fontId="14" fillId="0" borderId="4" xfId="0" applyNumberFormat="1" applyFont="1" applyBorder="1" applyAlignment="1">
      <alignment vertical="top"/>
    </xf>
    <xf numFmtId="165" fontId="14" fillId="0" borderId="32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169" fontId="1" fillId="0" borderId="4" xfId="0" applyNumberFormat="1" applyFont="1" applyBorder="1" applyAlignment="1">
      <alignment vertical="top"/>
    </xf>
    <xf numFmtId="165" fontId="1" fillId="0" borderId="4" xfId="0" applyNumberFormat="1" applyFont="1" applyBorder="1" applyAlignment="1">
      <alignment vertical="top"/>
    </xf>
    <xf numFmtId="164" fontId="1" fillId="0" borderId="16" xfId="0" applyNumberFormat="1" applyFont="1" applyBorder="1" applyAlignment="1">
      <alignment horizontal="center" vertical="top"/>
    </xf>
    <xf numFmtId="170" fontId="1" fillId="0" borderId="4" xfId="0" applyNumberFormat="1" applyFont="1" applyBorder="1" applyAlignment="1">
      <alignment vertical="top"/>
    </xf>
    <xf numFmtId="165" fontId="14" fillId="0" borderId="4" xfId="0" applyNumberFormat="1" applyFont="1" applyBorder="1" applyAlignment="1">
      <alignment vertical="top"/>
    </xf>
    <xf numFmtId="164" fontId="14" fillId="0" borderId="16" xfId="0" applyNumberFormat="1" applyFont="1" applyBorder="1" applyAlignment="1">
      <alignment horizontal="center" vertical="top"/>
    </xf>
    <xf numFmtId="165" fontId="14" fillId="0" borderId="0" xfId="0" applyNumberFormat="1" applyFont="1" applyAlignment="1">
      <alignment vertical="top"/>
    </xf>
    <xf numFmtId="165" fontId="14" fillId="0" borderId="32" xfId="0" applyNumberFormat="1" applyFont="1" applyBorder="1" applyAlignment="1">
      <alignment vertical="top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4" fontId="23" fillId="0" borderId="7" xfId="0" applyNumberFormat="1" applyFont="1" applyBorder="1" applyAlignment="1">
      <alignment horizontal="right" vertical="top"/>
    </xf>
    <xf numFmtId="164" fontId="23" fillId="0" borderId="3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horizontal="left" vertical="top" wrapText="1"/>
    </xf>
    <xf numFmtId="2" fontId="14" fillId="0" borderId="0" xfId="0" applyNumberFormat="1" applyFont="1" applyAlignment="1">
      <alignment horizontal="center" vertical="top" wrapText="1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left" vertical="top"/>
    </xf>
    <xf numFmtId="0" fontId="30" fillId="0" borderId="0" xfId="0" applyFont="1"/>
    <xf numFmtId="0" fontId="17" fillId="0" borderId="0" xfId="0" applyFont="1" applyAlignment="1">
      <alignment vertical="top"/>
    </xf>
    <xf numFmtId="0" fontId="31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49" fontId="23" fillId="10" borderId="33" xfId="0" applyNumberFormat="1" applyFont="1" applyFill="1" applyBorder="1" applyAlignment="1">
      <alignment horizontal="center" vertical="top" wrapText="1"/>
    </xf>
    <xf numFmtId="0" fontId="23" fillId="10" borderId="35" xfId="0" applyFont="1" applyFill="1" applyBorder="1" applyAlignment="1">
      <alignment horizontal="center" vertical="top"/>
    </xf>
    <xf numFmtId="0" fontId="23" fillId="10" borderId="36" xfId="0" applyFont="1" applyFill="1" applyBorder="1" applyAlignment="1">
      <alignment horizontal="center" vertical="top"/>
    </xf>
    <xf numFmtId="0" fontId="23" fillId="10" borderId="36" xfId="0" applyFont="1" applyFill="1" applyBorder="1" applyAlignment="1">
      <alignment vertical="top"/>
    </xf>
    <xf numFmtId="171" fontId="23" fillId="10" borderId="36" xfId="0" applyNumberFormat="1" applyFont="1" applyFill="1" applyBorder="1" applyAlignment="1">
      <alignment vertical="top"/>
    </xf>
    <xf numFmtId="4" fontId="23" fillId="10" borderId="37" xfId="0" applyNumberFormat="1" applyFont="1" applyFill="1" applyBorder="1" applyAlignment="1">
      <alignment vertical="top"/>
    </xf>
    <xf numFmtId="4" fontId="23" fillId="10" borderId="38" xfId="0" applyNumberFormat="1" applyFont="1" applyFill="1" applyBorder="1" applyAlignment="1">
      <alignment vertical="top"/>
    </xf>
    <xf numFmtId="4" fontId="23" fillId="10" borderId="39" xfId="0" applyNumberFormat="1" applyFont="1" applyFill="1" applyBorder="1" applyAlignment="1">
      <alignment vertical="top"/>
    </xf>
    <xf numFmtId="0" fontId="23" fillId="10" borderId="40" xfId="0" applyFont="1" applyFill="1" applyBorder="1" applyAlignment="1">
      <alignment vertical="top"/>
    </xf>
    <xf numFmtId="0" fontId="23" fillId="10" borderId="32" xfId="0" applyFont="1" applyFill="1" applyBorder="1" applyAlignment="1">
      <alignment horizontal="left" vertical="top"/>
    </xf>
    <xf numFmtId="0" fontId="23" fillId="10" borderId="32" xfId="0" applyFont="1" applyFill="1" applyBorder="1" applyAlignment="1">
      <alignment vertical="top"/>
    </xf>
    <xf numFmtId="171" fontId="23" fillId="10" borderId="32" xfId="0" applyNumberFormat="1" applyFont="1" applyFill="1" applyBorder="1" applyAlignment="1">
      <alignment vertical="top"/>
    </xf>
    <xf numFmtId="4" fontId="23" fillId="10" borderId="41" xfId="0" applyNumberFormat="1" applyFont="1" applyFill="1" applyBorder="1" applyAlignment="1">
      <alignment vertical="top"/>
    </xf>
    <xf numFmtId="0" fontId="14" fillId="0" borderId="42" xfId="0" applyFont="1" applyBorder="1" applyAlignment="1">
      <alignment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37" xfId="0" applyFont="1" applyBorder="1" applyAlignment="1">
      <alignment vertical="top"/>
    </xf>
    <xf numFmtId="169" fontId="14" fillId="0" borderId="37" xfId="0" applyNumberFormat="1" applyFont="1" applyBorder="1" applyAlignment="1">
      <alignment vertical="top"/>
    </xf>
    <xf numFmtId="165" fontId="14" fillId="0" borderId="37" xfId="0" applyNumberFormat="1" applyFont="1" applyBorder="1" applyAlignment="1">
      <alignment vertical="top"/>
    </xf>
    <xf numFmtId="165" fontId="14" fillId="0" borderId="41" xfId="0" applyNumberFormat="1" applyFont="1" applyBorder="1" applyAlignment="1">
      <alignment vertical="top"/>
    </xf>
    <xf numFmtId="0" fontId="14" fillId="0" borderId="43" xfId="0" applyFont="1" applyBorder="1" applyAlignment="1">
      <alignment vertical="top"/>
    </xf>
    <xf numFmtId="0" fontId="14" fillId="0" borderId="44" xfId="0" applyFont="1" applyBorder="1" applyAlignment="1">
      <alignment horizontal="left" vertical="top"/>
    </xf>
    <xf numFmtId="0" fontId="14" fillId="0" borderId="44" xfId="0" applyFont="1" applyBorder="1" applyAlignment="1">
      <alignment vertical="top"/>
    </xf>
    <xf numFmtId="165" fontId="14" fillId="0" borderId="44" xfId="0" applyNumberFormat="1" applyFont="1" applyBorder="1" applyAlignment="1">
      <alignment vertical="top"/>
    </xf>
    <xf numFmtId="165" fontId="23" fillId="0" borderId="44" xfId="0" applyNumberFormat="1" applyFont="1" applyBorder="1" applyAlignment="1">
      <alignment vertical="top"/>
    </xf>
    <xf numFmtId="165" fontId="23" fillId="0" borderId="45" xfId="0" applyNumberFormat="1" applyFont="1" applyBorder="1" applyAlignment="1">
      <alignment vertical="top"/>
    </xf>
    <xf numFmtId="0" fontId="14" fillId="10" borderId="46" xfId="0" applyFont="1" applyFill="1" applyBorder="1" applyAlignment="1">
      <alignment vertical="top"/>
    </xf>
    <xf numFmtId="0" fontId="14" fillId="10" borderId="47" xfId="0" applyFont="1" applyFill="1" applyBorder="1" applyAlignment="1">
      <alignment horizontal="left" vertical="top"/>
    </xf>
    <xf numFmtId="0" fontId="14" fillId="10" borderId="47" xfId="0" applyFont="1" applyFill="1" applyBorder="1" applyAlignment="1">
      <alignment vertical="top"/>
    </xf>
    <xf numFmtId="171" fontId="14" fillId="10" borderId="47" xfId="0" applyNumberFormat="1" applyFont="1" applyFill="1" applyBorder="1" applyAlignment="1">
      <alignment vertical="top"/>
    </xf>
    <xf numFmtId="4" fontId="23" fillId="10" borderId="47" xfId="0" applyNumberFormat="1" applyFont="1" applyFill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171" fontId="14" fillId="0" borderId="0" xfId="0" applyNumberFormat="1" applyFont="1" applyBorder="1" applyAlignment="1">
      <alignment vertical="top"/>
    </xf>
    <xf numFmtId="4" fontId="14" fillId="0" borderId="0" xfId="0" applyNumberFormat="1" applyFont="1" applyBorder="1" applyAlignment="1">
      <alignment vertical="top"/>
    </xf>
    <xf numFmtId="2" fontId="30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/>
    </xf>
    <xf numFmtId="0" fontId="32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vertical="top"/>
    </xf>
    <xf numFmtId="49" fontId="12" fillId="10" borderId="33" xfId="0" applyNumberFormat="1" applyFont="1" applyFill="1" applyBorder="1" applyAlignment="1">
      <alignment horizontal="center" vertical="center" wrapText="1"/>
    </xf>
    <xf numFmtId="4" fontId="12" fillId="10" borderId="37" xfId="0" applyNumberFormat="1" applyFont="1" applyFill="1" applyBorder="1" applyAlignment="1">
      <alignment horizontal="center"/>
    </xf>
    <xf numFmtId="4" fontId="12" fillId="10" borderId="41" xfId="0" applyNumberFormat="1" applyFont="1" applyFill="1" applyBorder="1" applyAlignment="1">
      <alignment horizontal="center"/>
    </xf>
    <xf numFmtId="0" fontId="1" fillId="0" borderId="42" xfId="0" applyFont="1" applyBorder="1" applyAlignment="1">
      <alignment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7" xfId="0" applyFont="1" applyBorder="1" applyAlignment="1">
      <alignment vertical="top"/>
    </xf>
    <xf numFmtId="169" fontId="1" fillId="0" borderId="37" xfId="0" applyNumberFormat="1" applyFont="1" applyBorder="1" applyAlignment="1">
      <alignment vertical="top"/>
    </xf>
    <xf numFmtId="165" fontId="1" fillId="0" borderId="37" xfId="0" applyNumberFormat="1" applyFont="1" applyBorder="1" applyAlignment="1">
      <alignment vertical="top"/>
    </xf>
    <xf numFmtId="165" fontId="1" fillId="0" borderId="41" xfId="0" applyNumberFormat="1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4" xfId="0" applyFont="1" applyBorder="1" applyAlignment="1">
      <alignment horizontal="left" vertical="top"/>
    </xf>
    <xf numFmtId="0" fontId="1" fillId="0" borderId="44" xfId="0" applyFont="1" applyBorder="1" applyAlignment="1">
      <alignment vertical="top"/>
    </xf>
    <xf numFmtId="165" fontId="1" fillId="0" borderId="44" xfId="0" applyNumberFormat="1" applyFont="1" applyBorder="1" applyAlignment="1">
      <alignment vertical="top"/>
    </xf>
    <xf numFmtId="165" fontId="12" fillId="0" borderId="44" xfId="0" applyNumberFormat="1" applyFont="1" applyBorder="1" applyAlignment="1">
      <alignment vertical="top"/>
    </xf>
    <xf numFmtId="165" fontId="12" fillId="0" borderId="45" xfId="0" applyNumberFormat="1" applyFont="1" applyBorder="1" applyAlignment="1">
      <alignment vertical="top"/>
    </xf>
    <xf numFmtId="0" fontId="1" fillId="10" borderId="46" xfId="0" applyFont="1" applyFill="1" applyBorder="1" applyAlignment="1">
      <alignment vertical="top"/>
    </xf>
    <xf numFmtId="0" fontId="1" fillId="10" borderId="47" xfId="0" applyFont="1" applyFill="1" applyBorder="1" applyAlignment="1">
      <alignment horizontal="left" vertical="top"/>
    </xf>
    <xf numFmtId="0" fontId="1" fillId="10" borderId="47" xfId="0" applyFont="1" applyFill="1" applyBorder="1" applyAlignment="1">
      <alignment vertical="top"/>
    </xf>
    <xf numFmtId="171" fontId="1" fillId="10" borderId="47" xfId="0" applyNumberFormat="1" applyFont="1" applyFill="1" applyBorder="1" applyAlignment="1">
      <alignment vertical="top"/>
    </xf>
    <xf numFmtId="4" fontId="12" fillId="10" borderId="47" xfId="0" applyNumberFormat="1" applyFont="1" applyFill="1" applyBorder="1" applyAlignment="1">
      <alignment vertical="top"/>
    </xf>
    <xf numFmtId="0" fontId="1" fillId="0" borderId="42" xfId="0" applyFont="1" applyBorder="1" applyAlignment="1">
      <alignment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7" xfId="0" applyFont="1" applyBorder="1" applyAlignment="1">
      <alignment vertical="top"/>
    </xf>
    <xf numFmtId="169" fontId="1" fillId="0" borderId="37" xfId="0" applyNumberFormat="1" applyFont="1" applyBorder="1" applyAlignment="1">
      <alignment vertical="top"/>
    </xf>
    <xf numFmtId="165" fontId="1" fillId="0" borderId="37" xfId="0" applyNumberFormat="1" applyFont="1" applyBorder="1" applyAlignment="1">
      <alignment vertical="top"/>
    </xf>
    <xf numFmtId="165" fontId="1" fillId="0" borderId="41" xfId="0" applyNumberFormat="1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4" xfId="0" applyFont="1" applyBorder="1" applyAlignment="1">
      <alignment horizontal="left" vertical="top"/>
    </xf>
    <xf numFmtId="0" fontId="1" fillId="0" borderId="44" xfId="0" applyFont="1" applyBorder="1" applyAlignment="1">
      <alignment vertical="top"/>
    </xf>
    <xf numFmtId="165" fontId="1" fillId="0" borderId="44" xfId="0" applyNumberFormat="1" applyFont="1" applyBorder="1" applyAlignment="1">
      <alignment vertical="top"/>
    </xf>
    <xf numFmtId="165" fontId="12" fillId="0" borderId="44" xfId="0" applyNumberFormat="1" applyFont="1" applyBorder="1" applyAlignment="1">
      <alignment vertical="top"/>
    </xf>
    <xf numFmtId="165" fontId="12" fillId="0" borderId="45" xfId="0" applyNumberFormat="1" applyFont="1" applyBorder="1" applyAlignment="1">
      <alignment vertical="top"/>
    </xf>
    <xf numFmtId="2" fontId="24" fillId="0" borderId="0" xfId="0" applyNumberFormat="1" applyFont="1" applyAlignment="1">
      <alignment horizontal="center" vertical="top"/>
    </xf>
    <xf numFmtId="0" fontId="1" fillId="0" borderId="42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/>
    </xf>
    <xf numFmtId="169" fontId="1" fillId="0" borderId="37" xfId="0" applyNumberFormat="1" applyFont="1" applyBorder="1" applyAlignment="1">
      <alignment vertical="center"/>
    </xf>
    <xf numFmtId="165" fontId="1" fillId="0" borderId="37" xfId="0" applyNumberFormat="1" applyFont="1" applyBorder="1" applyAlignment="1">
      <alignment vertical="center"/>
    </xf>
    <xf numFmtId="165" fontId="1" fillId="0" borderId="41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7" xfId="0" applyFont="1" applyBorder="1" applyAlignment="1">
      <alignment vertical="center"/>
    </xf>
    <xf numFmtId="0" fontId="1" fillId="0" borderId="42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169" fontId="1" fillId="0" borderId="37" xfId="0" applyNumberFormat="1" applyFont="1" applyBorder="1" applyAlignment="1">
      <alignment vertical="center"/>
    </xf>
    <xf numFmtId="165" fontId="1" fillId="0" borderId="37" xfId="0" applyNumberFormat="1" applyFont="1" applyBorder="1" applyAlignment="1">
      <alignment vertical="center"/>
    </xf>
    <xf numFmtId="165" fontId="1" fillId="0" borderId="41" xfId="0" applyNumberFormat="1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horizontal="left" vertical="center"/>
    </xf>
    <xf numFmtId="0" fontId="1" fillId="0" borderId="44" xfId="0" applyFont="1" applyBorder="1" applyAlignment="1">
      <alignment vertical="center"/>
    </xf>
    <xf numFmtId="165" fontId="1" fillId="0" borderId="44" xfId="0" applyNumberFormat="1" applyFont="1" applyBorder="1" applyAlignment="1">
      <alignment vertical="center"/>
    </xf>
    <xf numFmtId="165" fontId="12" fillId="0" borderId="44" xfId="0" applyNumberFormat="1" applyFont="1" applyBorder="1" applyAlignment="1">
      <alignment vertical="center"/>
    </xf>
    <xf numFmtId="165" fontId="12" fillId="0" borderId="45" xfId="0" applyNumberFormat="1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9" borderId="42" xfId="0" applyFont="1" applyFill="1" applyBorder="1" applyAlignment="1">
      <alignment vertical="center" wrapText="1"/>
    </xf>
    <xf numFmtId="0" fontId="1" fillId="10" borderId="46" xfId="0" applyFont="1" applyFill="1" applyBorder="1" applyAlignment="1">
      <alignment vertical="center"/>
    </xf>
    <xf numFmtId="0" fontId="1" fillId="10" borderId="47" xfId="0" applyFont="1" applyFill="1" applyBorder="1" applyAlignment="1">
      <alignment horizontal="left" vertical="center"/>
    </xf>
    <xf numFmtId="0" fontId="1" fillId="10" borderId="47" xfId="0" applyFont="1" applyFill="1" applyBorder="1" applyAlignment="1">
      <alignment vertical="center"/>
    </xf>
    <xf numFmtId="171" fontId="1" fillId="10" borderId="47" xfId="0" applyNumberFormat="1" applyFont="1" applyFill="1" applyBorder="1" applyAlignment="1">
      <alignment vertical="center"/>
    </xf>
    <xf numFmtId="4" fontId="12" fillId="10" borderId="47" xfId="0" applyNumberFormat="1" applyFont="1" applyFill="1" applyBorder="1" applyAlignment="1">
      <alignment vertical="center"/>
    </xf>
    <xf numFmtId="0" fontId="24" fillId="0" borderId="0" xfId="0" applyFont="1" applyAlignment="1">
      <alignment vertical="top"/>
    </xf>
    <xf numFmtId="2" fontId="0" fillId="0" borderId="0" xfId="0" applyNumberForma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172" fontId="4" fillId="0" borderId="0" xfId="3" applyNumberFormat="1" applyFont="1" applyBorder="1" applyAlignment="1" applyProtection="1">
      <alignment vertical="top"/>
    </xf>
    <xf numFmtId="164" fontId="4" fillId="0" borderId="0" xfId="0" applyNumberFormat="1" applyFont="1" applyAlignment="1">
      <alignment vertical="top"/>
    </xf>
    <xf numFmtId="0" fontId="34" fillId="0" borderId="0" xfId="0" applyFont="1" applyBorder="1" applyAlignment="1">
      <alignment horizontal="left" vertical="top"/>
    </xf>
    <xf numFmtId="0" fontId="35" fillId="0" borderId="0" xfId="0" applyFont="1" applyBorder="1" applyAlignment="1">
      <alignment horizontal="right" vertical="top"/>
    </xf>
    <xf numFmtId="9" fontId="34" fillId="0" borderId="0" xfId="3" applyFont="1" applyBorder="1" applyAlignment="1" applyProtection="1">
      <alignment horizontal="left" vertical="top"/>
    </xf>
    <xf numFmtId="164" fontId="34" fillId="0" borderId="0" xfId="0" applyNumberFormat="1" applyFont="1" applyBorder="1" applyAlignment="1">
      <alignment horizontal="left" vertical="top"/>
    </xf>
    <xf numFmtId="49" fontId="34" fillId="0" borderId="0" xfId="0" applyNumberFormat="1" applyFont="1" applyBorder="1" applyAlignment="1">
      <alignment horizontal="center" vertical="top"/>
    </xf>
    <xf numFmtId="164" fontId="34" fillId="0" borderId="0" xfId="0" applyNumberFormat="1" applyFont="1" applyBorder="1" applyAlignment="1">
      <alignment horizontal="right" vertical="top"/>
    </xf>
    <xf numFmtId="172" fontId="34" fillId="0" borderId="0" xfId="3" applyNumberFormat="1" applyFont="1" applyBorder="1" applyAlignment="1" applyProtection="1">
      <alignment horizontal="right" vertical="top"/>
    </xf>
    <xf numFmtId="164" fontId="34" fillId="0" borderId="0" xfId="0" applyNumberFormat="1" applyFont="1" applyBorder="1" applyAlignment="1">
      <alignment vertical="top"/>
    </xf>
    <xf numFmtId="0" fontId="35" fillId="0" borderId="0" xfId="0" applyFont="1" applyBorder="1" applyAlignment="1">
      <alignment vertical="top"/>
    </xf>
    <xf numFmtId="164" fontId="12" fillId="11" borderId="4" xfId="0" applyNumberFormat="1" applyFont="1" applyFill="1" applyBorder="1" applyAlignment="1">
      <alignment horizontal="right" vertical="top"/>
    </xf>
    <xf numFmtId="164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horizontal="center" vertical="top"/>
    </xf>
    <xf numFmtId="0" fontId="12" fillId="12" borderId="49" xfId="0" applyFont="1" applyFill="1" applyBorder="1" applyAlignment="1">
      <alignment horizontal="center" vertical="top" wrapText="1"/>
    </xf>
    <xf numFmtId="49" fontId="36" fillId="12" borderId="50" xfId="0" applyNumberFormat="1" applyFont="1" applyFill="1" applyBorder="1" applyAlignment="1">
      <alignment horizontal="right" vertical="top"/>
    </xf>
    <xf numFmtId="0" fontId="36" fillId="12" borderId="50" xfId="0" applyFont="1" applyFill="1" applyBorder="1" applyAlignment="1">
      <alignment horizontal="center" vertical="top" wrapText="1"/>
    </xf>
    <xf numFmtId="164" fontId="36" fillId="12" borderId="51" xfId="0" applyNumberFormat="1" applyFont="1" applyFill="1" applyBorder="1" applyAlignment="1">
      <alignment vertical="top"/>
    </xf>
    <xf numFmtId="49" fontId="36" fillId="12" borderId="51" xfId="0" applyNumberFormat="1" applyFont="1" applyFill="1" applyBorder="1" applyAlignment="1">
      <alignment vertical="top"/>
    </xf>
    <xf numFmtId="0" fontId="21" fillId="12" borderId="0" xfId="0" applyFont="1" applyFill="1" applyBorder="1" applyAlignment="1">
      <alignment vertical="top"/>
    </xf>
    <xf numFmtId="0" fontId="12" fillId="3" borderId="0" xfId="0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vertical="center" wrapText="1"/>
    </xf>
    <xf numFmtId="0" fontId="14" fillId="0" borderId="3" xfId="1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vertical="top"/>
    </xf>
    <xf numFmtId="172" fontId="4" fillId="0" borderId="4" xfId="3" applyNumberFormat="1" applyFont="1" applyBorder="1" applyAlignment="1" applyProtection="1">
      <alignment vertical="top"/>
    </xf>
    <xf numFmtId="164" fontId="4" fillId="0" borderId="4" xfId="0" applyNumberFormat="1" applyFont="1" applyBorder="1" applyAlignment="1">
      <alignment horizontal="center" vertical="top"/>
    </xf>
    <xf numFmtId="164" fontId="37" fillId="0" borderId="4" xfId="0" applyNumberFormat="1" applyFont="1" applyBorder="1" applyAlignment="1">
      <alignment horizontal="center" vertical="center"/>
    </xf>
    <xf numFmtId="9" fontId="4" fillId="0" borderId="4" xfId="3" applyFont="1" applyBorder="1" applyAlignment="1" applyProtection="1">
      <alignment horizontal="center" vertical="center"/>
    </xf>
    <xf numFmtId="167" fontId="4" fillId="0" borderId="4" xfId="3" applyNumberFormat="1" applyFont="1" applyBorder="1" applyAlignment="1" applyProtection="1">
      <alignment horizontal="center" vertical="center"/>
    </xf>
    <xf numFmtId="10" fontId="4" fillId="0" borderId="4" xfId="3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>
      <alignment horizontal="justify" vertical="top" wrapText="1"/>
    </xf>
    <xf numFmtId="164" fontId="14" fillId="0" borderId="4" xfId="1" applyNumberFormat="1" applyFont="1" applyBorder="1" applyAlignment="1" applyProtection="1">
      <alignment horizontal="left" vertical="top" wrapText="1"/>
    </xf>
    <xf numFmtId="49" fontId="14" fillId="0" borderId="4" xfId="0" applyNumberFormat="1" applyFont="1" applyBorder="1" applyAlignment="1">
      <alignment horizontal="center" vertical="top" wrapText="1"/>
    </xf>
    <xf numFmtId="164" fontId="37" fillId="6" borderId="4" xfId="0" applyNumberFormat="1" applyFont="1" applyFill="1" applyBorder="1" applyAlignment="1">
      <alignment horizontal="center" vertical="top"/>
    </xf>
    <xf numFmtId="164" fontId="37" fillId="0" borderId="4" xfId="0" applyNumberFormat="1" applyFont="1" applyBorder="1" applyAlignment="1">
      <alignment vertical="top"/>
    </xf>
    <xf numFmtId="172" fontId="37" fillId="0" borderId="4" xfId="3" applyNumberFormat="1" applyFont="1" applyBorder="1" applyAlignment="1" applyProtection="1">
      <alignment vertical="top"/>
    </xf>
    <xf numFmtId="164" fontId="0" fillId="0" borderId="0" xfId="0" applyNumberFormat="1"/>
    <xf numFmtId="164" fontId="22" fillId="0" borderId="0" xfId="0" applyNumberFormat="1" applyFont="1" applyAlignment="1">
      <alignment horizontal="left"/>
    </xf>
    <xf numFmtId="164" fontId="15" fillId="0" borderId="0" xfId="0" applyNumberFormat="1" applyFont="1"/>
    <xf numFmtId="164" fontId="15" fillId="0" borderId="22" xfId="0" applyNumberFormat="1" applyFon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2" xfId="0" applyNumberFormat="1" applyFont="1" applyBorder="1"/>
    <xf numFmtId="164" fontId="15" fillId="0" borderId="25" xfId="0" applyNumberFormat="1" applyFont="1" applyBorder="1"/>
    <xf numFmtId="164" fontId="0" fillId="0" borderId="0" xfId="0" applyNumberFormat="1" applyBorder="1"/>
    <xf numFmtId="164" fontId="0" fillId="0" borderId="26" xfId="0" applyNumberFormat="1" applyBorder="1"/>
    <xf numFmtId="164" fontId="0" fillId="0" borderId="25" xfId="0" applyNumberFormat="1" applyFont="1" applyBorder="1"/>
    <xf numFmtId="164" fontId="38" fillId="11" borderId="0" xfId="0" applyNumberFormat="1" applyFont="1" applyFill="1" applyBorder="1"/>
    <xf numFmtId="164" fontId="38" fillId="11" borderId="26" xfId="0" applyNumberFormat="1" applyFont="1" applyFill="1" applyBorder="1"/>
    <xf numFmtId="164" fontId="0" fillId="11" borderId="0" xfId="0" applyNumberFormat="1" applyFont="1" applyFill="1" applyBorder="1"/>
    <xf numFmtId="164" fontId="0" fillId="11" borderId="26" xfId="0" applyNumberFormat="1" applyFont="1" applyFill="1" applyBorder="1"/>
    <xf numFmtId="164" fontId="0" fillId="0" borderId="27" xfId="0" applyNumberFormat="1" applyFont="1" applyBorder="1"/>
    <xf numFmtId="164" fontId="0" fillId="0" borderId="21" xfId="0" applyNumberFormat="1" applyBorder="1"/>
    <xf numFmtId="164" fontId="0" fillId="0" borderId="28" xfId="0" applyNumberFormat="1" applyBorder="1"/>
    <xf numFmtId="173" fontId="0" fillId="0" borderId="0" xfId="0" applyNumberFormat="1" applyBorder="1"/>
    <xf numFmtId="164" fontId="0" fillId="5" borderId="0" xfId="0" applyNumberFormat="1" applyFont="1" applyFill="1" applyBorder="1"/>
    <xf numFmtId="164" fontId="0" fillId="5" borderId="26" xfId="0" applyNumberFormat="1" applyFill="1" applyBorder="1" applyAlignment="1">
      <alignment horizontal="left"/>
    </xf>
    <xf numFmtId="174" fontId="0" fillId="0" borderId="0" xfId="0" applyNumberFormat="1" applyBorder="1"/>
    <xf numFmtId="164" fontId="0" fillId="5" borderId="53" xfId="0" applyNumberFormat="1" applyFill="1" applyBorder="1"/>
    <xf numFmtId="164" fontId="0" fillId="5" borderId="54" xfId="0" applyNumberFormat="1" applyFont="1" applyFill="1" applyBorder="1"/>
    <xf numFmtId="164" fontId="0" fillId="5" borderId="5" xfId="0" applyNumberFormat="1" applyFont="1" applyFill="1" applyBorder="1"/>
    <xf numFmtId="164" fontId="0" fillId="5" borderId="53" xfId="0" applyNumberFormat="1" applyFill="1" applyBorder="1" applyAlignment="1"/>
    <xf numFmtId="164" fontId="0" fillId="5" borderId="54" xfId="0" applyNumberFormat="1" applyFont="1" applyFill="1" applyBorder="1" applyAlignment="1"/>
    <xf numFmtId="164" fontId="0" fillId="0" borderId="0" xfId="0" applyNumberFormat="1" applyFont="1" applyBorder="1" applyAlignment="1">
      <alignment horizontal="right"/>
    </xf>
    <xf numFmtId="164" fontId="0" fillId="11" borderId="27" xfId="0" applyNumberFormat="1" applyFill="1" applyBorder="1"/>
    <xf numFmtId="164" fontId="0" fillId="11" borderId="28" xfId="0" applyNumberFormat="1" applyFont="1" applyFill="1" applyBorder="1"/>
    <xf numFmtId="164" fontId="0" fillId="11" borderId="21" xfId="0" applyNumberFormat="1" applyFill="1" applyBorder="1"/>
    <xf numFmtId="164" fontId="0" fillId="0" borderId="0" xfId="0" applyNumberFormat="1" applyBorder="1" applyAlignment="1"/>
    <xf numFmtId="164" fontId="0" fillId="0" borderId="22" xfId="0" applyNumberFormat="1" applyFont="1" applyBorder="1" applyAlignment="1">
      <alignment vertical="center" wrapText="1"/>
    </xf>
    <xf numFmtId="164" fontId="0" fillId="0" borderId="23" xfId="0" applyNumberFormat="1" applyBorder="1" applyAlignment="1">
      <alignment vertical="center"/>
    </xf>
    <xf numFmtId="164" fontId="38" fillId="11" borderId="23" xfId="0" applyNumberFormat="1" applyFont="1" applyFill="1" applyBorder="1" applyAlignment="1">
      <alignment vertical="center"/>
    </xf>
    <xf numFmtId="165" fontId="38" fillId="11" borderId="24" xfId="0" applyNumberFormat="1" applyFont="1" applyFill="1" applyBorder="1" applyAlignment="1">
      <alignment horizontal="center" vertical="center"/>
    </xf>
    <xf numFmtId="164" fontId="0" fillId="0" borderId="27" xfId="0" applyNumberFormat="1" applyFont="1" applyBorder="1" applyAlignment="1">
      <alignment vertical="center"/>
    </xf>
    <xf numFmtId="164" fontId="0" fillId="0" borderId="21" xfId="0" applyNumberFormat="1" applyBorder="1" applyAlignment="1">
      <alignment horizontal="left" vertical="center"/>
    </xf>
    <xf numFmtId="164" fontId="0" fillId="0" borderId="21" xfId="0" applyNumberFormat="1" applyFont="1" applyBorder="1" applyAlignment="1">
      <alignment vertical="center"/>
    </xf>
    <xf numFmtId="164" fontId="0" fillId="0" borderId="25" xfId="0" applyNumberFormat="1" applyFont="1" applyBorder="1" applyAlignment="1">
      <alignment wrapText="1"/>
    </xf>
    <xf numFmtId="164" fontId="0" fillId="0" borderId="0" xfId="0" applyNumberFormat="1" applyBorder="1" applyAlignment="1">
      <alignment horizontal="right" vertical="center"/>
    </xf>
    <xf numFmtId="164" fontId="0" fillId="0" borderId="0" xfId="0" applyNumberFormat="1" applyFont="1" applyBorder="1" applyAlignment="1">
      <alignment horizontal="left" vertical="center"/>
    </xf>
    <xf numFmtId="164" fontId="38" fillId="0" borderId="0" xfId="0" applyNumberFormat="1" applyFont="1"/>
    <xf numFmtId="164" fontId="0" fillId="0" borderId="4" xfId="0" applyNumberFormat="1" applyFont="1" applyBorder="1"/>
    <xf numFmtId="164" fontId="0" fillId="0" borderId="4" xfId="0" applyNumberFormat="1" applyBorder="1" applyAlignment="1">
      <alignment horizontal="left"/>
    </xf>
    <xf numFmtId="164" fontId="0" fillId="0" borderId="55" xfId="0" applyNumberFormat="1" applyBorder="1"/>
    <xf numFmtId="164" fontId="0" fillId="11" borderId="23" xfId="0" applyNumberFormat="1" applyFill="1" applyBorder="1"/>
    <xf numFmtId="164" fontId="0" fillId="0" borderId="50" xfId="0" applyNumberFormat="1" applyBorder="1"/>
    <xf numFmtId="164" fontId="0" fillId="11" borderId="5" xfId="0" applyNumberFormat="1" applyFont="1" applyFill="1" applyBorder="1" applyAlignment="1">
      <alignment horizontal="right"/>
    </xf>
    <xf numFmtId="164" fontId="0" fillId="11" borderId="4" xfId="0" applyNumberFormat="1" applyFill="1" applyBorder="1"/>
    <xf numFmtId="164" fontId="0" fillId="11" borderId="5" xfId="0" applyNumberFormat="1" applyFont="1" applyFill="1" applyBorder="1"/>
    <xf numFmtId="164" fontId="0" fillId="11" borderId="54" xfId="0" applyNumberFormat="1" applyFill="1" applyBorder="1"/>
    <xf numFmtId="164" fontId="0" fillId="0" borderId="56" xfId="0" applyNumberFormat="1" applyBorder="1"/>
    <xf numFmtId="164" fontId="0" fillId="0" borderId="57" xfId="0" applyNumberFormat="1" applyBorder="1"/>
    <xf numFmtId="164" fontId="0" fillId="0" borderId="58" xfId="0" applyNumberFormat="1" applyBorder="1"/>
    <xf numFmtId="164" fontId="22" fillId="0" borderId="59" xfId="0" applyNumberFormat="1" applyFont="1" applyBorder="1" applyAlignment="1">
      <alignment horizontal="left"/>
    </xf>
    <xf numFmtId="164" fontId="22" fillId="0" borderId="0" xfId="0" applyNumberFormat="1" applyFont="1" applyBorder="1" applyAlignment="1">
      <alignment horizontal="left"/>
    </xf>
    <xf numFmtId="164" fontId="0" fillId="0" borderId="60" xfId="0" applyNumberFormat="1" applyBorder="1"/>
    <xf numFmtId="164" fontId="15" fillId="0" borderId="59" xfId="0" applyNumberFormat="1" applyFont="1" applyBorder="1"/>
    <xf numFmtId="164" fontId="0" fillId="11" borderId="25" xfId="0" applyNumberFormat="1" applyFont="1" applyFill="1" applyBorder="1"/>
    <xf numFmtId="164" fontId="0" fillId="5" borderId="26" xfId="0" applyNumberFormat="1" applyFont="1" applyFill="1" applyBorder="1"/>
    <xf numFmtId="164" fontId="0" fillId="0" borderId="59" xfId="0" applyNumberFormat="1" applyBorder="1"/>
    <xf numFmtId="164" fontId="0" fillId="0" borderId="61" xfId="0" applyNumberFormat="1" applyFont="1" applyBorder="1"/>
    <xf numFmtId="168" fontId="0" fillId="0" borderId="0" xfId="0" applyNumberFormat="1" applyBorder="1"/>
    <xf numFmtId="164" fontId="0" fillId="5" borderId="62" xfId="0" applyNumberFormat="1" applyFont="1" applyFill="1" applyBorder="1"/>
    <xf numFmtId="164" fontId="0" fillId="5" borderId="21" xfId="0" applyNumberFormat="1" applyFill="1" applyBorder="1"/>
    <xf numFmtId="164" fontId="0" fillId="5" borderId="29" xfId="0" applyNumberFormat="1" applyFont="1" applyFill="1" applyBorder="1"/>
    <xf numFmtId="164" fontId="0" fillId="5" borderId="53" xfId="0" applyNumberFormat="1" applyFill="1" applyBorder="1" applyAlignment="1">
      <alignment horizontal="left"/>
    </xf>
    <xf numFmtId="164" fontId="0" fillId="5" borderId="61" xfId="0" applyNumberFormat="1" applyFont="1" applyFill="1" applyBorder="1"/>
    <xf numFmtId="164" fontId="0" fillId="5" borderId="23" xfId="0" applyNumberFormat="1" applyFill="1" applyBorder="1"/>
    <xf numFmtId="164" fontId="0" fillId="5" borderId="24" xfId="0" applyNumberFormat="1" applyFill="1" applyBorder="1" applyAlignment="1">
      <alignment horizontal="left" vertical="center"/>
    </xf>
    <xf numFmtId="164" fontId="0" fillId="0" borderId="62" xfId="0" applyNumberFormat="1" applyFont="1" applyBorder="1"/>
    <xf numFmtId="164" fontId="0" fillId="0" borderId="21" xfId="0" applyNumberFormat="1" applyBorder="1" applyAlignment="1">
      <alignment horizontal="left"/>
    </xf>
    <xf numFmtId="164" fontId="0" fillId="5" borderId="22" xfId="0" applyNumberFormat="1" applyFont="1" applyFill="1" applyBorder="1"/>
    <xf numFmtId="164" fontId="0" fillId="5" borderId="24" xfId="0" applyNumberFormat="1" applyFill="1" applyBorder="1" applyAlignment="1">
      <alignment horizontal="center" vertical="center"/>
    </xf>
    <xf numFmtId="164" fontId="0" fillId="5" borderId="24" xfId="0" applyNumberFormat="1" applyFont="1" applyFill="1" applyBorder="1"/>
    <xf numFmtId="164" fontId="0" fillId="0" borderId="26" xfId="0" applyNumberFormat="1" applyBorder="1" applyAlignment="1">
      <alignment vertical="center"/>
    </xf>
    <xf numFmtId="164" fontId="0" fillId="0" borderId="59" xfId="0" applyNumberFormat="1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64" fontId="0" fillId="0" borderId="25" xfId="0" applyNumberFormat="1" applyFont="1" applyBorder="1" applyAlignment="1">
      <alignment vertical="center"/>
    </xf>
    <xf numFmtId="164" fontId="0" fillId="3" borderId="0" xfId="0" applyNumberFormat="1" applyFont="1" applyFill="1" applyBorder="1" applyAlignment="1">
      <alignment wrapText="1"/>
    </xf>
    <xf numFmtId="164" fontId="0" fillId="3" borderId="26" xfId="0" applyNumberFormat="1" applyFill="1" applyBorder="1" applyAlignment="1">
      <alignment vertical="center"/>
    </xf>
    <xf numFmtId="164" fontId="0" fillId="0" borderId="0" xfId="0" applyNumberFormat="1" applyBorder="1" applyAlignment="1">
      <alignment wrapText="1"/>
    </xf>
    <xf numFmtId="164" fontId="0" fillId="5" borderId="28" xfId="0" applyNumberFormat="1" applyFill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5" borderId="27" xfId="0" applyNumberFormat="1" applyFont="1" applyFill="1" applyBorder="1"/>
    <xf numFmtId="164" fontId="0" fillId="5" borderId="28" xfId="0" applyNumberFormat="1" applyFill="1" applyBorder="1"/>
    <xf numFmtId="164" fontId="0" fillId="0" borderId="63" xfId="0" applyNumberFormat="1" applyBorder="1"/>
    <xf numFmtId="164" fontId="0" fillId="0" borderId="64" xfId="0" applyNumberFormat="1" applyBorder="1"/>
    <xf numFmtId="164" fontId="0" fillId="0" borderId="65" xfId="0" applyNumberFormat="1" applyBorder="1"/>
    <xf numFmtId="164" fontId="15" fillId="0" borderId="61" xfId="0" applyNumberFormat="1" applyFont="1" applyBorder="1"/>
    <xf numFmtId="164" fontId="0" fillId="0" borderId="59" xfId="0" applyNumberFormat="1" applyFont="1" applyBorder="1"/>
    <xf numFmtId="164" fontId="38" fillId="0" borderId="59" xfId="0" applyNumberFormat="1" applyFont="1" applyBorder="1"/>
    <xf numFmtId="164" fontId="0" fillId="0" borderId="3" xfId="0" applyNumberFormat="1" applyFont="1" applyBorder="1"/>
    <xf numFmtId="164" fontId="0" fillId="11" borderId="22" xfId="0" applyNumberFormat="1" applyFont="1" applyFill="1" applyBorder="1"/>
    <xf numFmtId="164" fontId="0" fillId="11" borderId="24" xfId="0" applyNumberFormat="1" applyFill="1" applyBorder="1"/>
    <xf numFmtId="164" fontId="0" fillId="0" borderId="28" xfId="0" applyNumberFormat="1" applyBorder="1" applyAlignment="1">
      <alignment vertical="center"/>
    </xf>
    <xf numFmtId="164" fontId="0" fillId="0" borderId="5" xfId="0" applyNumberFormat="1" applyBorder="1"/>
    <xf numFmtId="164" fontId="30" fillId="5" borderId="0" xfId="0" applyNumberFormat="1" applyFont="1" applyFill="1" applyBorder="1"/>
    <xf numFmtId="164" fontId="0" fillId="0" borderId="0" xfId="0" applyNumberFormat="1" applyFont="1" applyBorder="1"/>
    <xf numFmtId="164" fontId="0" fillId="2" borderId="61" xfId="0" applyNumberFormat="1" applyFont="1" applyFill="1" applyBorder="1"/>
    <xf numFmtId="164" fontId="0" fillId="2" borderId="24" xfId="0" applyNumberFormat="1" applyFont="1" applyFill="1" applyBorder="1" applyAlignment="1">
      <alignment horizontal="center" vertical="center"/>
    </xf>
    <xf numFmtId="0" fontId="0" fillId="0" borderId="0" xfId="0" applyBorder="1"/>
    <xf numFmtId="164" fontId="0" fillId="0" borderId="26" xfId="0" applyNumberFormat="1" applyBorder="1" applyAlignment="1">
      <alignment horizontal="center" vertical="center"/>
    </xf>
    <xf numFmtId="164" fontId="0" fillId="5" borderId="25" xfId="0" applyNumberFormat="1" applyFont="1" applyFill="1" applyBorder="1"/>
    <xf numFmtId="168" fontId="0" fillId="5" borderId="28" xfId="0" applyNumberFormat="1" applyFill="1" applyBorder="1"/>
    <xf numFmtId="164" fontId="0" fillId="2" borderId="59" xfId="0" applyNumberFormat="1" applyFont="1" applyFill="1" applyBorder="1"/>
    <xf numFmtId="164" fontId="0" fillId="2" borderId="26" xfId="0" applyNumberFormat="1" applyFont="1" applyFill="1" applyBorder="1" applyAlignment="1">
      <alignment horizontal="center" vertical="center"/>
    </xf>
    <xf numFmtId="164" fontId="22" fillId="0" borderId="56" xfId="0" applyNumberFormat="1" applyFont="1" applyBorder="1" applyAlignment="1">
      <alignment horizontal="left"/>
    </xf>
    <xf numFmtId="164" fontId="22" fillId="0" borderId="57" xfId="0" applyNumberFormat="1" applyFont="1" applyBorder="1" applyAlignment="1">
      <alignment horizontal="left"/>
    </xf>
    <xf numFmtId="164" fontId="0" fillId="11" borderId="62" xfId="0" applyNumberFormat="1" applyFont="1" applyFill="1" applyBorder="1"/>
    <xf numFmtId="164" fontId="0" fillId="13" borderId="4" xfId="0" applyNumberFormat="1" applyFill="1" applyBorder="1"/>
    <xf numFmtId="0" fontId="0" fillId="0" borderId="0" xfId="0"/>
    <xf numFmtId="0" fontId="42" fillId="0" borderId="66" xfId="0" applyFont="1" applyBorder="1" applyAlignment="1">
      <alignment horizontal="center"/>
    </xf>
    <xf numFmtId="0" fontId="42" fillId="0" borderId="67" xfId="0" applyFont="1" applyBorder="1" applyAlignment="1">
      <alignment horizontal="center"/>
    </xf>
    <xf numFmtId="0" fontId="42" fillId="0" borderId="68" xfId="0" applyFont="1" applyBorder="1" applyAlignment="1">
      <alignment horizont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43" fillId="0" borderId="6" xfId="4" applyFont="1" applyBorder="1" applyAlignment="1" applyProtection="1">
      <alignment vertical="center" wrapText="1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44" fillId="0" borderId="0" xfId="4" applyFont="1" applyBorder="1" applyAlignment="1" applyProtection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42" fillId="3" borderId="13" xfId="0" applyFont="1" applyFill="1" applyBorder="1" applyAlignment="1">
      <alignment horizontal="center" vertical="center"/>
    </xf>
    <xf numFmtId="0" fontId="42" fillId="3" borderId="14" xfId="0" applyFont="1" applyFill="1" applyBorder="1" applyAlignment="1">
      <alignment horizontal="center" vertical="center"/>
    </xf>
    <xf numFmtId="0" fontId="42" fillId="3" borderId="1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75" fontId="38" fillId="0" borderId="16" xfId="0" applyNumberFormat="1" applyFont="1" applyBorder="1" applyAlignment="1">
      <alignment horizontal="center" vertical="center"/>
    </xf>
    <xf numFmtId="0" fontId="42" fillId="3" borderId="3" xfId="0" applyFont="1" applyFill="1" applyBorder="1" applyAlignment="1">
      <alignment horizontal="center"/>
    </xf>
    <xf numFmtId="0" fontId="42" fillId="3" borderId="4" xfId="0" applyFont="1" applyFill="1" applyBorder="1" applyAlignment="1">
      <alignment horizontal="center"/>
    </xf>
    <xf numFmtId="0" fontId="42" fillId="3" borderId="16" xfId="0" applyFont="1" applyFill="1" applyBorder="1" applyAlignment="1">
      <alignment horizontal="center" vertical="center"/>
    </xf>
    <xf numFmtId="0" fontId="0" fillId="0" borderId="3" xfId="0" applyFont="1" applyBorder="1"/>
    <xf numFmtId="175" fontId="0" fillId="0" borderId="4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/>
    </xf>
    <xf numFmtId="0" fontId="0" fillId="0" borderId="6" xfId="0" applyFont="1" applyBorder="1"/>
    <xf numFmtId="175" fontId="0" fillId="0" borderId="7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/>
    </xf>
    <xf numFmtId="0" fontId="0" fillId="0" borderId="0" xfId="0" applyBorder="1"/>
    <xf numFmtId="175" fontId="38" fillId="0" borderId="30" xfId="0" applyNumberFormat="1" applyFont="1" applyBorder="1" applyAlignment="1">
      <alignment horizontal="center" vertical="center"/>
    </xf>
    <xf numFmtId="175" fontId="0" fillId="0" borderId="4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 vertical="center"/>
    </xf>
    <xf numFmtId="175" fontId="0" fillId="0" borderId="7" xfId="0" applyNumberFormat="1" applyBorder="1" applyAlignment="1">
      <alignment horizontal="center"/>
    </xf>
    <xf numFmtId="175" fontId="0" fillId="0" borderId="0" xfId="0" applyNumberFormat="1"/>
    <xf numFmtId="0" fontId="42" fillId="3" borderId="5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Border="1" applyAlignment="1">
      <alignment horizontal="left"/>
    </xf>
    <xf numFmtId="175" fontId="0" fillId="0" borderId="0" xfId="0" applyNumberFormat="1" applyBorder="1" applyAlignment="1">
      <alignment horizontal="center"/>
    </xf>
    <xf numFmtId="176" fontId="0" fillId="0" borderId="0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176" fontId="0" fillId="0" borderId="0" xfId="0" applyNumberFormat="1" applyBorder="1" applyAlignment="1">
      <alignment horizontal="center" vertical="center"/>
    </xf>
    <xf numFmtId="175" fontId="0" fillId="3" borderId="0" xfId="0" applyNumberFormat="1" applyFill="1" applyBorder="1" applyAlignment="1">
      <alignment horizontal="center"/>
    </xf>
    <xf numFmtId="176" fontId="0" fillId="3" borderId="0" xfId="0" applyNumberFormat="1" applyFill="1" applyBorder="1" applyAlignment="1">
      <alignment horizontal="center" vertical="center"/>
    </xf>
    <xf numFmtId="0" fontId="42" fillId="6" borderId="13" xfId="0" applyFont="1" applyFill="1" applyBorder="1" applyAlignment="1">
      <alignment horizontal="center" vertical="center"/>
    </xf>
    <xf numFmtId="0" fontId="42" fillId="6" borderId="51" xfId="0" applyFont="1" applyFill="1" applyBorder="1" applyAlignment="1">
      <alignment horizontal="center" vertical="center"/>
    </xf>
    <xf numFmtId="0" fontId="42" fillId="6" borderId="1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75" fontId="38" fillId="0" borderId="30" xfId="0" applyNumberFormat="1" applyFont="1" applyBorder="1" applyAlignment="1">
      <alignment horizontal="center" vertical="center"/>
    </xf>
    <xf numFmtId="0" fontId="42" fillId="6" borderId="3" xfId="0" applyFont="1" applyFill="1" applyBorder="1" applyAlignment="1">
      <alignment horizontal="center"/>
    </xf>
    <xf numFmtId="0" fontId="42" fillId="6" borderId="4" xfId="0" applyFont="1" applyFill="1" applyBorder="1" applyAlignment="1">
      <alignment horizontal="center"/>
    </xf>
    <xf numFmtId="0" fontId="42" fillId="6" borderId="16" xfId="0" applyFont="1" applyFill="1" applyBorder="1" applyAlignment="1">
      <alignment horizontal="center" vertical="center"/>
    </xf>
    <xf numFmtId="0" fontId="0" fillId="0" borderId="3" xfId="0" applyFont="1" applyBorder="1"/>
    <xf numFmtId="175" fontId="0" fillId="0" borderId="4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/>
    </xf>
    <xf numFmtId="0" fontId="0" fillId="0" borderId="6" xfId="0" applyFont="1" applyBorder="1"/>
    <xf numFmtId="175" fontId="0" fillId="0" borderId="7" xfId="0" applyNumberFormat="1" applyBorder="1" applyAlignment="1">
      <alignment horizontal="center"/>
    </xf>
    <xf numFmtId="176" fontId="0" fillId="0" borderId="31" xfId="0" applyNumberFormat="1" applyBorder="1" applyAlignment="1">
      <alignment horizontal="center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right" vertical="top"/>
    </xf>
    <xf numFmtId="49" fontId="37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6" fontId="4" fillId="0" borderId="4" xfId="2" applyFont="1" applyBorder="1" applyAlignment="1" applyProtection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/>
    </xf>
    <xf numFmtId="0" fontId="4" fillId="0" borderId="4" xfId="2" applyNumberFormat="1" applyFont="1" applyBorder="1" applyAlignment="1" applyProtection="1">
      <alignment horizontal="center" vertical="center"/>
    </xf>
    <xf numFmtId="166" fontId="12" fillId="2" borderId="69" xfId="2" applyFont="1" applyFill="1" applyBorder="1" applyAlignment="1" applyProtection="1">
      <alignment horizontal="center" vertical="center" wrapText="1"/>
    </xf>
    <xf numFmtId="9" fontId="12" fillId="2" borderId="31" xfId="3" applyFont="1" applyFill="1" applyBorder="1" applyAlignment="1" applyProtection="1">
      <alignment horizontal="center" vertical="center" wrapText="1"/>
    </xf>
    <xf numFmtId="49" fontId="37" fillId="0" borderId="0" xfId="0" applyNumberFormat="1" applyFont="1"/>
    <xf numFmtId="0" fontId="37" fillId="0" borderId="0" xfId="0" applyFont="1"/>
    <xf numFmtId="166" fontId="37" fillId="0" borderId="0" xfId="2" applyFont="1" applyBorder="1" applyAlignment="1" applyProtection="1"/>
    <xf numFmtId="2" fontId="4" fillId="0" borderId="0" xfId="0" applyNumberFormat="1" applyFont="1"/>
    <xf numFmtId="0" fontId="0" fillId="0" borderId="4" xfId="0" applyFont="1" applyBorder="1" applyAlignment="1">
      <alignment horizontal="left"/>
    </xf>
    <xf numFmtId="0" fontId="0" fillId="0" borderId="0" xfId="0" applyAlignment="1"/>
    <xf numFmtId="0" fontId="46" fillId="0" borderId="4" xfId="0" applyFont="1" applyBorder="1" applyAlignment="1">
      <alignment horizontal="left"/>
    </xf>
    <xf numFmtId="0" fontId="48" fillId="0" borderId="4" xfId="0" applyFont="1" applyBorder="1" applyAlignment="1">
      <alignment horizontal="left"/>
    </xf>
    <xf numFmtId="0" fontId="46" fillId="0" borderId="4" xfId="0" applyFont="1" applyBorder="1" applyAlignment="1">
      <alignment horizontal="left" vertical="center"/>
    </xf>
    <xf numFmtId="0" fontId="48" fillId="0" borderId="4" xfId="0" applyFont="1" applyBorder="1" applyAlignment="1">
      <alignment horizontal="left" vertical="center" wrapText="1"/>
    </xf>
    <xf numFmtId="0" fontId="48" fillId="14" borderId="4" xfId="0" applyFont="1" applyFill="1" applyBorder="1" applyAlignment="1">
      <alignment horizontal="left"/>
    </xf>
    <xf numFmtId="0" fontId="46" fillId="0" borderId="4" xfId="0" applyFont="1" applyBorder="1"/>
    <xf numFmtId="0" fontId="0" fillId="0" borderId="4" xfId="0" applyBorder="1"/>
    <xf numFmtId="0" fontId="0" fillId="0" borderId="4" xfId="0" applyFill="1" applyBorder="1"/>
    <xf numFmtId="0" fontId="52" fillId="0" borderId="0" xfId="0" applyFont="1" applyAlignment="1">
      <alignment horizontal="right"/>
    </xf>
    <xf numFmtId="14" fontId="52" fillId="0" borderId="0" xfId="2" applyNumberFormat="1" applyFont="1" applyBorder="1" applyAlignment="1" applyProtection="1"/>
    <xf numFmtId="0" fontId="53" fillId="0" borderId="0" xfId="0" applyFont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4" fillId="0" borderId="0" xfId="0" applyFont="1" applyFill="1"/>
    <xf numFmtId="0" fontId="5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left" vertical="top"/>
    </xf>
    <xf numFmtId="14" fontId="4" fillId="0" borderId="0" xfId="0" applyNumberFormat="1" applyFont="1"/>
    <xf numFmtId="0" fontId="55" fillId="0" borderId="0" xfId="0" applyFont="1" applyBorder="1" applyAlignment="1">
      <alignment horizontal="left" wrapText="1"/>
    </xf>
    <xf numFmtId="0" fontId="54" fillId="0" borderId="0" xfId="0" applyFont="1" applyBorder="1" applyAlignment="1">
      <alignment horizontal="center" wrapText="1"/>
    </xf>
    <xf numFmtId="164" fontId="14" fillId="0" borderId="0" xfId="0" applyNumberFormat="1" applyFont="1" applyFill="1" applyAlignment="1">
      <alignment vertical="top"/>
    </xf>
    <xf numFmtId="164" fontId="16" fillId="0" borderId="0" xfId="0" applyNumberFormat="1" applyFont="1" applyFill="1" applyAlignment="1">
      <alignment horizontal="right" vertical="top"/>
    </xf>
    <xf numFmtId="164" fontId="15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164" fontId="11" fillId="0" borderId="0" xfId="0" applyNumberFormat="1" applyFont="1" applyFill="1" applyAlignment="1">
      <alignment horizontal="left" vertical="top"/>
    </xf>
    <xf numFmtId="0" fontId="9" fillId="0" borderId="0" xfId="0" applyFont="1" applyFill="1" applyBorder="1" applyAlignment="1">
      <alignment vertical="top" wrapText="1"/>
    </xf>
    <xf numFmtId="14" fontId="1" fillId="0" borderId="0" xfId="0" applyNumberFormat="1" applyFont="1" applyBorder="1" applyAlignment="1">
      <alignment horizontal="right" vertical="top"/>
    </xf>
    <xf numFmtId="0" fontId="57" fillId="0" borderId="0" xfId="0" applyFont="1" applyFill="1" applyBorder="1" applyAlignment="1">
      <alignment horizontal="center" vertical="top" wrapText="1"/>
    </xf>
    <xf numFmtId="14" fontId="1" fillId="0" borderId="0" xfId="5" applyNumberFormat="1" applyBorder="1"/>
    <xf numFmtId="0" fontId="1" fillId="0" borderId="0" xfId="5" applyBorder="1" applyAlignment="1">
      <alignment horizontal="center"/>
    </xf>
    <xf numFmtId="0" fontId="1" fillId="0" borderId="0" xfId="5" applyFont="1" applyBorder="1" applyAlignment="1"/>
    <xf numFmtId="2" fontId="1" fillId="0" borderId="0" xfId="0" applyNumberFormat="1" applyFont="1" applyBorder="1" applyAlignment="1">
      <alignment vertical="center"/>
    </xf>
    <xf numFmtId="0" fontId="56" fillId="0" borderId="0" xfId="5" applyFont="1" applyAlignment="1">
      <alignment horizontal="center"/>
    </xf>
    <xf numFmtId="0" fontId="58" fillId="0" borderId="0" xfId="0" applyFont="1" applyAlignment="1">
      <alignment vertical="center"/>
    </xf>
    <xf numFmtId="10" fontId="58" fillId="0" borderId="0" xfId="0" applyNumberFormat="1" applyFont="1"/>
    <xf numFmtId="165" fontId="58" fillId="0" borderId="0" xfId="0" applyNumberFormat="1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47" fillId="0" borderId="4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wrapText="1"/>
    </xf>
    <xf numFmtId="0" fontId="46" fillId="0" borderId="54" xfId="0" applyFont="1" applyBorder="1" applyAlignment="1">
      <alignment horizontal="center" wrapText="1"/>
    </xf>
    <xf numFmtId="0" fontId="46" fillId="0" borderId="4" xfId="0" applyFont="1" applyBorder="1" applyAlignment="1">
      <alignment horizontal="center"/>
    </xf>
    <xf numFmtId="0" fontId="54" fillId="0" borderId="57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51" fillId="0" borderId="21" xfId="0" applyFont="1" applyBorder="1" applyAlignment="1">
      <alignment horizontal="center"/>
    </xf>
    <xf numFmtId="0" fontId="52" fillId="0" borderId="5" xfId="0" applyFont="1" applyBorder="1" applyAlignment="1">
      <alignment horizontal="left"/>
    </xf>
    <xf numFmtId="0" fontId="52" fillId="0" borderId="53" xfId="0" applyFont="1" applyBorder="1" applyAlignment="1">
      <alignment horizontal="left"/>
    </xf>
    <xf numFmtId="0" fontId="52" fillId="0" borderId="54" xfId="0" applyFont="1" applyBorder="1" applyAlignment="1">
      <alignment horizontal="left"/>
    </xf>
    <xf numFmtId="0" fontId="37" fillId="3" borderId="4" xfId="0" applyFont="1" applyFill="1" applyBorder="1" applyAlignment="1">
      <alignment horizontal="left" vertical="center"/>
    </xf>
    <xf numFmtId="49" fontId="37" fillId="0" borderId="4" xfId="0" applyNumberFormat="1" applyFont="1" applyBorder="1" applyAlignment="1">
      <alignment horizontal="center"/>
    </xf>
    <xf numFmtId="0" fontId="12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0" fontId="52" fillId="0" borderId="4" xfId="0" applyFont="1" applyFill="1" applyBorder="1" applyAlignment="1">
      <alignment horizontal="left"/>
    </xf>
    <xf numFmtId="49" fontId="12" fillId="0" borderId="3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166" fontId="12" fillId="0" borderId="4" xfId="2" applyFont="1" applyBorder="1" applyAlignment="1" applyProtection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wrapText="1"/>
    </xf>
    <xf numFmtId="49" fontId="12" fillId="0" borderId="6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66" fontId="12" fillId="0" borderId="7" xfId="2" applyFont="1" applyBorder="1" applyAlignment="1" applyProtection="1">
      <alignment horizontal="left" vertical="top" wrapText="1"/>
    </xf>
    <xf numFmtId="0" fontId="12" fillId="2" borderId="3" xfId="0" applyFont="1" applyFill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1" fillId="0" borderId="4" xfId="0" applyFont="1" applyFill="1" applyBorder="1" applyAlignment="1">
      <alignment horizontal="left" vertical="top" wrapText="1"/>
    </xf>
    <xf numFmtId="0" fontId="56" fillId="0" borderId="0" xfId="0" applyFont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4" xfId="0" applyNumberFormat="1" applyFont="1" applyFill="1" applyBorder="1" applyAlignment="1">
      <alignment horizontal="center" vertical="center" wrapText="1"/>
    </xf>
    <xf numFmtId="164" fontId="22" fillId="3" borderId="16" xfId="0" applyNumberFormat="1" applyFont="1" applyFill="1" applyBorder="1" applyAlignment="1">
      <alignment horizontal="center" vertical="center" wrapText="1"/>
    </xf>
    <xf numFmtId="0" fontId="14" fillId="4" borderId="17" xfId="10" applyFont="1" applyFill="1" applyBorder="1" applyAlignment="1">
      <alignment horizontal="center" vertical="top" wrapText="1"/>
    </xf>
    <xf numFmtId="49" fontId="22" fillId="3" borderId="3" xfId="0" applyNumberFormat="1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49" fontId="22" fillId="3" borderId="4" xfId="0" applyNumberFormat="1" applyFont="1" applyFill="1" applyBorder="1" applyAlignment="1">
      <alignment horizontal="center" vertical="center" wrapText="1"/>
    </xf>
    <xf numFmtId="0" fontId="12" fillId="4" borderId="3" xfId="10" applyFont="1" applyFill="1" applyBorder="1" applyAlignment="1">
      <alignment horizontal="center" vertical="top" wrapText="1"/>
    </xf>
    <xf numFmtId="0" fontId="23" fillId="3" borderId="10" xfId="10" applyFont="1" applyFill="1" applyBorder="1" applyAlignment="1">
      <alignment horizontal="center" vertical="top" wrapText="1"/>
    </xf>
    <xf numFmtId="0" fontId="14" fillId="0" borderId="18" xfId="10" applyFont="1" applyBorder="1" applyAlignment="1">
      <alignment horizontal="center" vertical="top" wrapText="1"/>
    </xf>
    <xf numFmtId="0" fontId="12" fillId="6" borderId="19" xfId="0" applyFont="1" applyFill="1" applyBorder="1" applyAlignment="1">
      <alignment horizontal="center" vertical="top" wrapText="1"/>
    </xf>
    <xf numFmtId="0" fontId="1" fillId="0" borderId="4" xfId="5" applyBorder="1" applyAlignment="1">
      <alignment horizontal="left"/>
    </xf>
    <xf numFmtId="2" fontId="1" fillId="0" borderId="0" xfId="0" applyNumberFormat="1" applyFont="1" applyBorder="1" applyAlignment="1">
      <alignment horizontal="center" vertical="center"/>
    </xf>
    <xf numFmtId="0" fontId="12" fillId="8" borderId="0" xfId="5" applyFont="1" applyFill="1" applyBorder="1" applyAlignment="1">
      <alignment horizontal="center"/>
    </xf>
    <xf numFmtId="0" fontId="1" fillId="0" borderId="0" xfId="5" applyFont="1" applyBorder="1" applyAlignment="1">
      <alignment horizontal="left" wrapText="1"/>
    </xf>
    <xf numFmtId="0" fontId="1" fillId="0" borderId="21" xfId="5" applyFont="1" applyBorder="1" applyAlignment="1">
      <alignment horizontal="left" wrapText="1"/>
    </xf>
    <xf numFmtId="0" fontId="29" fillId="0" borderId="0" xfId="0" applyFont="1" applyBorder="1" applyAlignment="1">
      <alignment horizontal="center" vertical="top"/>
    </xf>
    <xf numFmtId="0" fontId="23" fillId="3" borderId="15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vertical="top"/>
    </xf>
    <xf numFmtId="49" fontId="23" fillId="10" borderId="34" xfId="10" applyNumberFormat="1" applyFont="1" applyFill="1" applyBorder="1" applyAlignment="1">
      <alignment vertical="top" wrapText="1"/>
    </xf>
    <xf numFmtId="4" fontId="23" fillId="10" borderId="37" xfId="0" applyNumberFormat="1" applyFont="1" applyFill="1" applyBorder="1" applyAlignment="1">
      <alignment vertical="top"/>
    </xf>
    <xf numFmtId="4" fontId="23" fillId="10" borderId="48" xfId="0" applyNumberFormat="1" applyFont="1" applyFill="1" applyBorder="1" applyAlignment="1">
      <alignment vertical="top"/>
    </xf>
    <xf numFmtId="0" fontId="10" fillId="0" borderId="0" xfId="0" applyFont="1" applyBorder="1" applyAlignment="1">
      <alignment vertical="top"/>
    </xf>
    <xf numFmtId="49" fontId="12" fillId="10" borderId="34" xfId="10" applyNumberFormat="1" applyFont="1" applyFill="1" applyBorder="1" applyAlignment="1">
      <alignment horizontal="left" vertical="center" wrapText="1"/>
    </xf>
    <xf numFmtId="0" fontId="12" fillId="10" borderId="42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171" fontId="12" fillId="10" borderId="37" xfId="0" applyNumberFormat="1" applyFont="1" applyFill="1" applyBorder="1" applyAlignment="1">
      <alignment horizontal="center" vertical="center"/>
    </xf>
    <xf numFmtId="4" fontId="12" fillId="10" borderId="37" xfId="0" applyNumberFormat="1" applyFont="1" applyFill="1" applyBorder="1" applyAlignment="1">
      <alignment horizontal="center"/>
    </xf>
    <xf numFmtId="4" fontId="12" fillId="10" borderId="41" xfId="0" applyNumberFormat="1" applyFont="1" applyFill="1" applyBorder="1" applyAlignment="1">
      <alignment horizontal="center" vertical="center"/>
    </xf>
    <xf numFmtId="4" fontId="12" fillId="10" borderId="48" xfId="0" applyNumberFormat="1" applyFont="1" applyFill="1" applyBorder="1" applyAlignment="1">
      <alignment vertical="top"/>
    </xf>
    <xf numFmtId="0" fontId="24" fillId="0" borderId="0" xfId="0" applyFont="1" applyBorder="1" applyAlignment="1">
      <alignment horizontal="center" vertical="top"/>
    </xf>
    <xf numFmtId="2" fontId="24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" fontId="12" fillId="10" borderId="48" xfId="0" applyNumberFormat="1" applyFont="1" applyFill="1" applyBorder="1" applyAlignment="1">
      <alignment vertical="center"/>
    </xf>
    <xf numFmtId="164" fontId="12" fillId="11" borderId="4" xfId="0" applyNumberFormat="1" applyFont="1" applyFill="1" applyBorder="1" applyAlignment="1">
      <alignment horizontal="center" vertical="top"/>
    </xf>
    <xf numFmtId="49" fontId="12" fillId="3" borderId="52" xfId="0" applyNumberFormat="1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0" fontId="14" fillId="0" borderId="3" xfId="10" applyFont="1" applyBorder="1" applyAlignment="1">
      <alignment horizontal="center" vertical="top" wrapText="1"/>
    </xf>
    <xf numFmtId="164" fontId="0" fillId="5" borderId="5" xfId="0" applyNumberFormat="1" applyFont="1" applyFill="1" applyBorder="1" applyAlignment="1">
      <alignment horizontal="center"/>
    </xf>
    <xf numFmtId="164" fontId="0" fillId="11" borderId="0" xfId="0" applyNumberFormat="1" applyFont="1" applyFill="1" applyBorder="1" applyAlignment="1">
      <alignment horizontal="center"/>
    </xf>
    <xf numFmtId="164" fontId="0" fillId="0" borderId="25" xfId="0" applyNumberFormat="1" applyFont="1" applyBorder="1" applyAlignment="1">
      <alignment horizontal="center" wrapText="1"/>
    </xf>
    <xf numFmtId="164" fontId="0" fillId="0" borderId="29" xfId="0" applyNumberFormat="1" applyFont="1" applyBorder="1" applyAlignment="1">
      <alignment horizontal="center"/>
    </xf>
    <xf numFmtId="164" fontId="0" fillId="0" borderId="55" xfId="0" applyNumberFormat="1" applyFont="1" applyBorder="1" applyAlignment="1">
      <alignment horizontal="left"/>
    </xf>
    <xf numFmtId="164" fontId="0" fillId="0" borderId="25" xfId="0" applyNumberFormat="1" applyFont="1" applyBorder="1" applyAlignment="1">
      <alignment horizontal="left"/>
    </xf>
    <xf numFmtId="164" fontId="0" fillId="0" borderId="59" xfId="0" applyNumberFormat="1" applyFont="1" applyBorder="1" applyAlignment="1">
      <alignment horizontal="center"/>
    </xf>
    <xf numFmtId="164" fontId="0" fillId="0" borderId="25" xfId="0" applyNumberFormat="1" applyFont="1" applyBorder="1" applyAlignment="1">
      <alignment horizontal="center"/>
    </xf>
    <xf numFmtId="164" fontId="0" fillId="11" borderId="27" xfId="0" applyNumberFormat="1" applyFont="1" applyFill="1" applyBorder="1" applyAlignment="1">
      <alignment horizontal="center"/>
    </xf>
    <xf numFmtId="164" fontId="25" fillId="11" borderId="59" xfId="0" applyNumberFormat="1" applyFont="1" applyFill="1" applyBorder="1" applyAlignment="1">
      <alignment horizontal="left"/>
    </xf>
    <xf numFmtId="164" fontId="0" fillId="11" borderId="62" xfId="0" applyNumberFormat="1" applyFont="1" applyFill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0" fillId="0" borderId="27" xfId="0" applyNumberFormat="1" applyFont="1" applyBorder="1" applyAlignment="1">
      <alignment horizontal="left"/>
    </xf>
    <xf numFmtId="164" fontId="0" fillId="5" borderId="22" xfId="0" applyNumberFormat="1" applyFont="1" applyFill="1" applyBorder="1" applyAlignment="1">
      <alignment horizontal="center"/>
    </xf>
    <xf numFmtId="164" fontId="0" fillId="5" borderId="27" xfId="0" applyNumberFormat="1" applyFont="1" applyFill="1" applyBorder="1" applyAlignment="1">
      <alignment horizontal="center"/>
    </xf>
    <xf numFmtId="164" fontId="0" fillId="0" borderId="55" xfId="0" applyNumberFormat="1" applyFont="1" applyBorder="1" applyAlignment="1">
      <alignment horizontal="center"/>
    </xf>
    <xf numFmtId="164" fontId="0" fillId="5" borderId="0" xfId="0" applyNumberFormat="1" applyFont="1" applyFill="1" applyBorder="1" applyAlignment="1">
      <alignment horizontal="center" wrapText="1"/>
    </xf>
    <xf numFmtId="164" fontId="0" fillId="0" borderId="22" xfId="0" applyNumberFormat="1" applyFont="1" applyBorder="1" applyAlignment="1">
      <alignment horizontal="center"/>
    </xf>
    <xf numFmtId="164" fontId="0" fillId="11" borderId="4" xfId="0" applyNumberFormat="1" applyFont="1" applyFill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13" borderId="23" xfId="0" applyNumberFormat="1" applyFont="1" applyFill="1" applyBorder="1" applyAlignment="1">
      <alignment horizontal="center" wrapText="1"/>
    </xf>
    <xf numFmtId="164" fontId="0" fillId="0" borderId="4" xfId="0" applyNumberFormat="1" applyFont="1" applyBorder="1" applyAlignment="1">
      <alignment horizontal="center"/>
    </xf>
    <xf numFmtId="0" fontId="38" fillId="3" borderId="48" xfId="0" applyFont="1" applyFill="1" applyBorder="1" applyAlignment="1">
      <alignment horizontal="center" vertical="center"/>
    </xf>
    <xf numFmtId="0" fontId="38" fillId="3" borderId="48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2" fillId="3" borderId="1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/>
    </xf>
    <xf numFmtId="0" fontId="42" fillId="3" borderId="4" xfId="0" applyFont="1" applyFill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4" fontId="0" fillId="0" borderId="4" xfId="0" applyNumberFormat="1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177" fontId="0" fillId="0" borderId="0" xfId="0" applyNumberFormat="1" applyBorder="1" applyAlignment="1">
      <alignment horizontal="left"/>
    </xf>
    <xf numFmtId="0" fontId="42" fillId="6" borderId="14" xfId="0" applyFont="1" applyFill="1" applyBorder="1" applyAlignment="1">
      <alignment horizontal="center" vertical="center"/>
    </xf>
    <xf numFmtId="0" fontId="42" fillId="6" borderId="4" xfId="0" applyFont="1" applyFill="1" applyBorder="1" applyAlignment="1">
      <alignment horizontal="center"/>
    </xf>
  </cellXfs>
  <cellStyles count="15">
    <cellStyle name="Hiperlink" xfId="4" builtinId="8"/>
    <cellStyle name="Moeda" xfId="2" builtinId="4"/>
    <cellStyle name="Normal" xfId="0" builtinId="0"/>
    <cellStyle name="Normal 2" xfId="5"/>
    <cellStyle name="Normal 2 2" xfId="6"/>
    <cellStyle name="Normal 3" xfId="7"/>
    <cellStyle name="Normal 4" xfId="8"/>
    <cellStyle name="Normal 7" xfId="9"/>
    <cellStyle name="Normal_ORÇAMENTO" xfId="10"/>
    <cellStyle name="Porcentagem" xfId="3" builtinId="5"/>
    <cellStyle name="Porcentagem 2" xfId="11"/>
    <cellStyle name="TableStyleLight1" xfId="12"/>
    <cellStyle name="Título 1 1" xfId="13"/>
    <cellStyle name="Vírgula" xfId="1" builtinId="3"/>
    <cellStyle name="Vírgula 2" xfId="14"/>
  </cellStyles>
  <dxfs count="3">
    <dxf>
      <font>
        <color rgb="FF006100"/>
      </font>
      <fill>
        <patternFill>
          <bgColor rgb="FFC6EFCE"/>
        </patternFill>
      </fill>
    </dxf>
    <dxf>
      <font>
        <color rgb="FF17375E"/>
      </font>
      <fill>
        <patternFill>
          <bgColor rgb="FF8EB4E3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420"/>
      <rgbColor rgb="FF000080"/>
      <rgbColor rgb="FF9C6500"/>
      <rgbColor rgb="FF800080"/>
      <rgbColor rgb="FF008080"/>
      <rgbColor rgb="FFBFBFBF"/>
      <rgbColor rgb="FF878787"/>
      <rgbColor rgb="FF9999FF"/>
      <rgbColor rgb="FFBE4B48"/>
      <rgbColor rgb="FFF2F2F2"/>
      <rgbColor rgb="FFEEECE1"/>
      <rgbColor rgb="FF660066"/>
      <rgbColor rgb="FFFF8080"/>
      <rgbColor rgb="FF376092"/>
      <rgbColor rgb="FFD9D9D9"/>
      <rgbColor rgb="FF000080"/>
      <rgbColor rgb="FFFF00FF"/>
      <rgbColor rgb="FFFFFF66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8EB4E3"/>
      <rgbColor rgb="FFFF66FF"/>
      <rgbColor rgb="FFC4BD97"/>
      <rgbColor rgb="FFDDD9C3"/>
      <rgbColor rgb="FF4F81BD"/>
      <rgbColor rgb="FF33CCCC"/>
      <rgbColor rgb="FF92D050"/>
      <rgbColor rgb="FFFFCC00"/>
      <rgbColor rgb="FFFF9900"/>
      <rgbColor rgb="FFFF6600"/>
      <rgbColor rgb="FF595959"/>
      <rgbColor rgb="FF948A54"/>
      <rgbColor rgb="FF003366"/>
      <rgbColor rgb="FF00B050"/>
      <rgbColor rgb="FF006100"/>
      <rgbColor rgb="FF333300"/>
      <rgbColor rgb="FF993300"/>
      <rgbColor rgb="FF993366"/>
      <rgbColor rgb="FF333399"/>
      <rgbColor rgb="FF17375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pt-BR" sz="1800" b="1" strike="noStrike" spc="-1">
                <a:solidFill>
                  <a:srgbClr val="000000"/>
                </a:solidFill>
                <a:latin typeface="Calibri"/>
              </a:rPr>
              <a:t>CURVA  ABC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995521873923495E-2"/>
          <c:y val="2.56622089120669E-2"/>
          <c:w val="0.76751636238374099"/>
          <c:h val="0.792172251768471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'CURVA ABC'!$I$4</c:f>
              <c:strCache>
                <c:ptCount val="1"/>
                <c:pt idx="0">
                  <c:v>% Participação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'CURVA ABC'!$B$5:$B$309</c:f>
              <c:strCache>
                <c:ptCount val="304"/>
                <c:pt idx="1">
                  <c:v>SINAPI - 92367</c:v>
                </c:pt>
                <c:pt idx="2">
                  <c:v>Composição 10</c:v>
                </c:pt>
                <c:pt idx="3">
                  <c:v>COMPOSIÇÃO 31</c:v>
                </c:pt>
                <c:pt idx="4">
                  <c:v>COMPOSIÇÃO_ESCADA_01</c:v>
                </c:pt>
                <c:pt idx="5">
                  <c:v>COMPOSIÇÃO ARQ 01</c:v>
                </c:pt>
                <c:pt idx="6">
                  <c:v>COMPOSIÇÃO_ESCADA_05</c:v>
                </c:pt>
                <c:pt idx="7">
                  <c:v>SINAPI - 97495</c:v>
                </c:pt>
                <c:pt idx="8">
                  <c:v>SINAPI - 99837</c:v>
                </c:pt>
                <c:pt idx="9">
                  <c:v>SINAPI - 97488</c:v>
                </c:pt>
                <c:pt idx="10">
                  <c:v>Composição 34</c:v>
                </c:pt>
                <c:pt idx="11">
                  <c:v>COMPOSIÇÃO_ESCADA_02</c:v>
                </c:pt>
                <c:pt idx="12">
                  <c:v>COMPOSIÇÃO_ESCADA_03</c:v>
                </c:pt>
                <c:pt idx="13">
                  <c:v>Composição 10</c:v>
                </c:pt>
                <c:pt idx="14">
                  <c:v>SINAPI - 96359</c:v>
                </c:pt>
                <c:pt idx="15">
                  <c:v>COMPOSIÇÃO 18</c:v>
                </c:pt>
                <c:pt idx="16">
                  <c:v>SINAPI- 95749</c:v>
                </c:pt>
                <c:pt idx="17">
                  <c:v>COMPOSIÇÃO_ESCADA_06</c:v>
                </c:pt>
                <c:pt idx="18">
                  <c:v>Composição 34</c:v>
                </c:pt>
                <c:pt idx="19">
                  <c:v>COMPOSIÇÃO_ESCADA_04</c:v>
                </c:pt>
                <c:pt idx="20">
                  <c:v>SINAPI- 95749</c:v>
                </c:pt>
                <c:pt idx="21">
                  <c:v>Composição 29</c:v>
                </c:pt>
                <c:pt idx="22">
                  <c:v>Composição 29</c:v>
                </c:pt>
                <c:pt idx="23">
                  <c:v>COMPOSIÇÃO 01</c:v>
                </c:pt>
                <c:pt idx="24">
                  <c:v>SINAPI - 91315</c:v>
                </c:pt>
                <c:pt idx="25">
                  <c:v>Composição 15</c:v>
                </c:pt>
                <c:pt idx="26">
                  <c:v>Composição 10</c:v>
                </c:pt>
                <c:pt idx="27">
                  <c:v>SINAPI - 96358 </c:v>
                </c:pt>
                <c:pt idx="28">
                  <c:v>SINAPI - 101914</c:v>
                </c:pt>
                <c:pt idx="29">
                  <c:v>SINAPI - 95749</c:v>
                </c:pt>
                <c:pt idx="30">
                  <c:v>SINAPI- 95749</c:v>
                </c:pt>
                <c:pt idx="31">
                  <c:v>SINAPI - 100726</c:v>
                </c:pt>
                <c:pt idx="32">
                  <c:v>SINAPI - 96358 </c:v>
                </c:pt>
                <c:pt idx="33">
                  <c:v>Composição 15</c:v>
                </c:pt>
                <c:pt idx="34">
                  <c:v>SINAPI - 95749</c:v>
                </c:pt>
                <c:pt idx="35">
                  <c:v>SINAPI - 88489</c:v>
                </c:pt>
                <c:pt idx="36">
                  <c:v>SINAPI - 95745</c:v>
                </c:pt>
                <c:pt idx="37">
                  <c:v>COMPOSIÇÃO 32</c:v>
                </c:pt>
                <c:pt idx="38">
                  <c:v>SINAPI - 91338</c:v>
                </c:pt>
                <c:pt idx="39">
                  <c:v>SINAPI - 99855</c:v>
                </c:pt>
                <c:pt idx="40">
                  <c:v>SINAPI - 101916</c:v>
                </c:pt>
                <c:pt idx="41">
                  <c:v>Composição 15</c:v>
                </c:pt>
                <c:pt idx="42">
                  <c:v>COMPOSIÇÃO 29</c:v>
                </c:pt>
                <c:pt idx="43">
                  <c:v>SINAPI - 91338</c:v>
                </c:pt>
                <c:pt idx="44">
                  <c:v>SINAPI - 99855</c:v>
                </c:pt>
                <c:pt idx="45">
                  <c:v>SINAPI - 96359</c:v>
                </c:pt>
                <c:pt idx="46">
                  <c:v>COMPOSIÇÃO 36</c:v>
                </c:pt>
                <c:pt idx="47">
                  <c:v>SINAPI - 88495 </c:v>
                </c:pt>
                <c:pt idx="48">
                  <c:v>COMPOSIÇÃO 51</c:v>
                </c:pt>
                <c:pt idx="49">
                  <c:v>SINAPI - 88496</c:v>
                </c:pt>
                <c:pt idx="50">
                  <c:v>SINAPI- 91924</c:v>
                </c:pt>
                <c:pt idx="51">
                  <c:v>COMPOSIÇÃO 43</c:v>
                </c:pt>
                <c:pt idx="52">
                  <c:v>SINAPI - 91338</c:v>
                </c:pt>
                <c:pt idx="53">
                  <c:v>SINAPI - 99837</c:v>
                </c:pt>
                <c:pt idx="54">
                  <c:v>SINAPI - 94992</c:v>
                </c:pt>
                <c:pt idx="55">
                  <c:v>SINAPI - 93358</c:v>
                </c:pt>
                <c:pt idx="56">
                  <c:v>COMPOSIÇÃO 49</c:v>
                </c:pt>
                <c:pt idx="57">
                  <c:v>COMPOSIÇÃO 36</c:v>
                </c:pt>
                <c:pt idx="58">
                  <c:v>COMPOSIÇÃO 50</c:v>
                </c:pt>
                <c:pt idx="59">
                  <c:v>SINAPI - 91314 </c:v>
                </c:pt>
                <c:pt idx="60">
                  <c:v>COMPOSIÇÃO 18</c:v>
                </c:pt>
                <c:pt idx="61">
                  <c:v>SINAPI - 96359</c:v>
                </c:pt>
                <c:pt idx="62">
                  <c:v>SINAPI - 98504</c:v>
                </c:pt>
                <c:pt idx="63">
                  <c:v>SINAPI- 95745</c:v>
                </c:pt>
                <c:pt idx="64">
                  <c:v>SINAPI - 88489</c:v>
                </c:pt>
                <c:pt idx="65">
                  <c:v>SINAPI - 101749</c:v>
                </c:pt>
                <c:pt idx="66">
                  <c:v>SINAPI - 87257</c:v>
                </c:pt>
                <c:pt idx="67">
                  <c:v>SINAPI I - 10775</c:v>
                </c:pt>
                <c:pt idx="68">
                  <c:v>SINAPI- 91924</c:v>
                </c:pt>
                <c:pt idx="69">
                  <c:v>SINAPI - 96556</c:v>
                </c:pt>
                <c:pt idx="70">
                  <c:v>SINAPI - 101622</c:v>
                </c:pt>
                <c:pt idx="71">
                  <c:v>SINAPI - 101194</c:v>
                </c:pt>
                <c:pt idx="72">
                  <c:v>COMPOSIÇÃO 20</c:v>
                </c:pt>
                <c:pt idx="73">
                  <c:v>Composição -16</c:v>
                </c:pt>
                <c:pt idx="74">
                  <c:v>Composição - 16</c:v>
                </c:pt>
                <c:pt idx="75">
                  <c:v>Composição - 16</c:v>
                </c:pt>
                <c:pt idx="76">
                  <c:v>Composição - 16</c:v>
                </c:pt>
                <c:pt idx="77">
                  <c:v>SINAPI - 91993</c:v>
                </c:pt>
                <c:pt idx="78">
                  <c:v>SINAPI - 99855</c:v>
                </c:pt>
                <c:pt idx="79">
                  <c:v>SINAPI I - 10776</c:v>
                </c:pt>
                <c:pt idx="80">
                  <c:v>SINAPI - 92934 </c:v>
                </c:pt>
                <c:pt idx="81">
                  <c:v>COMPOSIÇÃO 22</c:v>
                </c:pt>
                <c:pt idx="82">
                  <c:v>Composição 15</c:v>
                </c:pt>
                <c:pt idx="83">
                  <c:v>COMPOSIÇÃO 21</c:v>
                </c:pt>
                <c:pt idx="84">
                  <c:v>Composição 17</c:v>
                </c:pt>
                <c:pt idx="85">
                  <c:v>SINAPI - 100701
</c:v>
                </c:pt>
                <c:pt idx="86">
                  <c:v>COMPOSIÇÃO 23</c:v>
                </c:pt>
                <c:pt idx="87">
                  <c:v>SINAPI - 97599</c:v>
                </c:pt>
                <c:pt idx="88">
                  <c:v>SINAPI - 91314</c:v>
                </c:pt>
                <c:pt idx="89">
                  <c:v>COMPOSIÇÃO 28</c:v>
                </c:pt>
                <c:pt idx="90">
                  <c:v>SINAPI - 95745</c:v>
                </c:pt>
                <c:pt idx="91">
                  <c:v>SINAPI - 99837</c:v>
                </c:pt>
                <c:pt idx="92">
                  <c:v>COMPOSIÇÃO 30</c:v>
                </c:pt>
                <c:pt idx="93">
                  <c:v>COMPOSIÇÃO ARQ 03</c:v>
                </c:pt>
                <c:pt idx="94">
                  <c:v>SINAPI - 91785</c:v>
                </c:pt>
                <c:pt idx="95">
                  <c:v>SINAPI- 91924</c:v>
                </c:pt>
                <c:pt idx="96">
                  <c:v>SINAPI - 97886
</c:v>
                </c:pt>
                <c:pt idx="97">
                  <c:v>SINAPI - 92482</c:v>
                </c:pt>
                <c:pt idx="98">
                  <c:v>SINAPI- 95749</c:v>
                </c:pt>
                <c:pt idx="99">
                  <c:v>SINAPI - 91993</c:v>
                </c:pt>
                <c:pt idx="100">
                  <c:v>SINAPI - 91993</c:v>
                </c:pt>
                <c:pt idx="101">
                  <c:v>SINAPI- 95745</c:v>
                </c:pt>
                <c:pt idx="102">
                  <c:v>SINAPI - 101907</c:v>
                </c:pt>
                <c:pt idx="103">
                  <c:v>SINAPI - 101907</c:v>
                </c:pt>
                <c:pt idx="104">
                  <c:v>SINAPI - 101907</c:v>
                </c:pt>
                <c:pt idx="105">
                  <c:v>SINAPI - 96995</c:v>
                </c:pt>
                <c:pt idx="106">
                  <c:v>Composição 17</c:v>
                </c:pt>
                <c:pt idx="107">
                  <c:v>SINAPI- 95795</c:v>
                </c:pt>
                <c:pt idx="108">
                  <c:v>SINAPI - 94499</c:v>
                </c:pt>
                <c:pt idx="109">
                  <c:v>COMPOSIÇÃO ARQ 04</c:v>
                </c:pt>
                <c:pt idx="110">
                  <c:v> SINAPI - 95749</c:v>
                </c:pt>
                <c:pt idx="111">
                  <c:v>COMPOSIÇÃO ARQ_02</c:v>
                </c:pt>
                <c:pt idx="112">
                  <c:v>SINAPI - 88489</c:v>
                </c:pt>
                <c:pt idx="113">
                  <c:v>SINAPI - 100736</c:v>
                </c:pt>
                <c:pt idx="114">
                  <c:v>SINAPI - 95749</c:v>
                </c:pt>
                <c:pt idx="115">
                  <c:v>SINAPI - 97599</c:v>
                </c:pt>
                <c:pt idx="116">
                  <c:v>SINAPI I - 4813</c:v>
                </c:pt>
                <c:pt idx="117">
                  <c:v>SINAPI - 99624</c:v>
                </c:pt>
                <c:pt idx="118">
                  <c:v>SINAPI - 97599</c:v>
                </c:pt>
                <c:pt idx="119">
                  <c:v>SINAPI - 95787</c:v>
                </c:pt>
                <c:pt idx="120">
                  <c:v>SINAPI - 95808</c:v>
                </c:pt>
                <c:pt idx="121">
                  <c:v>SINAPI - 91993</c:v>
                </c:pt>
                <c:pt idx="122">
                  <c:v>SINAPI - 92929</c:v>
                </c:pt>
                <c:pt idx="123">
                  <c:v>SINAPI- 95808</c:v>
                </c:pt>
                <c:pt idx="124">
                  <c:v>COMPOSIÇÃO 36</c:v>
                </c:pt>
                <c:pt idx="125">
                  <c:v>SINAPI - 97667</c:v>
                </c:pt>
                <c:pt idx="126">
                  <c:v>SINAPI - 91927</c:v>
                </c:pt>
                <c:pt idx="127">
                  <c:v>SINAPI- 95795</c:v>
                </c:pt>
                <c:pt idx="128">
                  <c:v>SINAPI - 94490</c:v>
                </c:pt>
                <c:pt idx="129">
                  <c:v>SINAPI - 97599</c:v>
                </c:pt>
                <c:pt idx="130">
                  <c:v>COMPOSIÇÃO 37</c:v>
                </c:pt>
                <c:pt idx="131">
                  <c:v>Composição 17</c:v>
                </c:pt>
                <c:pt idx="132">
                  <c:v>Composição 17</c:v>
                </c:pt>
                <c:pt idx="133">
                  <c:v>SINAPI - 96546 </c:v>
                </c:pt>
                <c:pt idx="134">
                  <c:v>SINAPI - 88495 </c:v>
                </c:pt>
                <c:pt idx="135">
                  <c:v>SINAPI - 97667</c:v>
                </c:pt>
                <c:pt idx="136">
                  <c:v>SINAPI - 94962</c:v>
                </c:pt>
                <c:pt idx="137">
                  <c:v>SINAPI - 98689</c:v>
                </c:pt>
                <c:pt idx="138">
                  <c:v>COMPOSIÇÃO 41</c:v>
                </c:pt>
                <c:pt idx="139">
                  <c:v>SINAPI - 92896</c:v>
                </c:pt>
                <c:pt idx="140">
                  <c:v>COMPOSIÇÃO 35</c:v>
                </c:pt>
                <c:pt idx="141">
                  <c:v>COMPOSIÇÃO ARQ_02</c:v>
                </c:pt>
                <c:pt idx="142">
                  <c:v>COMPOSIÇÃO 41</c:v>
                </c:pt>
                <c:pt idx="143">
                  <c:v>SINAPI - 92369</c:v>
                </c:pt>
                <c:pt idx="144">
                  <c:v>SINAPI- 91924</c:v>
                </c:pt>
                <c:pt idx="145">
                  <c:v>Composição 38</c:v>
                </c:pt>
                <c:pt idx="146">
                  <c:v>SINAPI - 102217</c:v>
                </c:pt>
                <c:pt idx="147">
                  <c:v>SINAPI - 90437</c:v>
                </c:pt>
                <c:pt idx="148">
                  <c:v>COMPOSIÇÃO 41</c:v>
                </c:pt>
                <c:pt idx="149">
                  <c:v>SINAPI - 90830</c:v>
                </c:pt>
                <c:pt idx="150">
                  <c:v>SINAPI - 97637</c:v>
                </c:pt>
                <c:pt idx="151">
                  <c:v>SINAPI - 100324
</c:v>
                </c:pt>
                <c:pt idx="152">
                  <c:v>SINAPI - 95787</c:v>
                </c:pt>
                <c:pt idx="153">
                  <c:v>CREA RS</c:v>
                </c:pt>
                <c:pt idx="154">
                  <c:v>COMPOSIÇÃO 38</c:v>
                </c:pt>
                <c:pt idx="155">
                  <c:v>SINAPI - 95240</c:v>
                </c:pt>
                <c:pt idx="156">
                  <c:v>COMPOSIÇÃO 37</c:v>
                </c:pt>
                <c:pt idx="157">
                  <c:v>COMPOSIÇÃO 39</c:v>
                </c:pt>
                <c:pt idx="158">
                  <c:v>Composição 39</c:v>
                </c:pt>
                <c:pt idx="159">
                  <c:v>Composição 41</c:v>
                </c:pt>
                <c:pt idx="160">
                  <c:v>SINAPI - 93205</c:v>
                </c:pt>
                <c:pt idx="161">
                  <c:v>COMPOSIÇÃO 35</c:v>
                </c:pt>
                <c:pt idx="162">
                  <c:v>SINAPI - 87794</c:v>
                </c:pt>
                <c:pt idx="163">
                  <c:v>COMPOSIÇÃO 48</c:v>
                </c:pt>
                <c:pt idx="164">
                  <c:v>SINAPI- 95808</c:v>
                </c:pt>
                <c:pt idx="165">
                  <c:v>SINAPI - 95808</c:v>
                </c:pt>
                <c:pt idx="166">
                  <c:v>SINAPI - 96522</c:v>
                </c:pt>
                <c:pt idx="167">
                  <c:v>SINAPI - 94704</c:v>
                </c:pt>
                <c:pt idx="168">
                  <c:v>COMPOSIÇÃO 40</c:v>
                </c:pt>
                <c:pt idx="169">
                  <c:v>COMPOSIÇÃO 42</c:v>
                </c:pt>
                <c:pt idx="170">
                  <c:v>SINAPI - 97881
</c:v>
                </c:pt>
                <c:pt idx="171">
                  <c:v>SINAPI - 97086</c:v>
                </c:pt>
                <c:pt idx="172">
                  <c:v>SINAPI - 101905</c:v>
                </c:pt>
                <c:pt idx="173">
                  <c:v>COMPOSIÇÃO 38</c:v>
                </c:pt>
                <c:pt idx="174">
                  <c:v>SINAPI- 95787</c:v>
                </c:pt>
                <c:pt idx="175">
                  <c:v>SINAPI- 95787</c:v>
                </c:pt>
                <c:pt idx="176">
                  <c:v>SINAPI - 97667</c:v>
                </c:pt>
                <c:pt idx="177">
                  <c:v>COMPOSIÇÃO 39</c:v>
                </c:pt>
                <c:pt idx="178">
                  <c:v>SINAPI - 100701</c:v>
                </c:pt>
                <c:pt idx="179">
                  <c:v>SINAPI - 90436</c:v>
                </c:pt>
                <c:pt idx="180">
                  <c:v>SINAPI - 100736</c:v>
                </c:pt>
                <c:pt idx="181">
                  <c:v>COMPOSIÇÃO 47</c:v>
                </c:pt>
                <c:pt idx="182">
                  <c:v>SINAPI - 95787</c:v>
                </c:pt>
                <c:pt idx="183">
                  <c:v>SINAPI - 95795</c:v>
                </c:pt>
                <c:pt idx="184">
                  <c:v>SINAPI - 92934</c:v>
                </c:pt>
                <c:pt idx="185">
                  <c:v>Composição - 33</c:v>
                </c:pt>
                <c:pt idx="186">
                  <c:v>Composição_ ARQ_02</c:v>
                </c:pt>
                <c:pt idx="187">
                  <c:v>SINAPI - 100736</c:v>
                </c:pt>
                <c:pt idx="188">
                  <c:v>SINAPI- 93189</c:v>
                </c:pt>
                <c:pt idx="189">
                  <c:v>SINAPI - 92785</c:v>
                </c:pt>
                <c:pt idx="190">
                  <c:v>COMPOSIÇÃO 42</c:v>
                </c:pt>
                <c:pt idx="191">
                  <c:v>Composição 42</c:v>
                </c:pt>
                <c:pt idx="192">
                  <c:v>SINAPI- 95808</c:v>
                </c:pt>
                <c:pt idx="193">
                  <c:v>SINAPI- 93189</c:v>
                </c:pt>
                <c:pt idx="194">
                  <c:v>Composição 45</c:v>
                </c:pt>
                <c:pt idx="195">
                  <c:v>SINAPI - 95808</c:v>
                </c:pt>
                <c:pt idx="196">
                  <c:v>COMPOSIÇÃO 40</c:v>
                </c:pt>
                <c:pt idx="197">
                  <c:v>Composição 40</c:v>
                </c:pt>
                <c:pt idx="198">
                  <c:v>COMPOSIÇÃO 39</c:v>
                </c:pt>
                <c:pt idx="199">
                  <c:v>SINAPI - 101917</c:v>
                </c:pt>
                <c:pt idx="200">
                  <c:v>SINAPI - 97637</c:v>
                </c:pt>
                <c:pt idx="201">
                  <c:v>COMPOSIÇÃO 46</c:v>
                </c:pt>
                <c:pt idx="202">
                  <c:v>SINAPI - 100736</c:v>
                </c:pt>
                <c:pt idx="203">
                  <c:v>SINAPI - 90830</c:v>
                </c:pt>
                <c:pt idx="204">
                  <c:v>SINAPI - 91928</c:v>
                </c:pt>
                <c:pt idx="205">
                  <c:v>SINAPI - 91929</c:v>
                </c:pt>
                <c:pt idx="206">
                  <c:v>SINAPI - 100556</c:v>
                </c:pt>
                <c:pt idx="207">
                  <c:v>SINAPI - 88423</c:v>
                </c:pt>
                <c:pt idx="208">
                  <c:v>COMPOSIÇÃO 37</c:v>
                </c:pt>
                <c:pt idx="209">
                  <c:v>Composição 34</c:v>
                </c:pt>
                <c:pt idx="210">
                  <c:v>SINAPI- 95787</c:v>
                </c:pt>
                <c:pt idx="211">
                  <c:v>COMPOSIÇÃO 38</c:v>
                </c:pt>
                <c:pt idx="212">
                  <c:v>SINAPI- 95808</c:v>
                </c:pt>
                <c:pt idx="213">
                  <c:v>SINAPI - 87249</c:v>
                </c:pt>
                <c:pt idx="214">
                  <c:v>SINAPI - 97094</c:v>
                </c:pt>
                <c:pt idx="215">
                  <c:v>SINAPI - 95622</c:v>
                </c:pt>
                <c:pt idx="216">
                  <c:v>SINAPI -94795</c:v>
                </c:pt>
                <c:pt idx="217">
                  <c:v>SINAPI - 92724</c:v>
                </c:pt>
                <c:pt idx="218">
                  <c:v>SINAPI - 98554</c:v>
                </c:pt>
                <c:pt idx="219">
                  <c:v>SINAPI - 95787</c:v>
                </c:pt>
                <c:pt idx="220">
                  <c:v>SINAPI- 95787</c:v>
                </c:pt>
                <c:pt idx="221">
                  <c:v>SINAPI - 95808</c:v>
                </c:pt>
                <c:pt idx="222">
                  <c:v>SINAPI - 95749</c:v>
                </c:pt>
                <c:pt idx="223">
                  <c:v>COMPOSIÇÃO ARQ_02</c:v>
                </c:pt>
                <c:pt idx="224">
                  <c:v>Composição 46</c:v>
                </c:pt>
                <c:pt idx="225">
                  <c:v>COMPOSIÇÃO 40</c:v>
                </c:pt>
                <c:pt idx="226">
                  <c:v>COMPOSIÇÃO ARQ 02</c:v>
                </c:pt>
                <c:pt idx="227">
                  <c:v>SINAPI - 102217</c:v>
                </c:pt>
                <c:pt idx="228">
                  <c:v>SINAPI - 92928</c:v>
                </c:pt>
                <c:pt idx="229">
                  <c:v>SINAPI - 93670</c:v>
                </c:pt>
                <c:pt idx="230">
                  <c:v>SINAPI - 93188</c:v>
                </c:pt>
                <c:pt idx="231">
                  <c:v>SINAPI - 102168
</c:v>
                </c:pt>
                <c:pt idx="232">
                  <c:v>SINAPI - 97644</c:v>
                </c:pt>
                <c:pt idx="233">
                  <c:v>SINAPI - 95808</c:v>
                </c:pt>
                <c:pt idx="234">
                  <c:v>SINAPI - 94962</c:v>
                </c:pt>
                <c:pt idx="235">
                  <c:v>SINAPI - 98504</c:v>
                </c:pt>
                <c:pt idx="236">
                  <c:v>SINAPI - 100704</c:v>
                </c:pt>
                <c:pt idx="237">
                  <c:v>SINAPI - 100704</c:v>
                </c:pt>
                <c:pt idx="238">
                  <c:v> SINAPI - 95745</c:v>
                </c:pt>
                <c:pt idx="239">
                  <c:v>Composição 46</c:v>
                </c:pt>
                <c:pt idx="240">
                  <c:v>SINAPI - 95795</c:v>
                </c:pt>
                <c:pt idx="241">
                  <c:v>SINAPI - 95795</c:v>
                </c:pt>
                <c:pt idx="242">
                  <c:v>SINAPI- 95795</c:v>
                </c:pt>
                <c:pt idx="243">
                  <c:v>Composição - 33</c:v>
                </c:pt>
                <c:pt idx="244">
                  <c:v>SINAPI - 92908</c:v>
                </c:pt>
                <c:pt idx="245">
                  <c:v>SINAPI - 102136</c:v>
                </c:pt>
                <c:pt idx="246">
                  <c:v>Composição - 33</c:v>
                </c:pt>
                <c:pt idx="247">
                  <c:v>COMPOSIÇÃO 42</c:v>
                </c:pt>
                <c:pt idx="248">
                  <c:v>Composição 44</c:v>
                </c:pt>
                <c:pt idx="249">
                  <c:v>SINAPI - 97637</c:v>
                </c:pt>
                <c:pt idx="250">
                  <c:v>COMPOSIÇÃO ARQ_04</c:v>
                </c:pt>
                <c:pt idx="251">
                  <c:v>SINAPI - 100736</c:v>
                </c:pt>
                <c:pt idx="252">
                  <c:v>COMPOSIÇÃO 37</c:v>
                </c:pt>
                <c:pt idx="253">
                  <c:v>Composição - 33</c:v>
                </c:pt>
                <c:pt idx="254">
                  <c:v>SINAPI - 90436</c:v>
                </c:pt>
                <c:pt idx="255">
                  <c:v>SINAPI - 90436</c:v>
                </c:pt>
                <c:pt idx="256">
                  <c:v>SINAPI - 90436</c:v>
                </c:pt>
                <c:pt idx="257">
                  <c:v>SINAPI - 102217</c:v>
                </c:pt>
                <c:pt idx="258">
                  <c:v>SINAPI - 92364</c:v>
                </c:pt>
                <c:pt idx="259">
                  <c:v>COMPOSIÇÃO 46</c:v>
                </c:pt>
                <c:pt idx="260">
                  <c:v>Composição 46</c:v>
                </c:pt>
                <c:pt idx="261">
                  <c:v>SINAPI - 90278</c:v>
                </c:pt>
                <c:pt idx="262">
                  <c:v>SINAPI - 87893</c:v>
                </c:pt>
                <c:pt idx="263">
                  <c:v>SINAPI - 93358</c:v>
                </c:pt>
                <c:pt idx="264">
                  <c:v>SINAPI - 95801</c:v>
                </c:pt>
                <c:pt idx="265">
                  <c:v>SINAPI - 102193</c:v>
                </c:pt>
                <c:pt idx="266">
                  <c:v>SINAPI - 97622</c:v>
                </c:pt>
                <c:pt idx="267">
                  <c:v>SINAPI - 95240</c:v>
                </c:pt>
                <c:pt idx="268">
                  <c:v>Composição - 28</c:v>
                </c:pt>
                <c:pt idx="269">
                  <c:v>SINAPI - 95795</c:v>
                </c:pt>
                <c:pt idx="270">
                  <c:v>SINAPI - 99803</c:v>
                </c:pt>
                <c:pt idx="271">
                  <c:v>SINAPI  - 101622</c:v>
                </c:pt>
                <c:pt idx="272">
                  <c:v>SINAPI - 95787</c:v>
                </c:pt>
                <c:pt idx="273">
                  <c:v>SINAPI - 97644</c:v>
                </c:pt>
                <c:pt idx="274">
                  <c:v>SINAPI - 97622</c:v>
                </c:pt>
                <c:pt idx="275">
                  <c:v>SINAPI - 90436</c:v>
                </c:pt>
                <c:pt idx="276">
                  <c:v>SINAPI- 97644
</c:v>
                </c:pt>
                <c:pt idx="277">
                  <c:v>COMPOSIÇÃO 28</c:v>
                </c:pt>
                <c:pt idx="278">
                  <c:v>SINAPI - 88415</c:v>
                </c:pt>
                <c:pt idx="279">
                  <c:v>SINAPI - 98570</c:v>
                </c:pt>
                <c:pt idx="280">
                  <c:v>SINAPI - 98570</c:v>
                </c:pt>
                <c:pt idx="281">
                  <c:v>Composição - 27</c:v>
                </c:pt>
                <c:pt idx="282">
                  <c:v>Composição  27</c:v>
                </c:pt>
                <c:pt idx="283">
                  <c:v>Composição  27</c:v>
                </c:pt>
                <c:pt idx="284">
                  <c:v>Composição  27</c:v>
                </c:pt>
                <c:pt idx="285">
                  <c:v>COMPOSIÇÃO 27</c:v>
                </c:pt>
                <c:pt idx="286">
                  <c:v>Composição - 33</c:v>
                </c:pt>
                <c:pt idx="287">
                  <c:v>SINAPI - 97644</c:v>
                </c:pt>
                <c:pt idx="288">
                  <c:v>SINAPI - 88489</c:v>
                </c:pt>
                <c:pt idx="289">
                  <c:v>SINAPI - 90436</c:v>
                </c:pt>
                <c:pt idx="290">
                  <c:v>SINAPI - 90436</c:v>
                </c:pt>
                <c:pt idx="291">
                  <c:v>SINAPI - 98569 </c:v>
                </c:pt>
                <c:pt idx="292">
                  <c:v>SINAPI - 88411</c:v>
                </c:pt>
                <c:pt idx="293">
                  <c:v>SINAPI - 102193</c:v>
                </c:pt>
                <c:pt idx="294">
                  <c:v>SINAPI - 88489</c:v>
                </c:pt>
                <c:pt idx="295">
                  <c:v>SINAPI - 96995</c:v>
                </c:pt>
                <c:pt idx="296">
                  <c:v>SINAPI - 96996</c:v>
                </c:pt>
                <c:pt idx="297">
                  <c:v>SINAPI - 88649</c:v>
                </c:pt>
                <c:pt idx="298">
                  <c:v>SINAPI - 102193</c:v>
                </c:pt>
                <c:pt idx="299">
                  <c:v>SINAPI - 98569</c:v>
                </c:pt>
                <c:pt idx="300">
                  <c:v>SINAPI- 97637
</c:v>
                </c:pt>
                <c:pt idx="301">
                  <c:v>SINAPI - 87904</c:v>
                </c:pt>
                <c:pt idx="302">
                  <c:v>SINAPI -88411</c:v>
                </c:pt>
                <c:pt idx="303">
                  <c:v>SINAPI - 87878</c:v>
                </c:pt>
              </c:strCache>
            </c:strRef>
          </c:cat>
          <c:val>
            <c:numRef>
              <c:f>'CURVA ABC'!$I$5:$I$309</c:f>
              <c:numCache>
                <c:formatCode>0.00000%</c:formatCode>
                <c:ptCount val="30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E-4277-BFAD-E557170BA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42432"/>
        <c:axId val="81167770"/>
      </c:barChart>
      <c:lineChart>
        <c:grouping val="standard"/>
        <c:varyColors val="0"/>
        <c:ser>
          <c:idx val="1"/>
          <c:order val="1"/>
          <c:tx>
            <c:strRef>
              <c:f>'CURVA ABC'!$J$4</c:f>
              <c:strCache>
                <c:ptCount val="1"/>
                <c:pt idx="0">
                  <c:v>% Participação Acumulada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'CURVA ABC'!$B$5:$B$309</c:f>
              <c:strCache>
                <c:ptCount val="304"/>
                <c:pt idx="1">
                  <c:v>SINAPI - 92367</c:v>
                </c:pt>
                <c:pt idx="2">
                  <c:v>Composição 10</c:v>
                </c:pt>
                <c:pt idx="3">
                  <c:v>COMPOSIÇÃO 31</c:v>
                </c:pt>
                <c:pt idx="4">
                  <c:v>COMPOSIÇÃO_ESCADA_01</c:v>
                </c:pt>
                <c:pt idx="5">
                  <c:v>COMPOSIÇÃO ARQ 01</c:v>
                </c:pt>
                <c:pt idx="6">
                  <c:v>COMPOSIÇÃO_ESCADA_05</c:v>
                </c:pt>
                <c:pt idx="7">
                  <c:v>SINAPI - 97495</c:v>
                </c:pt>
                <c:pt idx="8">
                  <c:v>SINAPI - 99837</c:v>
                </c:pt>
                <c:pt idx="9">
                  <c:v>SINAPI - 97488</c:v>
                </c:pt>
                <c:pt idx="10">
                  <c:v>Composição 34</c:v>
                </c:pt>
                <c:pt idx="11">
                  <c:v>COMPOSIÇÃO_ESCADA_02</c:v>
                </c:pt>
                <c:pt idx="12">
                  <c:v>COMPOSIÇÃO_ESCADA_03</c:v>
                </c:pt>
                <c:pt idx="13">
                  <c:v>Composição 10</c:v>
                </c:pt>
                <c:pt idx="14">
                  <c:v>SINAPI - 96359</c:v>
                </c:pt>
                <c:pt idx="15">
                  <c:v>COMPOSIÇÃO 18</c:v>
                </c:pt>
                <c:pt idx="16">
                  <c:v>SINAPI- 95749</c:v>
                </c:pt>
                <c:pt idx="17">
                  <c:v>COMPOSIÇÃO_ESCADA_06</c:v>
                </c:pt>
                <c:pt idx="18">
                  <c:v>Composição 34</c:v>
                </c:pt>
                <c:pt idx="19">
                  <c:v>COMPOSIÇÃO_ESCADA_04</c:v>
                </c:pt>
                <c:pt idx="20">
                  <c:v>SINAPI- 95749</c:v>
                </c:pt>
                <c:pt idx="21">
                  <c:v>Composição 29</c:v>
                </c:pt>
                <c:pt idx="22">
                  <c:v>Composição 29</c:v>
                </c:pt>
                <c:pt idx="23">
                  <c:v>COMPOSIÇÃO 01</c:v>
                </c:pt>
                <c:pt idx="24">
                  <c:v>SINAPI - 91315</c:v>
                </c:pt>
                <c:pt idx="25">
                  <c:v>Composição 15</c:v>
                </c:pt>
                <c:pt idx="26">
                  <c:v>Composição 10</c:v>
                </c:pt>
                <c:pt idx="27">
                  <c:v>SINAPI - 96358 </c:v>
                </c:pt>
                <c:pt idx="28">
                  <c:v>SINAPI - 101914</c:v>
                </c:pt>
                <c:pt idx="29">
                  <c:v>SINAPI - 95749</c:v>
                </c:pt>
                <c:pt idx="30">
                  <c:v>SINAPI- 95749</c:v>
                </c:pt>
                <c:pt idx="31">
                  <c:v>SINAPI - 100726</c:v>
                </c:pt>
                <c:pt idx="32">
                  <c:v>SINAPI - 96358 </c:v>
                </c:pt>
                <c:pt idx="33">
                  <c:v>Composição 15</c:v>
                </c:pt>
                <c:pt idx="34">
                  <c:v>SINAPI - 95749</c:v>
                </c:pt>
                <c:pt idx="35">
                  <c:v>SINAPI - 88489</c:v>
                </c:pt>
                <c:pt idx="36">
                  <c:v>SINAPI - 95745</c:v>
                </c:pt>
                <c:pt idx="37">
                  <c:v>COMPOSIÇÃO 32</c:v>
                </c:pt>
                <c:pt idx="38">
                  <c:v>SINAPI - 91338</c:v>
                </c:pt>
                <c:pt idx="39">
                  <c:v>SINAPI - 99855</c:v>
                </c:pt>
                <c:pt idx="40">
                  <c:v>SINAPI - 101916</c:v>
                </c:pt>
                <c:pt idx="41">
                  <c:v>Composição 15</c:v>
                </c:pt>
                <c:pt idx="42">
                  <c:v>COMPOSIÇÃO 29</c:v>
                </c:pt>
                <c:pt idx="43">
                  <c:v>SINAPI - 91338</c:v>
                </c:pt>
                <c:pt idx="44">
                  <c:v>SINAPI - 99855</c:v>
                </c:pt>
                <c:pt idx="45">
                  <c:v>SINAPI - 96359</c:v>
                </c:pt>
                <c:pt idx="46">
                  <c:v>COMPOSIÇÃO 36</c:v>
                </c:pt>
                <c:pt idx="47">
                  <c:v>SINAPI - 88495 </c:v>
                </c:pt>
                <c:pt idx="48">
                  <c:v>COMPOSIÇÃO 51</c:v>
                </c:pt>
                <c:pt idx="49">
                  <c:v>SINAPI - 88496</c:v>
                </c:pt>
                <c:pt idx="50">
                  <c:v>SINAPI- 91924</c:v>
                </c:pt>
                <c:pt idx="51">
                  <c:v>COMPOSIÇÃO 43</c:v>
                </c:pt>
                <c:pt idx="52">
                  <c:v>SINAPI - 91338</c:v>
                </c:pt>
                <c:pt idx="53">
                  <c:v>SINAPI - 99837</c:v>
                </c:pt>
                <c:pt idx="54">
                  <c:v>SINAPI - 94992</c:v>
                </c:pt>
                <c:pt idx="55">
                  <c:v>SINAPI - 93358</c:v>
                </c:pt>
                <c:pt idx="56">
                  <c:v>COMPOSIÇÃO 49</c:v>
                </c:pt>
                <c:pt idx="57">
                  <c:v>COMPOSIÇÃO 36</c:v>
                </c:pt>
                <c:pt idx="58">
                  <c:v>COMPOSIÇÃO 50</c:v>
                </c:pt>
                <c:pt idx="59">
                  <c:v>SINAPI - 91314 </c:v>
                </c:pt>
                <c:pt idx="60">
                  <c:v>COMPOSIÇÃO 18</c:v>
                </c:pt>
                <c:pt idx="61">
                  <c:v>SINAPI - 96359</c:v>
                </c:pt>
                <c:pt idx="62">
                  <c:v>SINAPI - 98504</c:v>
                </c:pt>
                <c:pt idx="63">
                  <c:v>SINAPI- 95745</c:v>
                </c:pt>
                <c:pt idx="64">
                  <c:v>SINAPI - 88489</c:v>
                </c:pt>
                <c:pt idx="65">
                  <c:v>SINAPI - 101749</c:v>
                </c:pt>
                <c:pt idx="66">
                  <c:v>SINAPI - 87257</c:v>
                </c:pt>
                <c:pt idx="67">
                  <c:v>SINAPI I - 10775</c:v>
                </c:pt>
                <c:pt idx="68">
                  <c:v>SINAPI- 91924</c:v>
                </c:pt>
                <c:pt idx="69">
                  <c:v>SINAPI - 96556</c:v>
                </c:pt>
                <c:pt idx="70">
                  <c:v>SINAPI - 101622</c:v>
                </c:pt>
                <c:pt idx="71">
                  <c:v>SINAPI - 101194</c:v>
                </c:pt>
                <c:pt idx="72">
                  <c:v>COMPOSIÇÃO 20</c:v>
                </c:pt>
                <c:pt idx="73">
                  <c:v>Composição -16</c:v>
                </c:pt>
                <c:pt idx="74">
                  <c:v>Composição - 16</c:v>
                </c:pt>
                <c:pt idx="75">
                  <c:v>Composição - 16</c:v>
                </c:pt>
                <c:pt idx="76">
                  <c:v>Composição - 16</c:v>
                </c:pt>
                <c:pt idx="77">
                  <c:v>SINAPI - 91993</c:v>
                </c:pt>
                <c:pt idx="78">
                  <c:v>SINAPI - 99855</c:v>
                </c:pt>
                <c:pt idx="79">
                  <c:v>SINAPI I - 10776</c:v>
                </c:pt>
                <c:pt idx="80">
                  <c:v>SINAPI - 92934 </c:v>
                </c:pt>
                <c:pt idx="81">
                  <c:v>COMPOSIÇÃO 22</c:v>
                </c:pt>
                <c:pt idx="82">
                  <c:v>Composição 15</c:v>
                </c:pt>
                <c:pt idx="83">
                  <c:v>COMPOSIÇÃO 21</c:v>
                </c:pt>
                <c:pt idx="84">
                  <c:v>Composição 17</c:v>
                </c:pt>
                <c:pt idx="85">
                  <c:v>SINAPI - 100701
</c:v>
                </c:pt>
                <c:pt idx="86">
                  <c:v>COMPOSIÇÃO 23</c:v>
                </c:pt>
                <c:pt idx="87">
                  <c:v>SINAPI - 97599</c:v>
                </c:pt>
                <c:pt idx="88">
                  <c:v>SINAPI - 91314</c:v>
                </c:pt>
                <c:pt idx="89">
                  <c:v>COMPOSIÇÃO 28</c:v>
                </c:pt>
                <c:pt idx="90">
                  <c:v>SINAPI - 95745</c:v>
                </c:pt>
                <c:pt idx="91">
                  <c:v>SINAPI - 99837</c:v>
                </c:pt>
                <c:pt idx="92">
                  <c:v>COMPOSIÇÃO 30</c:v>
                </c:pt>
                <c:pt idx="93">
                  <c:v>COMPOSIÇÃO ARQ 03</c:v>
                </c:pt>
                <c:pt idx="94">
                  <c:v>SINAPI - 91785</c:v>
                </c:pt>
                <c:pt idx="95">
                  <c:v>SINAPI- 91924</c:v>
                </c:pt>
                <c:pt idx="96">
                  <c:v>SINAPI - 97886
</c:v>
                </c:pt>
                <c:pt idx="97">
                  <c:v>SINAPI - 92482</c:v>
                </c:pt>
                <c:pt idx="98">
                  <c:v>SINAPI- 95749</c:v>
                </c:pt>
                <c:pt idx="99">
                  <c:v>SINAPI - 91993</c:v>
                </c:pt>
                <c:pt idx="100">
                  <c:v>SINAPI - 91993</c:v>
                </c:pt>
                <c:pt idx="101">
                  <c:v>SINAPI- 95745</c:v>
                </c:pt>
                <c:pt idx="102">
                  <c:v>SINAPI - 101907</c:v>
                </c:pt>
                <c:pt idx="103">
                  <c:v>SINAPI - 101907</c:v>
                </c:pt>
                <c:pt idx="104">
                  <c:v>SINAPI - 101907</c:v>
                </c:pt>
                <c:pt idx="105">
                  <c:v>SINAPI - 96995</c:v>
                </c:pt>
                <c:pt idx="106">
                  <c:v>Composição 17</c:v>
                </c:pt>
                <c:pt idx="107">
                  <c:v>SINAPI- 95795</c:v>
                </c:pt>
                <c:pt idx="108">
                  <c:v>SINAPI - 94499</c:v>
                </c:pt>
                <c:pt idx="109">
                  <c:v>COMPOSIÇÃO ARQ 04</c:v>
                </c:pt>
                <c:pt idx="110">
                  <c:v> SINAPI - 95749</c:v>
                </c:pt>
                <c:pt idx="111">
                  <c:v>COMPOSIÇÃO ARQ_02</c:v>
                </c:pt>
                <c:pt idx="112">
                  <c:v>SINAPI - 88489</c:v>
                </c:pt>
                <c:pt idx="113">
                  <c:v>SINAPI - 100736</c:v>
                </c:pt>
                <c:pt idx="114">
                  <c:v>SINAPI - 95749</c:v>
                </c:pt>
                <c:pt idx="115">
                  <c:v>SINAPI - 97599</c:v>
                </c:pt>
                <c:pt idx="116">
                  <c:v>SINAPI I - 4813</c:v>
                </c:pt>
                <c:pt idx="117">
                  <c:v>SINAPI - 99624</c:v>
                </c:pt>
                <c:pt idx="118">
                  <c:v>SINAPI - 97599</c:v>
                </c:pt>
                <c:pt idx="119">
                  <c:v>SINAPI - 95787</c:v>
                </c:pt>
                <c:pt idx="120">
                  <c:v>SINAPI - 95808</c:v>
                </c:pt>
                <c:pt idx="121">
                  <c:v>SINAPI - 91993</c:v>
                </c:pt>
                <c:pt idx="122">
                  <c:v>SINAPI - 92929</c:v>
                </c:pt>
                <c:pt idx="123">
                  <c:v>SINAPI- 95808</c:v>
                </c:pt>
                <c:pt idx="124">
                  <c:v>COMPOSIÇÃO 36</c:v>
                </c:pt>
                <c:pt idx="125">
                  <c:v>SINAPI - 97667</c:v>
                </c:pt>
                <c:pt idx="126">
                  <c:v>SINAPI - 91927</c:v>
                </c:pt>
                <c:pt idx="127">
                  <c:v>SINAPI- 95795</c:v>
                </c:pt>
                <c:pt idx="128">
                  <c:v>SINAPI - 94490</c:v>
                </c:pt>
                <c:pt idx="129">
                  <c:v>SINAPI - 97599</c:v>
                </c:pt>
                <c:pt idx="130">
                  <c:v>COMPOSIÇÃO 37</c:v>
                </c:pt>
                <c:pt idx="131">
                  <c:v>Composição 17</c:v>
                </c:pt>
                <c:pt idx="132">
                  <c:v>Composição 17</c:v>
                </c:pt>
                <c:pt idx="133">
                  <c:v>SINAPI - 96546 </c:v>
                </c:pt>
                <c:pt idx="134">
                  <c:v>SINAPI - 88495 </c:v>
                </c:pt>
                <c:pt idx="135">
                  <c:v>SINAPI - 97667</c:v>
                </c:pt>
                <c:pt idx="136">
                  <c:v>SINAPI - 94962</c:v>
                </c:pt>
                <c:pt idx="137">
                  <c:v>SINAPI - 98689</c:v>
                </c:pt>
                <c:pt idx="138">
                  <c:v>COMPOSIÇÃO 41</c:v>
                </c:pt>
                <c:pt idx="139">
                  <c:v>SINAPI - 92896</c:v>
                </c:pt>
                <c:pt idx="140">
                  <c:v>COMPOSIÇÃO 35</c:v>
                </c:pt>
                <c:pt idx="141">
                  <c:v>COMPOSIÇÃO ARQ_02</c:v>
                </c:pt>
                <c:pt idx="142">
                  <c:v>COMPOSIÇÃO 41</c:v>
                </c:pt>
                <c:pt idx="143">
                  <c:v>SINAPI - 92369</c:v>
                </c:pt>
                <c:pt idx="144">
                  <c:v>SINAPI- 91924</c:v>
                </c:pt>
                <c:pt idx="145">
                  <c:v>Composição 38</c:v>
                </c:pt>
                <c:pt idx="146">
                  <c:v>SINAPI - 102217</c:v>
                </c:pt>
                <c:pt idx="147">
                  <c:v>SINAPI - 90437</c:v>
                </c:pt>
                <c:pt idx="148">
                  <c:v>COMPOSIÇÃO 41</c:v>
                </c:pt>
                <c:pt idx="149">
                  <c:v>SINAPI - 90830</c:v>
                </c:pt>
                <c:pt idx="150">
                  <c:v>SINAPI - 97637</c:v>
                </c:pt>
                <c:pt idx="151">
                  <c:v>SINAPI - 100324
</c:v>
                </c:pt>
                <c:pt idx="152">
                  <c:v>SINAPI - 95787</c:v>
                </c:pt>
                <c:pt idx="153">
                  <c:v>CREA RS</c:v>
                </c:pt>
                <c:pt idx="154">
                  <c:v>COMPOSIÇÃO 38</c:v>
                </c:pt>
                <c:pt idx="155">
                  <c:v>SINAPI - 95240</c:v>
                </c:pt>
                <c:pt idx="156">
                  <c:v>COMPOSIÇÃO 37</c:v>
                </c:pt>
                <c:pt idx="157">
                  <c:v>COMPOSIÇÃO 39</c:v>
                </c:pt>
                <c:pt idx="158">
                  <c:v>Composição 39</c:v>
                </c:pt>
                <c:pt idx="159">
                  <c:v>Composição 41</c:v>
                </c:pt>
                <c:pt idx="160">
                  <c:v>SINAPI - 93205</c:v>
                </c:pt>
                <c:pt idx="161">
                  <c:v>COMPOSIÇÃO 35</c:v>
                </c:pt>
                <c:pt idx="162">
                  <c:v>SINAPI - 87794</c:v>
                </c:pt>
                <c:pt idx="163">
                  <c:v>COMPOSIÇÃO 48</c:v>
                </c:pt>
                <c:pt idx="164">
                  <c:v>SINAPI- 95808</c:v>
                </c:pt>
                <c:pt idx="165">
                  <c:v>SINAPI - 95808</c:v>
                </c:pt>
                <c:pt idx="166">
                  <c:v>SINAPI - 96522</c:v>
                </c:pt>
                <c:pt idx="167">
                  <c:v>SINAPI - 94704</c:v>
                </c:pt>
                <c:pt idx="168">
                  <c:v>COMPOSIÇÃO 40</c:v>
                </c:pt>
                <c:pt idx="169">
                  <c:v>COMPOSIÇÃO 42</c:v>
                </c:pt>
                <c:pt idx="170">
                  <c:v>SINAPI - 97881
</c:v>
                </c:pt>
                <c:pt idx="171">
                  <c:v>SINAPI - 97086</c:v>
                </c:pt>
                <c:pt idx="172">
                  <c:v>SINAPI - 101905</c:v>
                </c:pt>
                <c:pt idx="173">
                  <c:v>COMPOSIÇÃO 38</c:v>
                </c:pt>
                <c:pt idx="174">
                  <c:v>SINAPI- 95787</c:v>
                </c:pt>
                <c:pt idx="175">
                  <c:v>SINAPI- 95787</c:v>
                </c:pt>
                <c:pt idx="176">
                  <c:v>SINAPI - 97667</c:v>
                </c:pt>
                <c:pt idx="177">
                  <c:v>COMPOSIÇÃO 39</c:v>
                </c:pt>
                <c:pt idx="178">
                  <c:v>SINAPI - 100701</c:v>
                </c:pt>
                <c:pt idx="179">
                  <c:v>SINAPI - 90436</c:v>
                </c:pt>
                <c:pt idx="180">
                  <c:v>SINAPI - 100736</c:v>
                </c:pt>
                <c:pt idx="181">
                  <c:v>COMPOSIÇÃO 47</c:v>
                </c:pt>
                <c:pt idx="182">
                  <c:v>SINAPI - 95787</c:v>
                </c:pt>
                <c:pt idx="183">
                  <c:v>SINAPI - 95795</c:v>
                </c:pt>
                <c:pt idx="184">
                  <c:v>SINAPI - 92934</c:v>
                </c:pt>
                <c:pt idx="185">
                  <c:v>Composição - 33</c:v>
                </c:pt>
                <c:pt idx="186">
                  <c:v>Composição_ ARQ_02</c:v>
                </c:pt>
                <c:pt idx="187">
                  <c:v>SINAPI - 100736</c:v>
                </c:pt>
                <c:pt idx="188">
                  <c:v>SINAPI- 93189</c:v>
                </c:pt>
                <c:pt idx="189">
                  <c:v>SINAPI - 92785</c:v>
                </c:pt>
                <c:pt idx="190">
                  <c:v>COMPOSIÇÃO 42</c:v>
                </c:pt>
                <c:pt idx="191">
                  <c:v>Composição 42</c:v>
                </c:pt>
                <c:pt idx="192">
                  <c:v>SINAPI- 95808</c:v>
                </c:pt>
                <c:pt idx="193">
                  <c:v>SINAPI- 93189</c:v>
                </c:pt>
                <c:pt idx="194">
                  <c:v>Composição 45</c:v>
                </c:pt>
                <c:pt idx="195">
                  <c:v>SINAPI - 95808</c:v>
                </c:pt>
                <c:pt idx="196">
                  <c:v>COMPOSIÇÃO 40</c:v>
                </c:pt>
                <c:pt idx="197">
                  <c:v>Composição 40</c:v>
                </c:pt>
                <c:pt idx="198">
                  <c:v>COMPOSIÇÃO 39</c:v>
                </c:pt>
                <c:pt idx="199">
                  <c:v>SINAPI - 101917</c:v>
                </c:pt>
                <c:pt idx="200">
                  <c:v>SINAPI - 97637</c:v>
                </c:pt>
                <c:pt idx="201">
                  <c:v>COMPOSIÇÃO 46</c:v>
                </c:pt>
                <c:pt idx="202">
                  <c:v>SINAPI - 100736</c:v>
                </c:pt>
                <c:pt idx="203">
                  <c:v>SINAPI - 90830</c:v>
                </c:pt>
                <c:pt idx="204">
                  <c:v>SINAPI - 91928</c:v>
                </c:pt>
                <c:pt idx="205">
                  <c:v>SINAPI - 91929</c:v>
                </c:pt>
                <c:pt idx="206">
                  <c:v>SINAPI - 100556</c:v>
                </c:pt>
                <c:pt idx="207">
                  <c:v>SINAPI - 88423</c:v>
                </c:pt>
                <c:pt idx="208">
                  <c:v>COMPOSIÇÃO 37</c:v>
                </c:pt>
                <c:pt idx="209">
                  <c:v>Composição 34</c:v>
                </c:pt>
                <c:pt idx="210">
                  <c:v>SINAPI- 95787</c:v>
                </c:pt>
                <c:pt idx="211">
                  <c:v>COMPOSIÇÃO 38</c:v>
                </c:pt>
                <c:pt idx="212">
                  <c:v>SINAPI- 95808</c:v>
                </c:pt>
                <c:pt idx="213">
                  <c:v>SINAPI - 87249</c:v>
                </c:pt>
                <c:pt idx="214">
                  <c:v>SINAPI - 97094</c:v>
                </c:pt>
                <c:pt idx="215">
                  <c:v>SINAPI - 95622</c:v>
                </c:pt>
                <c:pt idx="216">
                  <c:v>SINAPI -94795</c:v>
                </c:pt>
                <c:pt idx="217">
                  <c:v>SINAPI - 92724</c:v>
                </c:pt>
                <c:pt idx="218">
                  <c:v>SINAPI - 98554</c:v>
                </c:pt>
                <c:pt idx="219">
                  <c:v>SINAPI - 95787</c:v>
                </c:pt>
                <c:pt idx="220">
                  <c:v>SINAPI- 95787</c:v>
                </c:pt>
                <c:pt idx="221">
                  <c:v>SINAPI - 95808</c:v>
                </c:pt>
                <c:pt idx="222">
                  <c:v>SINAPI - 95749</c:v>
                </c:pt>
                <c:pt idx="223">
                  <c:v>COMPOSIÇÃO ARQ_02</c:v>
                </c:pt>
                <c:pt idx="224">
                  <c:v>Composição 46</c:v>
                </c:pt>
                <c:pt idx="225">
                  <c:v>COMPOSIÇÃO 40</c:v>
                </c:pt>
                <c:pt idx="226">
                  <c:v>COMPOSIÇÃO ARQ 02</c:v>
                </c:pt>
                <c:pt idx="227">
                  <c:v>SINAPI - 102217</c:v>
                </c:pt>
                <c:pt idx="228">
                  <c:v>SINAPI - 92928</c:v>
                </c:pt>
                <c:pt idx="229">
                  <c:v>SINAPI - 93670</c:v>
                </c:pt>
                <c:pt idx="230">
                  <c:v>SINAPI - 93188</c:v>
                </c:pt>
                <c:pt idx="231">
                  <c:v>SINAPI - 102168
</c:v>
                </c:pt>
                <c:pt idx="232">
                  <c:v>SINAPI - 97644</c:v>
                </c:pt>
                <c:pt idx="233">
                  <c:v>SINAPI - 95808</c:v>
                </c:pt>
                <c:pt idx="234">
                  <c:v>SINAPI - 94962</c:v>
                </c:pt>
                <c:pt idx="235">
                  <c:v>SINAPI - 98504</c:v>
                </c:pt>
                <c:pt idx="236">
                  <c:v>SINAPI - 100704</c:v>
                </c:pt>
                <c:pt idx="237">
                  <c:v>SINAPI - 100704</c:v>
                </c:pt>
                <c:pt idx="238">
                  <c:v> SINAPI - 95745</c:v>
                </c:pt>
                <c:pt idx="239">
                  <c:v>Composição 46</c:v>
                </c:pt>
                <c:pt idx="240">
                  <c:v>SINAPI - 95795</c:v>
                </c:pt>
                <c:pt idx="241">
                  <c:v>SINAPI - 95795</c:v>
                </c:pt>
                <c:pt idx="242">
                  <c:v>SINAPI- 95795</c:v>
                </c:pt>
                <c:pt idx="243">
                  <c:v>Composição - 33</c:v>
                </c:pt>
                <c:pt idx="244">
                  <c:v>SINAPI - 92908</c:v>
                </c:pt>
                <c:pt idx="245">
                  <c:v>SINAPI - 102136</c:v>
                </c:pt>
                <c:pt idx="246">
                  <c:v>Composição - 33</c:v>
                </c:pt>
                <c:pt idx="247">
                  <c:v>COMPOSIÇÃO 42</c:v>
                </c:pt>
                <c:pt idx="248">
                  <c:v>Composição 44</c:v>
                </c:pt>
                <c:pt idx="249">
                  <c:v>SINAPI - 97637</c:v>
                </c:pt>
                <c:pt idx="250">
                  <c:v>COMPOSIÇÃO ARQ_04</c:v>
                </c:pt>
                <c:pt idx="251">
                  <c:v>SINAPI - 100736</c:v>
                </c:pt>
                <c:pt idx="252">
                  <c:v>COMPOSIÇÃO 37</c:v>
                </c:pt>
                <c:pt idx="253">
                  <c:v>Composição - 33</c:v>
                </c:pt>
                <c:pt idx="254">
                  <c:v>SINAPI - 90436</c:v>
                </c:pt>
                <c:pt idx="255">
                  <c:v>SINAPI - 90436</c:v>
                </c:pt>
                <c:pt idx="256">
                  <c:v>SINAPI - 90436</c:v>
                </c:pt>
                <c:pt idx="257">
                  <c:v>SINAPI - 102217</c:v>
                </c:pt>
                <c:pt idx="258">
                  <c:v>SINAPI - 92364</c:v>
                </c:pt>
                <c:pt idx="259">
                  <c:v>COMPOSIÇÃO 46</c:v>
                </c:pt>
                <c:pt idx="260">
                  <c:v>Composição 46</c:v>
                </c:pt>
                <c:pt idx="261">
                  <c:v>SINAPI - 90278</c:v>
                </c:pt>
                <c:pt idx="262">
                  <c:v>SINAPI - 87893</c:v>
                </c:pt>
                <c:pt idx="263">
                  <c:v>SINAPI - 93358</c:v>
                </c:pt>
                <c:pt idx="264">
                  <c:v>SINAPI - 95801</c:v>
                </c:pt>
                <c:pt idx="265">
                  <c:v>SINAPI - 102193</c:v>
                </c:pt>
                <c:pt idx="266">
                  <c:v>SINAPI - 97622</c:v>
                </c:pt>
                <c:pt idx="267">
                  <c:v>SINAPI - 95240</c:v>
                </c:pt>
                <c:pt idx="268">
                  <c:v>Composição - 28</c:v>
                </c:pt>
                <c:pt idx="269">
                  <c:v>SINAPI - 95795</c:v>
                </c:pt>
                <c:pt idx="270">
                  <c:v>SINAPI - 99803</c:v>
                </c:pt>
                <c:pt idx="271">
                  <c:v>SINAPI  - 101622</c:v>
                </c:pt>
                <c:pt idx="272">
                  <c:v>SINAPI - 95787</c:v>
                </c:pt>
                <c:pt idx="273">
                  <c:v>SINAPI - 97644</c:v>
                </c:pt>
                <c:pt idx="274">
                  <c:v>SINAPI - 97622</c:v>
                </c:pt>
                <c:pt idx="275">
                  <c:v>SINAPI - 90436</c:v>
                </c:pt>
                <c:pt idx="276">
                  <c:v>SINAPI- 97644
</c:v>
                </c:pt>
                <c:pt idx="277">
                  <c:v>COMPOSIÇÃO 28</c:v>
                </c:pt>
                <c:pt idx="278">
                  <c:v>SINAPI - 88415</c:v>
                </c:pt>
                <c:pt idx="279">
                  <c:v>SINAPI - 98570</c:v>
                </c:pt>
                <c:pt idx="280">
                  <c:v>SINAPI - 98570</c:v>
                </c:pt>
                <c:pt idx="281">
                  <c:v>Composição - 27</c:v>
                </c:pt>
                <c:pt idx="282">
                  <c:v>Composição  27</c:v>
                </c:pt>
                <c:pt idx="283">
                  <c:v>Composição  27</c:v>
                </c:pt>
                <c:pt idx="284">
                  <c:v>Composição  27</c:v>
                </c:pt>
                <c:pt idx="285">
                  <c:v>COMPOSIÇÃO 27</c:v>
                </c:pt>
                <c:pt idx="286">
                  <c:v>Composição - 33</c:v>
                </c:pt>
                <c:pt idx="287">
                  <c:v>SINAPI - 97644</c:v>
                </c:pt>
                <c:pt idx="288">
                  <c:v>SINAPI - 88489</c:v>
                </c:pt>
                <c:pt idx="289">
                  <c:v>SINAPI - 90436</c:v>
                </c:pt>
                <c:pt idx="290">
                  <c:v>SINAPI - 90436</c:v>
                </c:pt>
                <c:pt idx="291">
                  <c:v>SINAPI - 98569 </c:v>
                </c:pt>
                <c:pt idx="292">
                  <c:v>SINAPI - 88411</c:v>
                </c:pt>
                <c:pt idx="293">
                  <c:v>SINAPI - 102193</c:v>
                </c:pt>
                <c:pt idx="294">
                  <c:v>SINAPI - 88489</c:v>
                </c:pt>
                <c:pt idx="295">
                  <c:v>SINAPI - 96995</c:v>
                </c:pt>
                <c:pt idx="296">
                  <c:v>SINAPI - 96996</c:v>
                </c:pt>
                <c:pt idx="297">
                  <c:v>SINAPI - 88649</c:v>
                </c:pt>
                <c:pt idx="298">
                  <c:v>SINAPI - 102193</c:v>
                </c:pt>
                <c:pt idx="299">
                  <c:v>SINAPI - 98569</c:v>
                </c:pt>
                <c:pt idx="300">
                  <c:v>SINAPI- 97637
</c:v>
                </c:pt>
                <c:pt idx="301">
                  <c:v>SINAPI - 87904</c:v>
                </c:pt>
                <c:pt idx="302">
                  <c:v>SINAPI -88411</c:v>
                </c:pt>
                <c:pt idx="303">
                  <c:v>SINAPI - 87878</c:v>
                </c:pt>
              </c:strCache>
            </c:strRef>
          </c:cat>
          <c:val>
            <c:numRef>
              <c:f>'CURVA ABC'!$J$5:$J$309</c:f>
              <c:numCache>
                <c:formatCode>0.00000%</c:formatCode>
                <c:ptCount val="30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E-4277-BFAD-E557170BA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60042432"/>
        <c:axId val="81167770"/>
      </c:lineChart>
      <c:catAx>
        <c:axId val="6004243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pt-BR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pt-BR" sz="1000" b="1" strike="noStrike" spc="-1">
                    <a:solidFill>
                      <a:srgbClr val="000000"/>
                    </a:solidFill>
                    <a:latin typeface="Calibri"/>
                  </a:rPr>
                  <a:t>Descrição materiais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pt-BR"/>
          </a:p>
        </c:txPr>
        <c:crossAx val="81167770"/>
        <c:crosses val="autoZero"/>
        <c:auto val="1"/>
        <c:lblAlgn val="ctr"/>
        <c:lblOffset val="100"/>
        <c:noMultiLvlLbl val="0"/>
      </c:catAx>
      <c:valAx>
        <c:axId val="8116777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 vert="wordArtVert"/>
              <a:lstStyle/>
              <a:p>
                <a:pPr>
                  <a:defRPr lang="pt-BR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pt-BR" sz="1000" b="1" strike="noStrike" spc="-1">
                    <a:solidFill>
                      <a:srgbClr val="000000"/>
                    </a:solidFill>
                    <a:latin typeface="Calibri"/>
                  </a:rPr>
                  <a:t>Porcentagem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pt-BR"/>
          </a:p>
        </c:txPr>
        <c:crossAx val="6004243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507477</xdr:colOff>
      <xdr:row>8</xdr:row>
      <xdr:rowOff>138038</xdr:rowOff>
    </xdr:from>
    <xdr:to>
      <xdr:col>4</xdr:col>
      <xdr:colOff>369154</xdr:colOff>
      <xdr:row>12</xdr:row>
      <xdr:rowOff>95295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15920" y="1533240"/>
          <a:ext cx="4236480" cy="5619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95400</xdr:colOff>
      <xdr:row>74</xdr:row>
      <xdr:rowOff>142920</xdr:rowOff>
    </xdr:from>
    <xdr:to>
      <xdr:col>1</xdr:col>
      <xdr:colOff>1361160</xdr:colOff>
      <xdr:row>78</xdr:row>
      <xdr:rowOff>65880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15080" y="14411160"/>
          <a:ext cx="1265760" cy="570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1743120</xdr:colOff>
      <xdr:row>351</xdr:row>
      <xdr:rowOff>104760</xdr:rowOff>
    </xdr:from>
    <xdr:to>
      <xdr:col>2</xdr:col>
      <xdr:colOff>380160</xdr:colOff>
      <xdr:row>354</xdr:row>
      <xdr:rowOff>141840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05160" y="88154280"/>
          <a:ext cx="1338120" cy="608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19080</xdr:colOff>
      <xdr:row>132</xdr:row>
      <xdr:rowOff>38160</xdr:rowOff>
    </xdr:from>
    <xdr:to>
      <xdr:col>1</xdr:col>
      <xdr:colOff>1284840</xdr:colOff>
      <xdr:row>135</xdr:row>
      <xdr:rowOff>75240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79960" y="41102640"/>
          <a:ext cx="1265760" cy="608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66600</xdr:colOff>
      <xdr:row>8</xdr:row>
      <xdr:rowOff>133200</xdr:rowOff>
    </xdr:from>
    <xdr:to>
      <xdr:col>27</xdr:col>
      <xdr:colOff>447120</xdr:colOff>
      <xdr:row>20</xdr:row>
      <xdr:rowOff>466200</xdr:rowOff>
    </xdr:to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134640</xdr:colOff>
      <xdr:row>23</xdr:row>
      <xdr:rowOff>67320</xdr:rowOff>
    </xdr:from>
    <xdr:to>
      <xdr:col>19</xdr:col>
      <xdr:colOff>22320</xdr:colOff>
      <xdr:row>23</xdr:row>
      <xdr:rowOff>78120</xdr:rowOff>
    </xdr:to>
    <xdr:sp macro="" textlink="">
      <xdr:nvSpPr>
        <xdr:cNvPr id="8" name="Conector de seta reta 2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34640" y="5572440"/>
          <a:ext cx="18604080" cy="1080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21600"/>
              </a:lnTo>
            </a:path>
          </a:pathLst>
        </a:custGeom>
        <a:noFill/>
        <a:ln>
          <a:solidFill>
            <a:srgbClr val="000000"/>
          </a:solidFill>
          <a:round/>
          <a:tailEnd type="arrow" w="med" len="med"/>
        </a:ln>
        <a:effectLst>
          <a:outerShdw blurRad="39960" dist="23040" dir="5400000" rotWithShape="0">
            <a:srgbClr val="000000">
              <a:alpha val="35000"/>
            </a:srgbClr>
          </a:outerShd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/>
      </xdr:style>
    </xdr:sp>
    <xdr:clientData/>
  </xdr:twoCellAnchor>
  <xdr:twoCellAnchor>
    <xdr:from>
      <xdr:col>19</xdr:col>
      <xdr:colOff>22320</xdr:colOff>
      <xdr:row>0</xdr:row>
      <xdr:rowOff>22320</xdr:rowOff>
    </xdr:from>
    <xdr:to>
      <xdr:col>19</xdr:col>
      <xdr:colOff>22680</xdr:colOff>
      <xdr:row>23</xdr:row>
      <xdr:rowOff>78120</xdr:rowOff>
    </xdr:to>
    <xdr:sp macro="" textlink="">
      <xdr:nvSpPr>
        <xdr:cNvPr id="9" name="Conector de seta reta 5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8738720" y="22320"/>
          <a:ext cx="360" cy="556092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21600"/>
              </a:lnTo>
            </a:path>
          </a:pathLst>
        </a:custGeom>
        <a:noFill/>
        <a:ln>
          <a:solidFill>
            <a:srgbClr val="000000"/>
          </a:solidFill>
          <a:round/>
          <a:tailEnd type="arrow" w="med" len="med"/>
        </a:ln>
        <a:effectLst>
          <a:outerShdw blurRad="39960" dist="23040" dir="5400000" rotWithShape="0">
            <a:srgbClr val="000000">
              <a:alpha val="35000"/>
            </a:srgbClr>
          </a:outerShdw>
        </a:effectLst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/>
      </xdr:style>
    </xdr:sp>
    <xdr:clientData/>
  </xdr:twoCellAnchor>
  <xdr:twoCellAnchor>
    <xdr:from>
      <xdr:col>0</xdr:col>
      <xdr:colOff>0</xdr:colOff>
      <xdr:row>46</xdr:row>
      <xdr:rowOff>134640</xdr:rowOff>
    </xdr:from>
    <xdr:to>
      <xdr:col>19</xdr:col>
      <xdr:colOff>44640</xdr:colOff>
      <xdr:row>46</xdr:row>
      <xdr:rowOff>145440</xdr:rowOff>
    </xdr:to>
    <xdr:sp macro="" textlink="">
      <xdr:nvSpPr>
        <xdr:cNvPr id="10" name="Conector de seta reta 3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 flipV="1">
          <a:off x="0" y="10020960"/>
          <a:ext cx="18761040" cy="1080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21600"/>
              </a:lnTo>
            </a:path>
          </a:pathLst>
        </a:custGeom>
        <a:noFill/>
        <a:ln>
          <a:solidFill>
            <a:srgbClr val="4A7EBB"/>
          </a:solidFill>
          <a:round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14</xdr:col>
      <xdr:colOff>493200</xdr:colOff>
      <xdr:row>112</xdr:row>
      <xdr:rowOff>50040</xdr:rowOff>
    </xdr:from>
    <xdr:to>
      <xdr:col>18</xdr:col>
      <xdr:colOff>367200</xdr:colOff>
      <xdr:row>125</xdr:row>
      <xdr:rowOff>89280</xdr:rowOff>
    </xdr:to>
    <xdr:pic>
      <xdr:nvPicPr>
        <xdr:cNvPr id="11" name="Imagem 6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846040" y="22728960"/>
          <a:ext cx="3592440" cy="2706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285840</xdr:colOff>
      <xdr:row>415</xdr:row>
      <xdr:rowOff>133200</xdr:rowOff>
    </xdr:from>
    <xdr:to>
      <xdr:col>3</xdr:col>
      <xdr:colOff>1551600</xdr:colOff>
      <xdr:row>418</xdr:row>
      <xdr:rowOff>170280</xdr:rowOff>
    </xdr:to>
    <xdr:pic>
      <xdr:nvPicPr>
        <xdr:cNvPr id="12" name="Imagem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28560" y="82552680"/>
          <a:ext cx="1265760" cy="608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atendimento@mgavirtual.com.br" TargetMode="External"/><Relationship Id="rId2" Type="http://schemas.openxmlformats.org/officeDocument/2006/relationships/hyperlink" Target="mailto:contato@contraincendio.com.br" TargetMode="External"/><Relationship Id="rId1" Type="http://schemas.openxmlformats.org/officeDocument/2006/relationships/hyperlink" Target="mailto:marketplaceagf@santanasolutions.com.br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"/>
  <sheetViews>
    <sheetView tabSelected="1" view="pageBreakPreview" zoomScaleNormal="100" zoomScaleSheetLayoutView="100" workbookViewId="0">
      <selection activeCell="J30" sqref="J30"/>
    </sheetView>
  </sheetViews>
  <sheetFormatPr defaultRowHeight="15"/>
  <sheetData>
    <row r="1" spans="1:4" s="500" customFormat="1"/>
    <row r="2" spans="1:4" s="500" customFormat="1"/>
    <row r="5" spans="1:4" ht="26.25">
      <c r="A5" s="622" t="s">
        <v>1676</v>
      </c>
      <c r="B5" s="622"/>
      <c r="C5" s="622"/>
      <c r="D5" s="62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  <pageSetUpPr fitToPage="1"/>
  </sheetPr>
  <dimension ref="A1:I138"/>
  <sheetViews>
    <sheetView view="pageBreakPreview" topLeftCell="A112" zoomScale="80" zoomScaleNormal="80" zoomScalePageLayoutView="80" workbookViewId="0">
      <selection activeCell="D134" sqref="D134"/>
    </sheetView>
  </sheetViews>
  <sheetFormatPr defaultColWidth="8.7109375" defaultRowHeight="15"/>
  <cols>
    <col min="1" max="1" width="20.7109375" customWidth="1"/>
    <col min="2" max="2" width="36.28515625" customWidth="1"/>
    <col min="3" max="3" width="6.28515625" customWidth="1"/>
    <col min="4" max="4" width="13.140625" customWidth="1"/>
    <col min="5" max="5" width="10.7109375" customWidth="1"/>
    <col min="6" max="6" width="9" customWidth="1"/>
    <col min="7" max="7" width="12.42578125" customWidth="1"/>
    <col min="8" max="8" width="10.42578125" customWidth="1"/>
  </cols>
  <sheetData>
    <row r="1" spans="1:9">
      <c r="A1" s="277" t="str">
        <f>COMPOSIÇÕES_ARQ!A1</f>
        <v>CPF</v>
      </c>
      <c r="B1" s="278"/>
      <c r="C1" s="279">
        <f>COMPOSIÇÕES_ARQ!C1</f>
        <v>0</v>
      </c>
      <c r="D1" s="280"/>
      <c r="E1" s="280"/>
      <c r="F1" s="280"/>
      <c r="G1" s="280"/>
      <c r="H1" s="280"/>
    </row>
    <row r="2" spans="1:9">
      <c r="A2" s="277" t="str">
        <f>COMPOSIÇÕES_ARQ!A2</f>
        <v>Telefone para contato</v>
      </c>
      <c r="B2" s="278"/>
      <c r="C2" s="279">
        <f>COMPOSIÇÕES_ARQ!C2</f>
        <v>0</v>
      </c>
      <c r="D2" s="280"/>
      <c r="E2" s="280"/>
      <c r="F2" s="280"/>
      <c r="G2" s="280"/>
      <c r="H2" s="280"/>
    </row>
    <row r="3" spans="1:9" ht="32.450000000000003" customHeight="1">
      <c r="A3" s="692" t="e">
        <f>COMPOSIÇÕES_ARQ!A3</f>
        <v>#REF!</v>
      </c>
      <c r="B3" s="692"/>
      <c r="C3" s="279" t="e">
        <f>COMPOSIÇÕES_ARQ!C3</f>
        <v>#REF!</v>
      </c>
      <c r="D3" s="280"/>
      <c r="E3" s="280"/>
      <c r="F3" s="280"/>
      <c r="G3" s="280"/>
      <c r="H3" s="280"/>
    </row>
    <row r="4" spans="1:9">
      <c r="A4" s="281" t="e">
        <f>COMPOSIÇÕES_ARQ!A4</f>
        <v>#REF!</v>
      </c>
      <c r="B4" s="278"/>
      <c r="C4" s="279"/>
      <c r="D4" s="280"/>
      <c r="E4" s="280"/>
      <c r="F4" s="280"/>
      <c r="G4" s="280"/>
      <c r="H4" s="280"/>
    </row>
    <row r="5" spans="1:9">
      <c r="A5" s="281"/>
      <c r="B5" s="278"/>
      <c r="C5" s="279"/>
      <c r="D5" s="280"/>
      <c r="E5" s="280"/>
      <c r="F5" s="280"/>
      <c r="G5" s="280"/>
      <c r="H5" s="280"/>
    </row>
    <row r="6" spans="1:9">
      <c r="A6" s="279" t="e">
        <f>COMPOSIÇÕES_ARQ!A6</f>
        <v>#REF!</v>
      </c>
      <c r="B6" s="278"/>
      <c r="C6" s="279"/>
      <c r="D6" s="280"/>
      <c r="E6" s="280"/>
      <c r="F6" s="280"/>
      <c r="G6" s="280"/>
      <c r="H6" s="280"/>
    </row>
    <row r="7" spans="1:9">
      <c r="A7" s="279">
        <f>COMPOSIÇÕES_ARQ!A7</f>
        <v>0</v>
      </c>
      <c r="B7" s="279"/>
      <c r="C7" s="279">
        <f>COMPOSIÇÕES_ARQ!C7</f>
        <v>0</v>
      </c>
      <c r="D7" s="279"/>
      <c r="E7" s="279"/>
      <c r="F7" s="280"/>
      <c r="G7" s="280"/>
      <c r="H7" s="280"/>
    </row>
    <row r="8" spans="1:9">
      <c r="A8" s="282"/>
      <c r="B8" s="278"/>
      <c r="C8" s="280"/>
      <c r="D8" s="280"/>
      <c r="E8" s="280"/>
      <c r="F8" s="280"/>
      <c r="G8" s="280"/>
      <c r="H8" s="280"/>
    </row>
    <row r="9" spans="1:9">
      <c r="A9" s="681" t="s">
        <v>962</v>
      </c>
      <c r="B9" s="681"/>
      <c r="C9" s="681"/>
      <c r="D9" s="681"/>
      <c r="E9" s="681"/>
      <c r="F9" s="681"/>
      <c r="G9" s="681"/>
      <c r="H9" s="681"/>
    </row>
    <row r="10" spans="1:9">
      <c r="A10" s="283"/>
      <c r="B10" s="284"/>
      <c r="C10" s="283"/>
      <c r="D10" s="283"/>
      <c r="E10" s="283"/>
      <c r="F10" s="283"/>
      <c r="G10" s="283"/>
      <c r="H10" s="283"/>
    </row>
    <row r="11" spans="1:9">
      <c r="A11" s="283"/>
      <c r="B11" s="284"/>
      <c r="C11" s="283"/>
      <c r="D11" s="283"/>
      <c r="E11" s="283"/>
      <c r="F11" s="283"/>
      <c r="G11" s="283"/>
      <c r="H11" s="283"/>
      <c r="I11" s="283"/>
    </row>
    <row r="12" spans="1:9" ht="15" customHeight="1">
      <c r="A12" s="285" t="s">
        <v>481</v>
      </c>
      <c r="B12" s="682" t="s">
        <v>963</v>
      </c>
      <c r="C12" s="682"/>
      <c r="D12" s="682"/>
      <c r="E12" s="682"/>
      <c r="F12" s="682"/>
      <c r="G12" s="682"/>
      <c r="H12" s="682"/>
      <c r="I12" s="283"/>
    </row>
    <row r="13" spans="1:9">
      <c r="A13" s="683" t="s">
        <v>831</v>
      </c>
      <c r="B13" s="684" t="s">
        <v>791</v>
      </c>
      <c r="C13" s="684" t="s">
        <v>792</v>
      </c>
      <c r="D13" s="685" t="s">
        <v>793</v>
      </c>
      <c r="E13" s="686" t="s">
        <v>815</v>
      </c>
      <c r="F13" s="686"/>
      <c r="G13" s="687" t="s">
        <v>795</v>
      </c>
      <c r="H13" s="687"/>
      <c r="I13" s="283"/>
    </row>
    <row r="14" spans="1:9">
      <c r="A14" s="683"/>
      <c r="B14" s="684"/>
      <c r="C14" s="684"/>
      <c r="D14" s="685"/>
      <c r="E14" s="286" t="s">
        <v>832</v>
      </c>
      <c r="F14" s="286" t="s">
        <v>833</v>
      </c>
      <c r="G14" s="286" t="s">
        <v>832</v>
      </c>
      <c r="H14" s="287" t="s">
        <v>833</v>
      </c>
      <c r="I14" s="283"/>
    </row>
    <row r="15" spans="1:9" ht="25.5">
      <c r="A15" s="318" t="s">
        <v>964</v>
      </c>
      <c r="B15" s="319" t="s">
        <v>965</v>
      </c>
      <c r="C15" s="320" t="s">
        <v>848</v>
      </c>
      <c r="D15" s="321">
        <v>290</v>
      </c>
      <c r="E15" s="322">
        <v>12.31</v>
      </c>
      <c r="F15" s="322"/>
      <c r="G15" s="322">
        <f t="shared" ref="G15:G26" si="0">ROUND((D15*E15),2)</f>
        <v>3569.9</v>
      </c>
      <c r="H15" s="323">
        <f t="shared" ref="H15:H26" si="1">ROUND((D15*F15),2)</f>
        <v>0</v>
      </c>
      <c r="I15" s="283"/>
    </row>
    <row r="16" spans="1:9" ht="38.25">
      <c r="A16" s="318" t="s">
        <v>966</v>
      </c>
      <c r="B16" s="319" t="s">
        <v>967</v>
      </c>
      <c r="C16" s="320" t="s">
        <v>848</v>
      </c>
      <c r="D16" s="321">
        <f>260*3</f>
        <v>780</v>
      </c>
      <c r="E16" s="322">
        <v>14.81</v>
      </c>
      <c r="F16" s="322"/>
      <c r="G16" s="322">
        <f t="shared" si="0"/>
        <v>11551.8</v>
      </c>
      <c r="H16" s="323">
        <f t="shared" si="1"/>
        <v>0</v>
      </c>
      <c r="I16" s="283"/>
    </row>
    <row r="17" spans="1:9">
      <c r="A17" s="318" t="s">
        <v>968</v>
      </c>
      <c r="B17" s="319" t="s">
        <v>969</v>
      </c>
      <c r="C17" s="320" t="s">
        <v>812</v>
      </c>
      <c r="D17" s="321">
        <v>35</v>
      </c>
      <c r="E17" s="322"/>
      <c r="F17" s="322">
        <v>21.32</v>
      </c>
      <c r="G17" s="322">
        <f t="shared" si="0"/>
        <v>0</v>
      </c>
      <c r="H17" s="323">
        <f t="shared" si="1"/>
        <v>746.2</v>
      </c>
      <c r="I17" s="283"/>
    </row>
    <row r="18" spans="1:9" ht="25.5">
      <c r="A18" s="318" t="s">
        <v>970</v>
      </c>
      <c r="B18" s="319" t="s">
        <v>847</v>
      </c>
      <c r="C18" s="320" t="s">
        <v>848</v>
      </c>
      <c r="D18" s="321">
        <v>6</v>
      </c>
      <c r="E18" s="322">
        <v>41.2</v>
      </c>
      <c r="F18" s="322"/>
      <c r="G18" s="322">
        <f t="shared" si="0"/>
        <v>247.2</v>
      </c>
      <c r="H18" s="323">
        <f t="shared" si="1"/>
        <v>0</v>
      </c>
      <c r="I18" s="283"/>
    </row>
    <row r="19" spans="1:9" ht="49.5">
      <c r="A19" s="318" t="s">
        <v>906</v>
      </c>
      <c r="B19" s="319" t="s">
        <v>915</v>
      </c>
      <c r="C19" s="320" t="s">
        <v>971</v>
      </c>
      <c r="D19" s="321">
        <v>0.83333333333333304</v>
      </c>
      <c r="E19" s="322">
        <v>30.8</v>
      </c>
      <c r="F19" s="322"/>
      <c r="G19" s="322">
        <f t="shared" si="0"/>
        <v>25.67</v>
      </c>
      <c r="H19" s="323">
        <f t="shared" si="1"/>
        <v>0</v>
      </c>
      <c r="I19" s="283"/>
    </row>
    <row r="20" spans="1:9" ht="25.5">
      <c r="A20" s="318" t="s">
        <v>916</v>
      </c>
      <c r="B20" s="319" t="s">
        <v>917</v>
      </c>
      <c r="C20" s="324" t="s">
        <v>812</v>
      </c>
      <c r="D20" s="321">
        <v>6</v>
      </c>
      <c r="E20" s="322"/>
      <c r="F20" s="322">
        <v>19.48</v>
      </c>
      <c r="G20" s="322">
        <f t="shared" si="0"/>
        <v>0</v>
      </c>
      <c r="H20" s="323">
        <f t="shared" si="1"/>
        <v>116.88</v>
      </c>
      <c r="I20" s="283"/>
    </row>
    <row r="21" spans="1:9" ht="25.5">
      <c r="A21" s="318" t="s">
        <v>810</v>
      </c>
      <c r="B21" s="319" t="s">
        <v>811</v>
      </c>
      <c r="C21" s="324" t="s">
        <v>812</v>
      </c>
      <c r="D21" s="321">
        <v>6</v>
      </c>
      <c r="E21" s="322"/>
      <c r="F21" s="322">
        <v>15.35</v>
      </c>
      <c r="G21" s="322">
        <f t="shared" si="0"/>
        <v>0</v>
      </c>
      <c r="H21" s="323">
        <f t="shared" si="1"/>
        <v>92.1</v>
      </c>
      <c r="I21" s="283"/>
    </row>
    <row r="22" spans="1:9" ht="38.25">
      <c r="A22" s="318" t="s">
        <v>972</v>
      </c>
      <c r="B22" s="319" t="s">
        <v>973</v>
      </c>
      <c r="C22" s="324" t="s">
        <v>848</v>
      </c>
      <c r="D22" s="321">
        <v>6</v>
      </c>
      <c r="E22" s="322">
        <v>14.15</v>
      </c>
      <c r="F22" s="322"/>
      <c r="G22" s="322">
        <f t="shared" si="0"/>
        <v>84.9</v>
      </c>
      <c r="H22" s="323">
        <f t="shared" si="1"/>
        <v>0</v>
      </c>
      <c r="I22" s="283"/>
    </row>
    <row r="23" spans="1:9" ht="25.5">
      <c r="A23" s="318" t="s">
        <v>974</v>
      </c>
      <c r="B23" s="319" t="s">
        <v>975</v>
      </c>
      <c r="C23" s="324" t="s">
        <v>812</v>
      </c>
      <c r="D23" s="321">
        <v>120</v>
      </c>
      <c r="E23" s="322"/>
      <c r="F23" s="322">
        <v>14.61</v>
      </c>
      <c r="G23" s="322">
        <f t="shared" si="0"/>
        <v>0</v>
      </c>
      <c r="H23" s="323">
        <f t="shared" si="1"/>
        <v>1753.2</v>
      </c>
      <c r="I23" s="283"/>
    </row>
    <row r="24" spans="1:9">
      <c r="A24" s="318" t="s">
        <v>976</v>
      </c>
      <c r="B24" s="319" t="s">
        <v>977</v>
      </c>
      <c r="C24" s="324" t="s">
        <v>812</v>
      </c>
      <c r="D24" s="321">
        <v>120</v>
      </c>
      <c r="E24" s="322"/>
      <c r="F24" s="322">
        <v>13.45</v>
      </c>
      <c r="G24" s="322">
        <f t="shared" si="0"/>
        <v>0</v>
      </c>
      <c r="H24" s="323">
        <f t="shared" si="1"/>
        <v>1614</v>
      </c>
      <c r="I24" s="283"/>
    </row>
    <row r="25" spans="1:9" ht="102">
      <c r="A25" s="318" t="s">
        <v>978</v>
      </c>
      <c r="B25" s="319" t="s">
        <v>979</v>
      </c>
      <c r="C25" s="324" t="s">
        <v>812</v>
      </c>
      <c r="D25" s="321">
        <v>20</v>
      </c>
      <c r="E25" s="322"/>
      <c r="F25" s="322">
        <v>14.14</v>
      </c>
      <c r="G25" s="322">
        <f t="shared" si="0"/>
        <v>0</v>
      </c>
      <c r="H25" s="323">
        <f t="shared" si="1"/>
        <v>282.8</v>
      </c>
      <c r="I25" s="283"/>
    </row>
    <row r="26" spans="1:9" ht="25.5">
      <c r="A26" s="318" t="s">
        <v>980</v>
      </c>
      <c r="B26" s="319" t="s">
        <v>981</v>
      </c>
      <c r="C26" s="324" t="s">
        <v>812</v>
      </c>
      <c r="D26" s="321">
        <v>20</v>
      </c>
      <c r="E26" s="322"/>
      <c r="F26" s="322">
        <v>21.1</v>
      </c>
      <c r="G26" s="322">
        <f t="shared" si="0"/>
        <v>0</v>
      </c>
      <c r="H26" s="323">
        <f t="shared" si="1"/>
        <v>422</v>
      </c>
      <c r="I26" s="283"/>
    </row>
    <row r="27" spans="1:9">
      <c r="A27" s="311"/>
      <c r="B27" s="312"/>
      <c r="C27" s="313"/>
      <c r="D27" s="314"/>
      <c r="E27" s="315"/>
      <c r="F27" s="315" t="s">
        <v>834</v>
      </c>
      <c r="G27" s="315">
        <f>SUM(G15:G26)</f>
        <v>15479.47</v>
      </c>
      <c r="H27" s="316">
        <f>SUM(H15:H26)</f>
        <v>5027.18</v>
      </c>
      <c r="I27" s="283"/>
    </row>
    <row r="28" spans="1:9">
      <c r="A28" s="300"/>
      <c r="B28" s="301"/>
      <c r="C28" s="302"/>
      <c r="D28" s="303"/>
      <c r="E28" s="304" t="s">
        <v>835</v>
      </c>
      <c r="F28" s="304"/>
      <c r="G28" s="688">
        <f>SUM(G27+H27)</f>
        <v>20506.650000000001</v>
      </c>
      <c r="H28" s="688"/>
      <c r="I28" s="283"/>
    </row>
    <row r="29" spans="1:9">
      <c r="A29" s="283"/>
      <c r="B29" s="284"/>
      <c r="C29" s="283"/>
      <c r="D29" s="283"/>
      <c r="E29" s="283"/>
      <c r="F29" s="283"/>
      <c r="G29" s="283"/>
      <c r="H29" s="283"/>
      <c r="I29" s="283"/>
    </row>
    <row r="30" spans="1:9" ht="15" customHeight="1">
      <c r="A30" s="285" t="s">
        <v>806</v>
      </c>
      <c r="B30" s="682" t="s">
        <v>982</v>
      </c>
      <c r="C30" s="682"/>
      <c r="D30" s="682"/>
      <c r="E30" s="682"/>
      <c r="F30" s="682"/>
      <c r="G30" s="682"/>
      <c r="H30" s="682"/>
      <c r="I30" s="283"/>
    </row>
    <row r="31" spans="1:9">
      <c r="A31" s="683" t="s">
        <v>831</v>
      </c>
      <c r="B31" s="684" t="s">
        <v>791</v>
      </c>
      <c r="C31" s="684" t="s">
        <v>792</v>
      </c>
      <c r="D31" s="685" t="s">
        <v>793</v>
      </c>
      <c r="E31" s="686" t="s">
        <v>815</v>
      </c>
      <c r="F31" s="686"/>
      <c r="G31" s="687" t="s">
        <v>795</v>
      </c>
      <c r="H31" s="687"/>
      <c r="I31" s="283"/>
    </row>
    <row r="32" spans="1:9">
      <c r="A32" s="683"/>
      <c r="B32" s="684"/>
      <c r="C32" s="684"/>
      <c r="D32" s="685"/>
      <c r="E32" s="286" t="s">
        <v>832</v>
      </c>
      <c r="F32" s="286" t="s">
        <v>833</v>
      </c>
      <c r="G32" s="286" t="s">
        <v>832</v>
      </c>
      <c r="H32" s="287" t="s">
        <v>833</v>
      </c>
      <c r="I32" s="283"/>
    </row>
    <row r="33" spans="1:9" ht="25.5">
      <c r="A33" s="288" t="s">
        <v>964</v>
      </c>
      <c r="B33" s="289" t="s">
        <v>965</v>
      </c>
      <c r="C33" s="290" t="s">
        <v>848</v>
      </c>
      <c r="D33" s="291">
        <v>40</v>
      </c>
      <c r="E33" s="292">
        <v>12.31</v>
      </c>
      <c r="F33" s="292"/>
      <c r="G33" s="292">
        <f t="shared" ref="G33:G46" si="2">ROUND((D33*E33),2)</f>
        <v>492.4</v>
      </c>
      <c r="H33" s="293">
        <f t="shared" ref="H33:H46" si="3">ROUND((D33*F33),2)</f>
        <v>0</v>
      </c>
      <c r="I33" s="283"/>
    </row>
    <row r="34" spans="1:9" ht="38.25">
      <c r="A34" s="288" t="s">
        <v>983</v>
      </c>
      <c r="B34" s="289" t="s">
        <v>984</v>
      </c>
      <c r="C34" s="290" t="s">
        <v>848</v>
      </c>
      <c r="D34" s="291">
        <v>1.5</v>
      </c>
      <c r="E34" s="292">
        <v>11.9</v>
      </c>
      <c r="F34" s="292"/>
      <c r="G34" s="292">
        <f t="shared" si="2"/>
        <v>17.850000000000001</v>
      </c>
      <c r="H34" s="293">
        <f t="shared" si="3"/>
        <v>0</v>
      </c>
      <c r="I34" s="283"/>
    </row>
    <row r="35" spans="1:9" ht="38.25">
      <c r="A35" s="288" t="s">
        <v>985</v>
      </c>
      <c r="B35" s="289" t="s">
        <v>986</v>
      </c>
      <c r="C35" s="290" t="s">
        <v>848</v>
      </c>
      <c r="D35" s="291">
        <v>198</v>
      </c>
      <c r="E35" s="292">
        <v>11.68</v>
      </c>
      <c r="F35" s="292"/>
      <c r="G35" s="292">
        <f t="shared" si="2"/>
        <v>2312.64</v>
      </c>
      <c r="H35" s="293">
        <f t="shared" si="3"/>
        <v>0</v>
      </c>
      <c r="I35" s="283"/>
    </row>
    <row r="36" spans="1:9" ht="38.25">
      <c r="A36" s="318" t="s">
        <v>966</v>
      </c>
      <c r="B36" s="319" t="s">
        <v>967</v>
      </c>
      <c r="C36" s="320" t="s">
        <v>848</v>
      </c>
      <c r="D36" s="321">
        <f>30.5*9</f>
        <v>274.5</v>
      </c>
      <c r="E36" s="322">
        <v>14.81</v>
      </c>
      <c r="F36" s="292"/>
      <c r="G36" s="292">
        <f t="shared" si="2"/>
        <v>4065.35</v>
      </c>
      <c r="H36" s="293">
        <f t="shared" si="3"/>
        <v>0</v>
      </c>
      <c r="I36" s="283"/>
    </row>
    <row r="37" spans="1:9" ht="38.25">
      <c r="A37" s="288" t="s">
        <v>987</v>
      </c>
      <c r="B37" s="289" t="s">
        <v>988</v>
      </c>
      <c r="C37" s="290" t="s">
        <v>848</v>
      </c>
      <c r="D37" s="291">
        <v>38.4</v>
      </c>
      <c r="E37" s="292">
        <v>16.32</v>
      </c>
      <c r="F37" s="292"/>
      <c r="G37" s="292">
        <f t="shared" si="2"/>
        <v>626.69000000000005</v>
      </c>
      <c r="H37" s="293">
        <f t="shared" si="3"/>
        <v>0</v>
      </c>
      <c r="I37" s="283"/>
    </row>
    <row r="38" spans="1:9">
      <c r="A38" s="318" t="s">
        <v>968</v>
      </c>
      <c r="B38" s="319" t="s">
        <v>969</v>
      </c>
      <c r="C38" s="320" t="s">
        <v>812</v>
      </c>
      <c r="D38" s="321">
        <v>20</v>
      </c>
      <c r="E38" s="322"/>
      <c r="F38" s="322">
        <v>21.32</v>
      </c>
      <c r="G38" s="292">
        <f t="shared" si="2"/>
        <v>0</v>
      </c>
      <c r="H38" s="293">
        <f t="shared" si="3"/>
        <v>426.4</v>
      </c>
      <c r="I38" s="283"/>
    </row>
    <row r="39" spans="1:9" ht="25.5">
      <c r="A39" s="318" t="s">
        <v>970</v>
      </c>
      <c r="B39" s="319" t="s">
        <v>847</v>
      </c>
      <c r="C39" s="320" t="s">
        <v>848</v>
      </c>
      <c r="D39" s="321">
        <v>4</v>
      </c>
      <c r="E39" s="322">
        <v>41.2</v>
      </c>
      <c r="F39" s="322"/>
      <c r="G39" s="292">
        <f t="shared" si="2"/>
        <v>164.8</v>
      </c>
      <c r="H39" s="293">
        <f t="shared" si="3"/>
        <v>0</v>
      </c>
      <c r="I39" s="283"/>
    </row>
    <row r="40" spans="1:9" ht="49.5">
      <c r="A40" s="318" t="s">
        <v>906</v>
      </c>
      <c r="B40" s="319" t="s">
        <v>915</v>
      </c>
      <c r="C40" s="320" t="s">
        <v>971</v>
      </c>
      <c r="D40" s="321">
        <v>0.8</v>
      </c>
      <c r="E40" s="322">
        <v>30.8</v>
      </c>
      <c r="F40" s="322"/>
      <c r="G40" s="292">
        <f t="shared" si="2"/>
        <v>24.64</v>
      </c>
      <c r="H40" s="293">
        <f t="shared" si="3"/>
        <v>0</v>
      </c>
      <c r="I40" s="283"/>
    </row>
    <row r="41" spans="1:9" ht="25.5">
      <c r="A41" s="318" t="s">
        <v>916</v>
      </c>
      <c r="B41" s="319" t="s">
        <v>917</v>
      </c>
      <c r="C41" s="324" t="s">
        <v>812</v>
      </c>
      <c r="D41" s="321">
        <v>3</v>
      </c>
      <c r="E41" s="322"/>
      <c r="F41" s="322">
        <v>19.48</v>
      </c>
      <c r="G41" s="292">
        <f t="shared" si="2"/>
        <v>0</v>
      </c>
      <c r="H41" s="293">
        <f t="shared" si="3"/>
        <v>58.44</v>
      </c>
      <c r="I41" s="283"/>
    </row>
    <row r="42" spans="1:9" ht="25.5">
      <c r="A42" s="318" t="s">
        <v>810</v>
      </c>
      <c r="B42" s="319" t="s">
        <v>811</v>
      </c>
      <c r="C42" s="324" t="s">
        <v>812</v>
      </c>
      <c r="D42" s="321">
        <v>3</v>
      </c>
      <c r="E42" s="322"/>
      <c r="F42" s="322">
        <v>15.35</v>
      </c>
      <c r="G42" s="292">
        <f t="shared" si="2"/>
        <v>0</v>
      </c>
      <c r="H42" s="293">
        <f t="shared" si="3"/>
        <v>46.05</v>
      </c>
      <c r="I42" s="283"/>
    </row>
    <row r="43" spans="1:9" ht="25.5">
      <c r="A43" s="318" t="s">
        <v>974</v>
      </c>
      <c r="B43" s="319" t="s">
        <v>975</v>
      </c>
      <c r="C43" s="324" t="s">
        <v>812</v>
      </c>
      <c r="D43" s="321">
        <v>85</v>
      </c>
      <c r="E43" s="322"/>
      <c r="F43" s="322">
        <v>14.61</v>
      </c>
      <c r="G43" s="322">
        <f t="shared" si="2"/>
        <v>0</v>
      </c>
      <c r="H43" s="323">
        <f t="shared" si="3"/>
        <v>1241.8499999999999</v>
      </c>
      <c r="I43" s="283"/>
    </row>
    <row r="44" spans="1:9">
      <c r="A44" s="318" t="s">
        <v>976</v>
      </c>
      <c r="B44" s="319" t="s">
        <v>977</v>
      </c>
      <c r="C44" s="324" t="s">
        <v>812</v>
      </c>
      <c r="D44" s="321">
        <v>85</v>
      </c>
      <c r="E44" s="322"/>
      <c r="F44" s="322">
        <v>13.45</v>
      </c>
      <c r="G44" s="322">
        <f t="shared" si="2"/>
        <v>0</v>
      </c>
      <c r="H44" s="323">
        <f t="shared" si="3"/>
        <v>1143.25</v>
      </c>
      <c r="I44" s="283"/>
    </row>
    <row r="45" spans="1:9" ht="102">
      <c r="A45" s="318" t="s">
        <v>978</v>
      </c>
      <c r="B45" s="319" t="s">
        <v>979</v>
      </c>
      <c r="C45" s="324" t="s">
        <v>812</v>
      </c>
      <c r="D45" s="321">
        <v>20</v>
      </c>
      <c r="E45" s="322"/>
      <c r="F45" s="322">
        <v>14.14</v>
      </c>
      <c r="G45" s="322">
        <f t="shared" si="2"/>
        <v>0</v>
      </c>
      <c r="H45" s="323">
        <f t="shared" si="3"/>
        <v>282.8</v>
      </c>
      <c r="I45" s="283"/>
    </row>
    <row r="46" spans="1:9" ht="25.5">
      <c r="A46" s="318" t="s">
        <v>980</v>
      </c>
      <c r="B46" s="319" t="s">
        <v>981</v>
      </c>
      <c r="C46" s="324" t="s">
        <v>812</v>
      </c>
      <c r="D46" s="321">
        <v>20</v>
      </c>
      <c r="E46" s="322"/>
      <c r="F46" s="322">
        <v>21.1</v>
      </c>
      <c r="G46" s="322">
        <f t="shared" si="2"/>
        <v>0</v>
      </c>
      <c r="H46" s="323">
        <f t="shared" si="3"/>
        <v>422</v>
      </c>
      <c r="I46" s="283"/>
    </row>
    <row r="47" spans="1:9">
      <c r="A47" s="311"/>
      <c r="B47" s="312"/>
      <c r="C47" s="313"/>
      <c r="D47" s="314"/>
      <c r="E47" s="315"/>
      <c r="F47" s="315" t="s">
        <v>834</v>
      </c>
      <c r="G47" s="315">
        <f>SUM(G33:G46)</f>
        <v>7704.3700000000008</v>
      </c>
      <c r="H47" s="316">
        <f>SUM(H33:H46)</f>
        <v>3620.79</v>
      </c>
      <c r="I47" s="283"/>
    </row>
    <row r="48" spans="1:9">
      <c r="A48" s="300"/>
      <c r="B48" s="301"/>
      <c r="C48" s="302"/>
      <c r="D48" s="303"/>
      <c r="E48" s="304" t="s">
        <v>835</v>
      </c>
      <c r="F48" s="304"/>
      <c r="G48" s="688">
        <f>SUM(G47+H47)</f>
        <v>11325.16</v>
      </c>
      <c r="H48" s="688"/>
      <c r="I48" s="283"/>
    </row>
    <row r="49" spans="1:9">
      <c r="A49" s="283"/>
      <c r="B49" s="284"/>
      <c r="C49" s="283"/>
      <c r="D49" s="283"/>
      <c r="E49" s="283"/>
      <c r="F49" s="283"/>
      <c r="G49" s="283"/>
      <c r="H49" s="283"/>
      <c r="I49" s="283"/>
    </row>
    <row r="50" spans="1:9" ht="15" customHeight="1">
      <c r="A50" s="285" t="s">
        <v>813</v>
      </c>
      <c r="B50" s="682" t="s">
        <v>989</v>
      </c>
      <c r="C50" s="682"/>
      <c r="D50" s="682"/>
      <c r="E50" s="682"/>
      <c r="F50" s="682"/>
      <c r="G50" s="682"/>
      <c r="H50" s="682"/>
      <c r="I50" s="283"/>
    </row>
    <row r="51" spans="1:9">
      <c r="A51" s="683" t="s">
        <v>831</v>
      </c>
      <c r="B51" s="684" t="s">
        <v>791</v>
      </c>
      <c r="C51" s="684" t="s">
        <v>792</v>
      </c>
      <c r="D51" s="685" t="s">
        <v>793</v>
      </c>
      <c r="E51" s="686" t="s">
        <v>815</v>
      </c>
      <c r="F51" s="686"/>
      <c r="G51" s="687" t="s">
        <v>795</v>
      </c>
      <c r="H51" s="687"/>
      <c r="I51" s="283"/>
    </row>
    <row r="52" spans="1:9">
      <c r="A52" s="683"/>
      <c r="B52" s="684"/>
      <c r="C52" s="684"/>
      <c r="D52" s="685"/>
      <c r="E52" s="286" t="s">
        <v>832</v>
      </c>
      <c r="F52" s="286" t="s">
        <v>833</v>
      </c>
      <c r="G52" s="286" t="s">
        <v>832</v>
      </c>
      <c r="H52" s="287" t="s">
        <v>833</v>
      </c>
      <c r="I52" s="283"/>
    </row>
    <row r="53" spans="1:9" ht="25.5">
      <c r="A53" s="318" t="s">
        <v>964</v>
      </c>
      <c r="B53" s="319" t="s">
        <v>965</v>
      </c>
      <c r="C53" s="325" t="s">
        <v>848</v>
      </c>
      <c r="D53" s="321">
        <v>40</v>
      </c>
      <c r="E53" s="322">
        <v>12.31</v>
      </c>
      <c r="F53" s="322"/>
      <c r="G53" s="322">
        <f t="shared" ref="G53:G64" si="4">ROUND((D53*E53),2)</f>
        <v>492.4</v>
      </c>
      <c r="H53" s="323">
        <f t="shared" ref="H53:H64" si="5">ROUND((D53*F53),2)</f>
        <v>0</v>
      </c>
      <c r="I53" s="283"/>
    </row>
    <row r="54" spans="1:9" ht="38.25">
      <c r="A54" s="318" t="s">
        <v>983</v>
      </c>
      <c r="B54" s="319" t="s">
        <v>984</v>
      </c>
      <c r="C54" s="325" t="s">
        <v>848</v>
      </c>
      <c r="D54" s="321">
        <v>1.5</v>
      </c>
      <c r="E54" s="322">
        <v>11.9</v>
      </c>
      <c r="F54" s="322"/>
      <c r="G54" s="322">
        <f t="shared" si="4"/>
        <v>17.850000000000001</v>
      </c>
      <c r="H54" s="323">
        <f t="shared" si="5"/>
        <v>0</v>
      </c>
      <c r="I54" s="283"/>
    </row>
    <row r="55" spans="1:9" ht="38.25">
      <c r="A55" s="318" t="s">
        <v>985</v>
      </c>
      <c r="B55" s="319" t="s">
        <v>986</v>
      </c>
      <c r="C55" s="325" t="s">
        <v>848</v>
      </c>
      <c r="D55" s="321">
        <f>22*8</f>
        <v>176</v>
      </c>
      <c r="E55" s="322">
        <v>11.68</v>
      </c>
      <c r="F55" s="322"/>
      <c r="G55" s="322">
        <f t="shared" si="4"/>
        <v>2055.6799999999998</v>
      </c>
      <c r="H55" s="323">
        <f t="shared" si="5"/>
        <v>0</v>
      </c>
      <c r="I55" s="283"/>
    </row>
    <row r="56" spans="1:9" ht="38.25">
      <c r="A56" s="318" t="s">
        <v>966</v>
      </c>
      <c r="B56" s="319" t="s">
        <v>967</v>
      </c>
      <c r="C56" s="320" t="s">
        <v>848</v>
      </c>
      <c r="D56" s="321">
        <f>30.5*8</f>
        <v>244</v>
      </c>
      <c r="E56" s="322">
        <v>14.81</v>
      </c>
      <c r="F56" s="322"/>
      <c r="G56" s="322">
        <f t="shared" si="4"/>
        <v>3613.64</v>
      </c>
      <c r="H56" s="323">
        <f t="shared" si="5"/>
        <v>0</v>
      </c>
      <c r="I56" s="283"/>
    </row>
    <row r="57" spans="1:9" ht="38.25">
      <c r="A57" s="318" t="s">
        <v>987</v>
      </c>
      <c r="B57" s="319" t="s">
        <v>988</v>
      </c>
      <c r="C57" s="325" t="s">
        <v>848</v>
      </c>
      <c r="D57" s="321">
        <f>4.8*7</f>
        <v>33.6</v>
      </c>
      <c r="E57" s="322">
        <v>16.32</v>
      </c>
      <c r="F57" s="322"/>
      <c r="G57" s="322">
        <f t="shared" si="4"/>
        <v>548.35</v>
      </c>
      <c r="H57" s="323">
        <f t="shared" si="5"/>
        <v>0</v>
      </c>
      <c r="I57" s="283"/>
    </row>
    <row r="58" spans="1:9">
      <c r="A58" s="318" t="s">
        <v>968</v>
      </c>
      <c r="B58" s="319" t="s">
        <v>969</v>
      </c>
      <c r="C58" s="320" t="s">
        <v>812</v>
      </c>
      <c r="D58" s="321">
        <v>20</v>
      </c>
      <c r="E58" s="322"/>
      <c r="F58" s="322">
        <v>21.32</v>
      </c>
      <c r="G58" s="322">
        <f t="shared" si="4"/>
        <v>0</v>
      </c>
      <c r="H58" s="323">
        <f t="shared" si="5"/>
        <v>426.4</v>
      </c>
      <c r="I58" s="283"/>
    </row>
    <row r="59" spans="1:9" ht="25.5">
      <c r="A59" s="318" t="s">
        <v>990</v>
      </c>
      <c r="B59" s="319" t="s">
        <v>847</v>
      </c>
      <c r="C59" s="320" t="s">
        <v>848</v>
      </c>
      <c r="D59" s="321">
        <v>4</v>
      </c>
      <c r="E59" s="322">
        <v>41.2</v>
      </c>
      <c r="F59" s="322"/>
      <c r="G59" s="322">
        <f t="shared" si="4"/>
        <v>164.8</v>
      </c>
      <c r="H59" s="323">
        <f t="shared" si="5"/>
        <v>0</v>
      </c>
      <c r="I59" s="283"/>
    </row>
    <row r="60" spans="1:9" ht="49.5">
      <c r="A60" s="318" t="s">
        <v>906</v>
      </c>
      <c r="B60" s="319" t="s">
        <v>915</v>
      </c>
      <c r="C60" s="320" t="s">
        <v>971</v>
      </c>
      <c r="D60" s="321">
        <v>0.8</v>
      </c>
      <c r="E60" s="322">
        <v>30.8</v>
      </c>
      <c r="F60" s="322"/>
      <c r="G60" s="322">
        <f t="shared" si="4"/>
        <v>24.64</v>
      </c>
      <c r="H60" s="323">
        <f t="shared" si="5"/>
        <v>0</v>
      </c>
      <c r="I60" s="283"/>
    </row>
    <row r="61" spans="1:9" ht="25.5">
      <c r="A61" s="318" t="s">
        <v>916</v>
      </c>
      <c r="B61" s="319" t="s">
        <v>917</v>
      </c>
      <c r="C61" s="324" t="s">
        <v>812</v>
      </c>
      <c r="D61" s="321">
        <v>3</v>
      </c>
      <c r="E61" s="322"/>
      <c r="F61" s="322">
        <v>19.48</v>
      </c>
      <c r="G61" s="322">
        <f t="shared" si="4"/>
        <v>0</v>
      </c>
      <c r="H61" s="323">
        <f t="shared" si="5"/>
        <v>58.44</v>
      </c>
      <c r="I61" s="283"/>
    </row>
    <row r="62" spans="1:9" ht="25.5">
      <c r="A62" s="318" t="s">
        <v>810</v>
      </c>
      <c r="B62" s="319" t="s">
        <v>811</v>
      </c>
      <c r="C62" s="324" t="s">
        <v>812</v>
      </c>
      <c r="D62" s="321">
        <v>3</v>
      </c>
      <c r="E62" s="322"/>
      <c r="F62" s="322">
        <v>15.35</v>
      </c>
      <c r="G62" s="322">
        <f t="shared" si="4"/>
        <v>0</v>
      </c>
      <c r="H62" s="323">
        <f t="shared" si="5"/>
        <v>46.05</v>
      </c>
      <c r="I62" s="283"/>
    </row>
    <row r="63" spans="1:9" ht="25.5">
      <c r="A63" s="326" t="s">
        <v>974</v>
      </c>
      <c r="B63" s="327" t="s">
        <v>975</v>
      </c>
      <c r="C63" s="328" t="s">
        <v>812</v>
      </c>
      <c r="D63" s="329">
        <v>65</v>
      </c>
      <c r="E63" s="330"/>
      <c r="F63" s="330">
        <v>14.61</v>
      </c>
      <c r="G63" s="330">
        <f t="shared" si="4"/>
        <v>0</v>
      </c>
      <c r="H63" s="331">
        <f t="shared" si="5"/>
        <v>949.65</v>
      </c>
      <c r="I63" s="283"/>
    </row>
    <row r="64" spans="1:9">
      <c r="A64" s="326" t="s">
        <v>976</v>
      </c>
      <c r="B64" s="327" t="s">
        <v>977</v>
      </c>
      <c r="C64" s="328" t="s">
        <v>812</v>
      </c>
      <c r="D64" s="329">
        <v>65</v>
      </c>
      <c r="E64" s="330"/>
      <c r="F64" s="330">
        <v>13.45</v>
      </c>
      <c r="G64" s="330">
        <f t="shared" si="4"/>
        <v>0</v>
      </c>
      <c r="H64" s="331">
        <f t="shared" si="5"/>
        <v>874.25</v>
      </c>
      <c r="I64" s="283"/>
    </row>
    <row r="65" spans="1:9">
      <c r="A65" s="332"/>
      <c r="B65" s="333"/>
      <c r="C65" s="334"/>
      <c r="D65" s="335"/>
      <c r="E65" s="336"/>
      <c r="F65" s="336" t="s">
        <v>834</v>
      </c>
      <c r="G65" s="336">
        <f>SUM(G53:G64)</f>
        <v>6917.3600000000006</v>
      </c>
      <c r="H65" s="337">
        <f>SUM(H53:H64)</f>
        <v>2354.79</v>
      </c>
      <c r="I65" s="283"/>
    </row>
    <row r="66" spans="1:9">
      <c r="A66" s="300"/>
      <c r="B66" s="301"/>
      <c r="C66" s="302"/>
      <c r="D66" s="303"/>
      <c r="E66" s="304" t="s">
        <v>835</v>
      </c>
      <c r="F66" s="304"/>
      <c r="G66" s="688">
        <f>SUM(G65+H65)</f>
        <v>9272.1500000000015</v>
      </c>
      <c r="H66" s="688"/>
      <c r="I66" s="283"/>
    </row>
    <row r="67" spans="1:9">
      <c r="A67" s="283"/>
      <c r="B67" s="284"/>
      <c r="C67" s="283"/>
      <c r="D67" s="283"/>
      <c r="E67" s="283"/>
      <c r="F67" s="283"/>
      <c r="G67" s="283"/>
      <c r="H67" s="283"/>
      <c r="I67" s="283"/>
    </row>
    <row r="68" spans="1:9" ht="15" customHeight="1">
      <c r="A68" s="285" t="s">
        <v>822</v>
      </c>
      <c r="B68" s="682" t="s">
        <v>991</v>
      </c>
      <c r="C68" s="682"/>
      <c r="D68" s="682"/>
      <c r="E68" s="682"/>
      <c r="F68" s="682"/>
      <c r="G68" s="682"/>
      <c r="H68" s="682"/>
      <c r="I68" s="283"/>
    </row>
    <row r="69" spans="1:9">
      <c r="A69" s="683" t="s">
        <v>831</v>
      </c>
      <c r="B69" s="684" t="s">
        <v>791</v>
      </c>
      <c r="C69" s="684" t="s">
        <v>792</v>
      </c>
      <c r="D69" s="685" t="s">
        <v>793</v>
      </c>
      <c r="E69" s="686" t="s">
        <v>815</v>
      </c>
      <c r="F69" s="686"/>
      <c r="G69" s="687" t="s">
        <v>795</v>
      </c>
      <c r="H69" s="687"/>
      <c r="I69" s="283"/>
    </row>
    <row r="70" spans="1:9">
      <c r="A70" s="683"/>
      <c r="B70" s="684"/>
      <c r="C70" s="684"/>
      <c r="D70" s="685"/>
      <c r="E70" s="286" t="s">
        <v>832</v>
      </c>
      <c r="F70" s="286" t="s">
        <v>833</v>
      </c>
      <c r="G70" s="286" t="s">
        <v>832</v>
      </c>
      <c r="H70" s="287" t="s">
        <v>833</v>
      </c>
      <c r="I70" s="283"/>
    </row>
    <row r="71" spans="1:9" ht="51">
      <c r="A71" s="326" t="s">
        <v>992</v>
      </c>
      <c r="B71" s="327" t="s">
        <v>993</v>
      </c>
      <c r="C71" s="338" t="s">
        <v>848</v>
      </c>
      <c r="D71" s="329">
        <v>220</v>
      </c>
      <c r="E71" s="330">
        <v>11.4</v>
      </c>
      <c r="F71" s="330"/>
      <c r="G71" s="330">
        <f t="shared" ref="G71:G83" si="6">ROUND((D71*E71),2)</f>
        <v>2508</v>
      </c>
      <c r="H71" s="331">
        <f t="shared" ref="H71:H83" si="7">ROUND((D71*F71),2)</f>
        <v>0</v>
      </c>
      <c r="I71" s="283"/>
    </row>
    <row r="72" spans="1:9" ht="38.25">
      <c r="A72" s="326" t="s">
        <v>994</v>
      </c>
      <c r="B72" s="327" t="s">
        <v>995</v>
      </c>
      <c r="C72" s="338" t="s">
        <v>848</v>
      </c>
      <c r="D72" s="329">
        <v>3</v>
      </c>
      <c r="E72" s="330">
        <v>16.36</v>
      </c>
      <c r="F72" s="330"/>
      <c r="G72" s="330">
        <f t="shared" si="6"/>
        <v>49.08</v>
      </c>
      <c r="H72" s="331">
        <f t="shared" si="7"/>
        <v>0</v>
      </c>
      <c r="I72" s="283"/>
    </row>
    <row r="73" spans="1:9" ht="25.5">
      <c r="A73" s="326" t="s">
        <v>996</v>
      </c>
      <c r="B73" s="327" t="s">
        <v>997</v>
      </c>
      <c r="C73" s="338" t="s">
        <v>848</v>
      </c>
      <c r="D73" s="329">
        <v>20</v>
      </c>
      <c r="E73" s="330">
        <v>12.84</v>
      </c>
      <c r="F73" s="330"/>
      <c r="G73" s="330">
        <f t="shared" si="6"/>
        <v>256.8</v>
      </c>
      <c r="H73" s="331">
        <f t="shared" si="7"/>
        <v>0</v>
      </c>
      <c r="I73" s="283"/>
    </row>
    <row r="74" spans="1:9">
      <c r="A74" s="326" t="s">
        <v>968</v>
      </c>
      <c r="B74" s="327" t="s">
        <v>969</v>
      </c>
      <c r="C74" s="339" t="s">
        <v>812</v>
      </c>
      <c r="D74" s="329">
        <v>22</v>
      </c>
      <c r="E74" s="330"/>
      <c r="F74" s="330">
        <v>21.32</v>
      </c>
      <c r="G74" s="330">
        <f t="shared" si="6"/>
        <v>0</v>
      </c>
      <c r="H74" s="331">
        <f t="shared" si="7"/>
        <v>469.04</v>
      </c>
      <c r="I74" s="283"/>
    </row>
    <row r="75" spans="1:9" ht="25.5">
      <c r="A75" s="326" t="s">
        <v>970</v>
      </c>
      <c r="B75" s="327" t="s">
        <v>847</v>
      </c>
      <c r="C75" s="339" t="s">
        <v>848</v>
      </c>
      <c r="D75" s="329">
        <v>5</v>
      </c>
      <c r="E75" s="330">
        <v>41.2</v>
      </c>
      <c r="F75" s="330"/>
      <c r="G75" s="330">
        <f t="shared" si="6"/>
        <v>206</v>
      </c>
      <c r="H75" s="331">
        <f t="shared" si="7"/>
        <v>0</v>
      </c>
      <c r="I75" s="283"/>
    </row>
    <row r="76" spans="1:9" ht="49.5">
      <c r="A76" s="340" t="s">
        <v>906</v>
      </c>
      <c r="B76" s="327" t="s">
        <v>915</v>
      </c>
      <c r="C76" s="339" t="s">
        <v>971</v>
      </c>
      <c r="D76" s="329">
        <v>0.7</v>
      </c>
      <c r="E76" s="330">
        <v>30.8</v>
      </c>
      <c r="F76" s="330"/>
      <c r="G76" s="330">
        <f t="shared" si="6"/>
        <v>21.56</v>
      </c>
      <c r="H76" s="331">
        <f t="shared" si="7"/>
        <v>0</v>
      </c>
      <c r="I76" s="283"/>
    </row>
    <row r="77" spans="1:9" ht="25.5">
      <c r="A77" s="326" t="s">
        <v>916</v>
      </c>
      <c r="B77" s="327" t="s">
        <v>917</v>
      </c>
      <c r="C77" s="328" t="s">
        <v>812</v>
      </c>
      <c r="D77" s="329">
        <v>5</v>
      </c>
      <c r="E77" s="330"/>
      <c r="F77" s="330">
        <v>19.48</v>
      </c>
      <c r="G77" s="330">
        <f t="shared" si="6"/>
        <v>0</v>
      </c>
      <c r="H77" s="331">
        <f t="shared" si="7"/>
        <v>97.4</v>
      </c>
      <c r="I77" s="283"/>
    </row>
    <row r="78" spans="1:9" ht="25.5">
      <c r="A78" s="326" t="s">
        <v>810</v>
      </c>
      <c r="B78" s="327" t="s">
        <v>811</v>
      </c>
      <c r="C78" s="328" t="s">
        <v>812</v>
      </c>
      <c r="D78" s="329">
        <v>5</v>
      </c>
      <c r="E78" s="330"/>
      <c r="F78" s="330">
        <v>15.35</v>
      </c>
      <c r="G78" s="330">
        <f t="shared" si="6"/>
        <v>0</v>
      </c>
      <c r="H78" s="331">
        <f t="shared" si="7"/>
        <v>76.75</v>
      </c>
      <c r="I78" s="283"/>
    </row>
    <row r="79" spans="1:9" ht="38.25">
      <c r="A79" s="326" t="s">
        <v>972</v>
      </c>
      <c r="B79" s="327" t="s">
        <v>973</v>
      </c>
      <c r="C79" s="328" t="s">
        <v>848</v>
      </c>
      <c r="D79" s="329">
        <v>16</v>
      </c>
      <c r="E79" s="330">
        <v>14.15</v>
      </c>
      <c r="F79" s="330"/>
      <c r="G79" s="330">
        <f t="shared" si="6"/>
        <v>226.4</v>
      </c>
      <c r="H79" s="331">
        <f t="shared" si="7"/>
        <v>0</v>
      </c>
      <c r="I79" s="283"/>
    </row>
    <row r="80" spans="1:9" ht="25.5">
      <c r="A80" s="318" t="s">
        <v>974</v>
      </c>
      <c r="B80" s="319" t="s">
        <v>975</v>
      </c>
      <c r="C80" s="324" t="s">
        <v>812</v>
      </c>
      <c r="D80" s="321">
        <v>75</v>
      </c>
      <c r="E80" s="322"/>
      <c r="F80" s="322">
        <v>14.61</v>
      </c>
      <c r="G80" s="322">
        <f t="shared" si="6"/>
        <v>0</v>
      </c>
      <c r="H80" s="323">
        <f t="shared" si="7"/>
        <v>1095.75</v>
      </c>
      <c r="I80" s="283"/>
    </row>
    <row r="81" spans="1:9">
      <c r="A81" s="318" t="s">
        <v>976</v>
      </c>
      <c r="B81" s="319" t="s">
        <v>977</v>
      </c>
      <c r="C81" s="324" t="s">
        <v>812</v>
      </c>
      <c r="D81" s="321">
        <v>75</v>
      </c>
      <c r="E81" s="322"/>
      <c r="F81" s="322">
        <v>13.45</v>
      </c>
      <c r="G81" s="322">
        <f t="shared" si="6"/>
        <v>0</v>
      </c>
      <c r="H81" s="323">
        <f t="shared" si="7"/>
        <v>1008.75</v>
      </c>
      <c r="I81" s="283"/>
    </row>
    <row r="82" spans="1:9" ht="102">
      <c r="A82" s="318" t="s">
        <v>978</v>
      </c>
      <c r="B82" s="319" t="s">
        <v>979</v>
      </c>
      <c r="C82" s="324" t="s">
        <v>812</v>
      </c>
      <c r="D82" s="321">
        <v>5</v>
      </c>
      <c r="E82" s="322"/>
      <c r="F82" s="322">
        <v>14.14</v>
      </c>
      <c r="G82" s="322">
        <f t="shared" si="6"/>
        <v>0</v>
      </c>
      <c r="H82" s="323">
        <f t="shared" si="7"/>
        <v>70.7</v>
      </c>
      <c r="I82" s="283"/>
    </row>
    <row r="83" spans="1:9" ht="25.5">
      <c r="A83" s="318" t="s">
        <v>980</v>
      </c>
      <c r="B83" s="319" t="s">
        <v>981</v>
      </c>
      <c r="C83" s="324" t="s">
        <v>812</v>
      </c>
      <c r="D83" s="321">
        <v>5</v>
      </c>
      <c r="E83" s="322"/>
      <c r="F83" s="322">
        <v>21.1</v>
      </c>
      <c r="G83" s="322">
        <f t="shared" si="6"/>
        <v>0</v>
      </c>
      <c r="H83" s="323">
        <f t="shared" si="7"/>
        <v>105.5</v>
      </c>
      <c r="I83" s="283"/>
    </row>
    <row r="84" spans="1:9">
      <c r="A84" s="332"/>
      <c r="B84" s="333"/>
      <c r="C84" s="334"/>
      <c r="D84" s="335"/>
      <c r="E84" s="336"/>
      <c r="F84" s="336" t="s">
        <v>834</v>
      </c>
      <c r="G84" s="336">
        <f>SUM(G71:G83)</f>
        <v>3267.84</v>
      </c>
      <c r="H84" s="337">
        <f>SUM(H71:H83)</f>
        <v>2923.89</v>
      </c>
      <c r="I84" s="283"/>
    </row>
    <row r="85" spans="1:9">
      <c r="A85" s="341"/>
      <c r="B85" s="342"/>
      <c r="C85" s="343"/>
      <c r="D85" s="344"/>
      <c r="E85" s="345" t="s">
        <v>835</v>
      </c>
      <c r="F85" s="345"/>
      <c r="G85" s="693">
        <f>SUM(G84+H84)</f>
        <v>6191.73</v>
      </c>
      <c r="H85" s="693"/>
      <c r="I85" s="283"/>
    </row>
    <row r="86" spans="1:9">
      <c r="A86" s="283"/>
      <c r="B86" s="284"/>
      <c r="C86" s="283"/>
      <c r="D86" s="283"/>
      <c r="E86" s="283"/>
      <c r="F86" s="283"/>
      <c r="G86" s="283"/>
      <c r="H86" s="283"/>
      <c r="I86" s="283"/>
    </row>
    <row r="87" spans="1:9" ht="15" customHeight="1">
      <c r="A87" s="285" t="s">
        <v>998</v>
      </c>
      <c r="B87" s="682" t="s">
        <v>999</v>
      </c>
      <c r="C87" s="682"/>
      <c r="D87" s="682"/>
      <c r="E87" s="682"/>
      <c r="F87" s="682"/>
      <c r="G87" s="682"/>
      <c r="H87" s="682"/>
      <c r="I87" s="283"/>
    </row>
    <row r="88" spans="1:9">
      <c r="A88" s="683" t="s">
        <v>831</v>
      </c>
      <c r="B88" s="684" t="s">
        <v>791</v>
      </c>
      <c r="C88" s="684" t="s">
        <v>792</v>
      </c>
      <c r="D88" s="685" t="s">
        <v>793</v>
      </c>
      <c r="E88" s="686" t="s">
        <v>815</v>
      </c>
      <c r="F88" s="686"/>
      <c r="G88" s="687" t="s">
        <v>795</v>
      </c>
      <c r="H88" s="687"/>
      <c r="I88" s="283"/>
    </row>
    <row r="89" spans="1:9">
      <c r="A89" s="683"/>
      <c r="B89" s="684"/>
      <c r="C89" s="684"/>
      <c r="D89" s="685"/>
      <c r="E89" s="286" t="s">
        <v>832</v>
      </c>
      <c r="F89" s="286" t="s">
        <v>833</v>
      </c>
      <c r="G89" s="286" t="s">
        <v>832</v>
      </c>
      <c r="H89" s="287" t="s">
        <v>833</v>
      </c>
      <c r="I89" s="283"/>
    </row>
    <row r="90" spans="1:9" ht="51">
      <c r="A90" s="326" t="s">
        <v>1000</v>
      </c>
      <c r="B90" s="327" t="s">
        <v>1001</v>
      </c>
      <c r="C90" s="338" t="s">
        <v>119</v>
      </c>
      <c r="D90" s="329">
        <v>60.5</v>
      </c>
      <c r="E90" s="330">
        <v>69.709999999999994</v>
      </c>
      <c r="F90" s="330"/>
      <c r="G90" s="330">
        <f t="shared" ref="G90:G99" si="8">ROUND((D90*E90),2)</f>
        <v>4217.46</v>
      </c>
      <c r="H90" s="331">
        <f t="shared" ref="H90:H99" si="9">ROUND((D90*F90),2)</f>
        <v>0</v>
      </c>
      <c r="I90" s="283"/>
    </row>
    <row r="91" spans="1:9" ht="38.25">
      <c r="A91" s="326" t="s">
        <v>1002</v>
      </c>
      <c r="B91" s="327" t="s">
        <v>1003</v>
      </c>
      <c r="C91" s="338" t="s">
        <v>848</v>
      </c>
      <c r="D91" s="329">
        <f>(5.88*10)+(5.28*9)</f>
        <v>106.32</v>
      </c>
      <c r="E91" s="330">
        <v>33.840000000000003</v>
      </c>
      <c r="F91" s="330"/>
      <c r="G91" s="330">
        <f t="shared" si="8"/>
        <v>3597.87</v>
      </c>
      <c r="H91" s="331">
        <f t="shared" si="9"/>
        <v>0</v>
      </c>
      <c r="I91" s="283"/>
    </row>
    <row r="92" spans="1:9" ht="63.75">
      <c r="A92" s="318" t="s">
        <v>1004</v>
      </c>
      <c r="B92" s="319" t="s">
        <v>1005</v>
      </c>
      <c r="C92" s="325" t="s">
        <v>848</v>
      </c>
      <c r="D92" s="321">
        <f>(3.8*10)+(2.6*9)</f>
        <v>61.400000000000006</v>
      </c>
      <c r="E92" s="322">
        <v>51.7</v>
      </c>
      <c r="F92" s="322"/>
      <c r="G92" s="322">
        <f t="shared" si="8"/>
        <v>3174.38</v>
      </c>
      <c r="H92" s="323">
        <f t="shared" si="9"/>
        <v>0</v>
      </c>
      <c r="I92" s="283"/>
    </row>
    <row r="93" spans="1:9">
      <c r="A93" s="318" t="s">
        <v>968</v>
      </c>
      <c r="B93" s="319" t="s">
        <v>969</v>
      </c>
      <c r="C93" s="320" t="s">
        <v>812</v>
      </c>
      <c r="D93" s="321">
        <v>80</v>
      </c>
      <c r="E93" s="322"/>
      <c r="F93" s="322">
        <v>21.32</v>
      </c>
      <c r="G93" s="322">
        <f t="shared" si="8"/>
        <v>0</v>
      </c>
      <c r="H93" s="323">
        <f t="shared" si="9"/>
        <v>1705.6</v>
      </c>
      <c r="I93" s="283"/>
    </row>
    <row r="94" spans="1:9" ht="25.5">
      <c r="A94" s="318" t="s">
        <v>970</v>
      </c>
      <c r="B94" s="319" t="s">
        <v>847</v>
      </c>
      <c r="C94" s="320" t="s">
        <v>848</v>
      </c>
      <c r="D94" s="321">
        <v>10</v>
      </c>
      <c r="E94" s="322">
        <v>41.2</v>
      </c>
      <c r="F94" s="322"/>
      <c r="G94" s="322">
        <f t="shared" si="8"/>
        <v>412</v>
      </c>
      <c r="H94" s="323">
        <f t="shared" si="9"/>
        <v>0</v>
      </c>
      <c r="I94" s="283"/>
    </row>
    <row r="95" spans="1:9" ht="49.5">
      <c r="A95" s="318" t="s">
        <v>906</v>
      </c>
      <c r="B95" s="319" t="s">
        <v>915</v>
      </c>
      <c r="C95" s="320" t="s">
        <v>971</v>
      </c>
      <c r="D95" s="321">
        <v>1.5</v>
      </c>
      <c r="E95" s="322">
        <v>30.8</v>
      </c>
      <c r="F95" s="322"/>
      <c r="G95" s="322">
        <f t="shared" si="8"/>
        <v>46.2</v>
      </c>
      <c r="H95" s="323">
        <f t="shared" si="9"/>
        <v>0</v>
      </c>
      <c r="I95" s="283"/>
    </row>
    <row r="96" spans="1:9" ht="25.5">
      <c r="A96" s="326" t="s">
        <v>916</v>
      </c>
      <c r="B96" s="327" t="s">
        <v>917</v>
      </c>
      <c r="C96" s="328" t="s">
        <v>812</v>
      </c>
      <c r="D96" s="329">
        <v>10</v>
      </c>
      <c r="E96" s="330"/>
      <c r="F96" s="330">
        <v>19.48</v>
      </c>
      <c r="G96" s="330">
        <f t="shared" si="8"/>
        <v>0</v>
      </c>
      <c r="H96" s="331">
        <f t="shared" si="9"/>
        <v>194.8</v>
      </c>
      <c r="I96" s="283"/>
    </row>
    <row r="97" spans="1:9" ht="25.5">
      <c r="A97" s="326" t="s">
        <v>810</v>
      </c>
      <c r="B97" s="327" t="s">
        <v>811</v>
      </c>
      <c r="C97" s="328" t="s">
        <v>812</v>
      </c>
      <c r="D97" s="329">
        <v>10</v>
      </c>
      <c r="E97" s="330"/>
      <c r="F97" s="330">
        <v>15.35</v>
      </c>
      <c r="G97" s="330">
        <f t="shared" si="8"/>
        <v>0</v>
      </c>
      <c r="H97" s="331">
        <f t="shared" si="9"/>
        <v>153.5</v>
      </c>
      <c r="I97" s="283"/>
    </row>
    <row r="98" spans="1:9" ht="25.5">
      <c r="A98" s="326" t="s">
        <v>974</v>
      </c>
      <c r="B98" s="327" t="s">
        <v>975</v>
      </c>
      <c r="C98" s="328" t="s">
        <v>812</v>
      </c>
      <c r="D98" s="329">
        <v>115</v>
      </c>
      <c r="E98" s="330"/>
      <c r="F98" s="330">
        <v>14.61</v>
      </c>
      <c r="G98" s="330">
        <f t="shared" si="8"/>
        <v>0</v>
      </c>
      <c r="H98" s="331">
        <f t="shared" si="9"/>
        <v>1680.15</v>
      </c>
      <c r="I98" s="283"/>
    </row>
    <row r="99" spans="1:9">
      <c r="A99" s="326" t="s">
        <v>976</v>
      </c>
      <c r="B99" s="327" t="s">
        <v>977</v>
      </c>
      <c r="C99" s="328" t="s">
        <v>812</v>
      </c>
      <c r="D99" s="329">
        <v>115</v>
      </c>
      <c r="E99" s="330"/>
      <c r="F99" s="330">
        <v>13.45</v>
      </c>
      <c r="G99" s="330">
        <f t="shared" si="8"/>
        <v>0</v>
      </c>
      <c r="H99" s="331">
        <f t="shared" si="9"/>
        <v>1546.75</v>
      </c>
      <c r="I99" s="283"/>
    </row>
    <row r="100" spans="1:9">
      <c r="A100" s="332"/>
      <c r="B100" s="333"/>
      <c r="C100" s="334"/>
      <c r="D100" s="335"/>
      <c r="E100" s="336"/>
      <c r="F100" s="336" t="s">
        <v>834</v>
      </c>
      <c r="G100" s="336">
        <f>SUM(G90:G99)</f>
        <v>11447.91</v>
      </c>
      <c r="H100" s="337">
        <f>SUM(H90:H99)</f>
        <v>5280.7999999999993</v>
      </c>
      <c r="I100" s="283"/>
    </row>
    <row r="101" spans="1:9">
      <c r="A101" s="341"/>
      <c r="B101" s="342"/>
      <c r="C101" s="343"/>
      <c r="D101" s="344"/>
      <c r="E101" s="345" t="s">
        <v>835</v>
      </c>
      <c r="F101" s="345"/>
      <c r="G101" s="693">
        <f>SUM(G100+H100)</f>
        <v>16728.71</v>
      </c>
      <c r="H101" s="693"/>
      <c r="I101" s="283"/>
    </row>
    <row r="102" spans="1:9">
      <c r="A102" s="284"/>
      <c r="B102" s="284"/>
      <c r="C102" s="284"/>
      <c r="D102" s="284"/>
      <c r="E102" s="284"/>
      <c r="F102" s="284"/>
      <c r="G102" s="284"/>
      <c r="H102" s="284"/>
      <c r="I102" s="283"/>
    </row>
    <row r="103" spans="1:9" ht="15" customHeight="1">
      <c r="A103" s="285" t="s">
        <v>1006</v>
      </c>
      <c r="B103" s="682" t="s">
        <v>1007</v>
      </c>
      <c r="C103" s="682"/>
      <c r="D103" s="682"/>
      <c r="E103" s="682"/>
      <c r="F103" s="682"/>
      <c r="G103" s="682"/>
      <c r="H103" s="682"/>
      <c r="I103" s="283"/>
    </row>
    <row r="104" spans="1:9">
      <c r="A104" s="683" t="s">
        <v>831</v>
      </c>
      <c r="B104" s="684" t="s">
        <v>791</v>
      </c>
      <c r="C104" s="684" t="s">
        <v>792</v>
      </c>
      <c r="D104" s="685" t="s">
        <v>793</v>
      </c>
      <c r="E104" s="686" t="s">
        <v>815</v>
      </c>
      <c r="F104" s="686"/>
      <c r="G104" s="687" t="s">
        <v>795</v>
      </c>
      <c r="H104" s="687"/>
      <c r="I104" s="283"/>
    </row>
    <row r="105" spans="1:9">
      <c r="A105" s="683"/>
      <c r="B105" s="684"/>
      <c r="C105" s="684"/>
      <c r="D105" s="685"/>
      <c r="E105" s="286" t="s">
        <v>832</v>
      </c>
      <c r="F105" s="286" t="s">
        <v>833</v>
      </c>
      <c r="G105" s="286" t="s">
        <v>832</v>
      </c>
      <c r="H105" s="287" t="s">
        <v>833</v>
      </c>
      <c r="I105" s="283"/>
    </row>
    <row r="106" spans="1:9" ht="25.5">
      <c r="A106" s="318" t="s">
        <v>1008</v>
      </c>
      <c r="B106" s="319" t="s">
        <v>1009</v>
      </c>
      <c r="C106" s="325" t="s">
        <v>119</v>
      </c>
      <c r="D106" s="321">
        <v>61.27</v>
      </c>
      <c r="E106" s="322">
        <v>30.11</v>
      </c>
      <c r="F106" s="322"/>
      <c r="G106" s="322">
        <f t="shared" ref="G106:G115" si="10">ROUND((D106*E106),2)</f>
        <v>1844.84</v>
      </c>
      <c r="H106" s="323">
        <f t="shared" ref="H106:H115" si="11">ROUND((D106*F106),2)</f>
        <v>0</v>
      </c>
      <c r="I106" s="346"/>
    </row>
    <row r="107" spans="1:9" ht="25.5">
      <c r="A107" s="318" t="s">
        <v>1010</v>
      </c>
      <c r="B107" s="319" t="s">
        <v>1011</v>
      </c>
      <c r="C107" s="325" t="s">
        <v>848</v>
      </c>
      <c r="D107" s="321">
        <v>22</v>
      </c>
      <c r="E107" s="322">
        <v>10.15</v>
      </c>
      <c r="F107" s="322"/>
      <c r="G107" s="322">
        <f t="shared" si="10"/>
        <v>223.3</v>
      </c>
      <c r="H107" s="323">
        <f t="shared" si="11"/>
        <v>0</v>
      </c>
      <c r="I107" s="346"/>
    </row>
    <row r="108" spans="1:9">
      <c r="A108" s="318" t="s">
        <v>968</v>
      </c>
      <c r="B108" s="319" t="s">
        <v>969</v>
      </c>
      <c r="C108" s="320" t="s">
        <v>812</v>
      </c>
      <c r="D108" s="321">
        <v>60</v>
      </c>
      <c r="E108" s="322"/>
      <c r="F108" s="322">
        <v>21.32</v>
      </c>
      <c r="G108" s="322">
        <f t="shared" si="10"/>
        <v>0</v>
      </c>
      <c r="H108" s="323">
        <f t="shared" si="11"/>
        <v>1279.2</v>
      </c>
      <c r="I108" s="346"/>
    </row>
    <row r="109" spans="1:9" ht="25.5">
      <c r="A109" s="318" t="s">
        <v>970</v>
      </c>
      <c r="B109" s="319" t="s">
        <v>847</v>
      </c>
      <c r="C109" s="320" t="s">
        <v>848</v>
      </c>
      <c r="D109" s="321">
        <v>7</v>
      </c>
      <c r="E109" s="322">
        <v>41.2</v>
      </c>
      <c r="F109" s="322"/>
      <c r="G109" s="322">
        <f t="shared" si="10"/>
        <v>288.39999999999998</v>
      </c>
      <c r="H109" s="323">
        <f t="shared" si="11"/>
        <v>0</v>
      </c>
      <c r="I109" s="346"/>
    </row>
    <row r="110" spans="1:9" ht="49.5">
      <c r="A110" s="318" t="s">
        <v>906</v>
      </c>
      <c r="B110" s="319" t="s">
        <v>915</v>
      </c>
      <c r="C110" s="320" t="s">
        <v>971</v>
      </c>
      <c r="D110" s="321">
        <v>1</v>
      </c>
      <c r="E110" s="322">
        <v>30.8</v>
      </c>
      <c r="F110" s="322"/>
      <c r="G110" s="322">
        <f t="shared" si="10"/>
        <v>30.8</v>
      </c>
      <c r="H110" s="323">
        <f t="shared" si="11"/>
        <v>0</v>
      </c>
      <c r="I110" s="346"/>
    </row>
    <row r="111" spans="1:9" ht="25.5">
      <c r="A111" s="326" t="s">
        <v>916</v>
      </c>
      <c r="B111" s="327" t="s">
        <v>917</v>
      </c>
      <c r="C111" s="328" t="s">
        <v>812</v>
      </c>
      <c r="D111" s="329">
        <v>6</v>
      </c>
      <c r="E111" s="330"/>
      <c r="F111" s="330">
        <v>19.48</v>
      </c>
      <c r="G111" s="330">
        <f t="shared" si="10"/>
        <v>0</v>
      </c>
      <c r="H111" s="331">
        <f t="shared" si="11"/>
        <v>116.88</v>
      </c>
      <c r="I111" s="283"/>
    </row>
    <row r="112" spans="1:9" ht="25.5">
      <c r="A112" s="326" t="s">
        <v>810</v>
      </c>
      <c r="B112" s="327" t="s">
        <v>811</v>
      </c>
      <c r="C112" s="328" t="s">
        <v>812</v>
      </c>
      <c r="D112" s="329">
        <v>6</v>
      </c>
      <c r="E112" s="330"/>
      <c r="F112" s="330">
        <v>15.35</v>
      </c>
      <c r="G112" s="330">
        <f t="shared" si="10"/>
        <v>0</v>
      </c>
      <c r="H112" s="331">
        <f t="shared" si="11"/>
        <v>92.1</v>
      </c>
      <c r="I112" s="283"/>
    </row>
    <row r="113" spans="1:9" ht="38.25">
      <c r="A113" s="326" t="s">
        <v>972</v>
      </c>
      <c r="B113" s="327" t="s">
        <v>973</v>
      </c>
      <c r="C113" s="328" t="s">
        <v>848</v>
      </c>
      <c r="D113" s="329">
        <v>16</v>
      </c>
      <c r="E113" s="330">
        <v>14.15</v>
      </c>
      <c r="F113" s="330"/>
      <c r="G113" s="330">
        <f t="shared" si="10"/>
        <v>226.4</v>
      </c>
      <c r="H113" s="331">
        <f t="shared" si="11"/>
        <v>0</v>
      </c>
      <c r="I113" s="283"/>
    </row>
    <row r="114" spans="1:9" ht="25.5">
      <c r="A114" s="326" t="s">
        <v>974</v>
      </c>
      <c r="B114" s="327" t="s">
        <v>975</v>
      </c>
      <c r="C114" s="328" t="s">
        <v>812</v>
      </c>
      <c r="D114" s="329">
        <v>90</v>
      </c>
      <c r="E114" s="330"/>
      <c r="F114" s="330">
        <v>14.61</v>
      </c>
      <c r="G114" s="330">
        <f t="shared" si="10"/>
        <v>0</v>
      </c>
      <c r="H114" s="331">
        <f t="shared" si="11"/>
        <v>1314.9</v>
      </c>
      <c r="I114" s="283"/>
    </row>
    <row r="115" spans="1:9">
      <c r="A115" s="326" t="s">
        <v>976</v>
      </c>
      <c r="B115" s="327" t="s">
        <v>977</v>
      </c>
      <c r="C115" s="328" t="s">
        <v>812</v>
      </c>
      <c r="D115" s="329">
        <v>90</v>
      </c>
      <c r="E115" s="330"/>
      <c r="F115" s="330">
        <v>13.45</v>
      </c>
      <c r="G115" s="330">
        <f t="shared" si="10"/>
        <v>0</v>
      </c>
      <c r="H115" s="331">
        <f t="shared" si="11"/>
        <v>1210.5</v>
      </c>
      <c r="I115" s="283"/>
    </row>
    <row r="116" spans="1:9">
      <c r="A116" s="332"/>
      <c r="B116" s="333"/>
      <c r="C116" s="334"/>
      <c r="D116" s="335"/>
      <c r="E116" s="336"/>
      <c r="F116" s="336" t="s">
        <v>834</v>
      </c>
      <c r="G116" s="336">
        <f>SUM(G106:G115)</f>
        <v>2613.7400000000002</v>
      </c>
      <c r="H116" s="337">
        <f>SUM(H106:H115)</f>
        <v>4013.58</v>
      </c>
      <c r="I116" s="283"/>
    </row>
    <row r="117" spans="1:9">
      <c r="A117" s="341"/>
      <c r="B117" s="342"/>
      <c r="C117" s="343"/>
      <c r="D117" s="344"/>
      <c r="E117" s="345" t="s">
        <v>835</v>
      </c>
      <c r="F117" s="345"/>
      <c r="G117" s="693">
        <f>SUM(G116+H116)</f>
        <v>6627.32</v>
      </c>
      <c r="H117" s="693"/>
      <c r="I117" s="283"/>
    </row>
    <row r="118" spans="1:9">
      <c r="A118" s="283"/>
      <c r="B118" s="283"/>
      <c r="C118" s="283"/>
      <c r="D118" s="283"/>
      <c r="E118" s="283"/>
      <c r="F118" s="283"/>
      <c r="G118" s="283"/>
      <c r="H118" s="283"/>
      <c r="I118" s="283"/>
    </row>
    <row r="119" spans="1:9">
      <c r="A119" s="283"/>
      <c r="B119" s="283"/>
      <c r="C119" s="283"/>
      <c r="D119" s="283"/>
      <c r="E119" s="283"/>
      <c r="F119" s="283"/>
      <c r="G119" s="283"/>
      <c r="H119" s="283"/>
      <c r="I119" s="283"/>
    </row>
    <row r="120" spans="1:9">
      <c r="A120" s="283"/>
      <c r="B120" s="283"/>
      <c r="C120" s="283"/>
      <c r="D120" s="283"/>
      <c r="E120" s="283"/>
      <c r="F120" s="283"/>
      <c r="G120" s="283"/>
      <c r="H120" s="283"/>
      <c r="I120" s="283"/>
    </row>
    <row r="121" spans="1:9">
      <c r="A121" s="283"/>
      <c r="B121" s="283"/>
      <c r="C121" s="283"/>
      <c r="D121" s="283"/>
      <c r="E121" s="283"/>
      <c r="F121" s="283"/>
      <c r="G121" s="283"/>
      <c r="H121" s="283"/>
      <c r="I121" s="283"/>
    </row>
    <row r="122" spans="1:9">
      <c r="A122" s="283"/>
      <c r="B122" s="283"/>
      <c r="C122" s="283"/>
      <c r="D122" s="283"/>
      <c r="E122" s="283"/>
      <c r="F122" s="283"/>
      <c r="G122" s="283"/>
      <c r="H122" s="283"/>
      <c r="I122" s="283"/>
    </row>
    <row r="123" spans="1:9">
      <c r="A123" s="283"/>
      <c r="B123" s="283"/>
      <c r="C123" s="283"/>
      <c r="D123" s="283"/>
      <c r="E123" s="283"/>
      <c r="F123" s="283"/>
      <c r="G123" s="283"/>
      <c r="H123" s="283"/>
      <c r="I123" s="283"/>
    </row>
    <row r="124" spans="1:9">
      <c r="A124" s="283"/>
      <c r="B124" s="283"/>
      <c r="C124" s="283"/>
      <c r="D124" s="283"/>
      <c r="E124" s="283"/>
      <c r="F124" s="283"/>
      <c r="G124" s="283"/>
      <c r="H124" s="283"/>
      <c r="I124" s="283"/>
    </row>
    <row r="125" spans="1:9">
      <c r="A125" s="283"/>
      <c r="B125" s="283"/>
      <c r="C125" s="283"/>
      <c r="D125" s="283"/>
      <c r="E125" s="283"/>
      <c r="F125" s="283"/>
      <c r="G125" s="283"/>
      <c r="H125" s="283"/>
      <c r="I125" s="283"/>
    </row>
    <row r="126" spans="1:9">
      <c r="A126" s="283"/>
      <c r="B126" s="283"/>
      <c r="C126" s="283"/>
      <c r="D126" s="283"/>
      <c r="E126" s="283"/>
      <c r="F126" s="283"/>
      <c r="G126" s="283"/>
      <c r="H126" s="283"/>
      <c r="I126" s="283"/>
    </row>
    <row r="127" spans="1:9">
      <c r="A127" s="283"/>
      <c r="B127" s="283"/>
      <c r="C127" s="283"/>
      <c r="D127" s="283"/>
      <c r="E127" s="283"/>
      <c r="F127" s="283"/>
      <c r="G127" s="283"/>
      <c r="H127" s="283"/>
      <c r="I127" s="283"/>
    </row>
    <row r="128" spans="1:9">
      <c r="A128" s="283"/>
      <c r="B128" s="283"/>
      <c r="C128" s="283"/>
      <c r="D128" s="283"/>
      <c r="E128" s="283"/>
      <c r="F128" s="283"/>
      <c r="G128" s="283"/>
      <c r="H128" s="283"/>
      <c r="I128" s="283"/>
    </row>
    <row r="132" spans="2:2">
      <c r="B132">
        <f>'3.ORÇAMENTO'!B399</f>
        <v>0</v>
      </c>
    </row>
    <row r="135" spans="2:2">
      <c r="B135" t="s">
        <v>1012</v>
      </c>
    </row>
    <row r="136" spans="2:2">
      <c r="B136" s="347">
        <f>'2.CRONOGRAMA'!J50</f>
        <v>0</v>
      </c>
    </row>
    <row r="137" spans="2:2">
      <c r="B137" s="347">
        <f>'3.ORÇAMENTO'!E402</f>
        <v>0</v>
      </c>
    </row>
    <row r="138" spans="2:2">
      <c r="B138" s="347">
        <f>'3.ORÇAMENTO'!E403</f>
        <v>0</v>
      </c>
    </row>
  </sheetData>
  <mergeCells count="50">
    <mergeCell ref="G117:H117"/>
    <mergeCell ref="G101:H101"/>
    <mergeCell ref="B103:H103"/>
    <mergeCell ref="A104:A105"/>
    <mergeCell ref="B104:B105"/>
    <mergeCell ref="C104:C105"/>
    <mergeCell ref="D104:D105"/>
    <mergeCell ref="E104:F104"/>
    <mergeCell ref="G104:H104"/>
    <mergeCell ref="G85:H85"/>
    <mergeCell ref="B87:H87"/>
    <mergeCell ref="A88:A89"/>
    <mergeCell ref="B88:B89"/>
    <mergeCell ref="C88:C89"/>
    <mergeCell ref="D88:D89"/>
    <mergeCell ref="E88:F88"/>
    <mergeCell ref="G88:H88"/>
    <mergeCell ref="G66:H66"/>
    <mergeCell ref="B68:H68"/>
    <mergeCell ref="A69:A70"/>
    <mergeCell ref="B69:B70"/>
    <mergeCell ref="C69:C70"/>
    <mergeCell ref="D69:D70"/>
    <mergeCell ref="E69:F69"/>
    <mergeCell ref="G69:H69"/>
    <mergeCell ref="G48:H48"/>
    <mergeCell ref="B50:H50"/>
    <mergeCell ref="A51:A52"/>
    <mergeCell ref="B51:B52"/>
    <mergeCell ref="C51:C52"/>
    <mergeCell ref="D51:D52"/>
    <mergeCell ref="E51:F51"/>
    <mergeCell ref="G51:H51"/>
    <mergeCell ref="G28:H28"/>
    <mergeCell ref="B30:H30"/>
    <mergeCell ref="A31:A32"/>
    <mergeCell ref="B31:B32"/>
    <mergeCell ref="C31:C32"/>
    <mergeCell ref="D31:D32"/>
    <mergeCell ref="E31:F31"/>
    <mergeCell ref="G31:H31"/>
    <mergeCell ref="A3:B3"/>
    <mergeCell ref="A9:H9"/>
    <mergeCell ref="B12:H12"/>
    <mergeCell ref="A13:A14"/>
    <mergeCell ref="B13:B14"/>
    <mergeCell ref="C13:C14"/>
    <mergeCell ref="D13:D14"/>
    <mergeCell ref="E13:F13"/>
    <mergeCell ref="G13:H13"/>
  </mergeCells>
  <pageMargins left="0.51180555555555496" right="0.51180555555555496" top="0.78749999999999998" bottom="0.78749999999999998" header="0.51180555555555496" footer="0.51180555555555496"/>
  <pageSetup paperSize="9" scale="77" fitToHeight="0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76092"/>
    <pageSetUpPr fitToPage="1"/>
  </sheetPr>
  <dimension ref="A1:AMJ310"/>
  <sheetViews>
    <sheetView view="pageBreakPreview" topLeftCell="F1" zoomScaleNormal="80" workbookViewId="0">
      <pane ySplit="5" topLeftCell="A6" activePane="bottomLeft" state="frozen"/>
      <selection activeCell="F1" sqref="F1"/>
      <selection pane="bottomLeft" activeCell="L6" sqref="L6"/>
    </sheetView>
  </sheetViews>
  <sheetFormatPr defaultColWidth="9.140625" defaultRowHeight="15"/>
  <cols>
    <col min="1" max="1" width="8.140625" style="348" customWidth="1"/>
    <col min="2" max="2" width="22.85546875" style="349" customWidth="1"/>
    <col min="3" max="3" width="46.28515625" style="350" customWidth="1"/>
    <col min="4" max="4" width="11.28515625" style="48" customWidth="1"/>
    <col min="5" max="5" width="11.140625" style="351" customWidth="1"/>
    <col min="6" max="8" width="15.85546875" style="48" customWidth="1"/>
    <col min="9" max="9" width="15.85546875" style="352" customWidth="1"/>
    <col min="10" max="10" width="16.140625" style="352" customWidth="1"/>
    <col min="11" max="11" width="15.85546875" style="353" customWidth="1"/>
    <col min="12" max="18" width="9.140625" style="351"/>
    <col min="19" max="19" width="14.7109375" style="351" customWidth="1"/>
    <col min="20" max="1024" width="9.140625" style="351"/>
  </cols>
  <sheetData>
    <row r="1" spans="1:113" s="362" customFormat="1" ht="15.75">
      <c r="A1" s="354"/>
      <c r="B1" s="355"/>
      <c r="C1" s="356"/>
      <c r="D1" s="357"/>
      <c r="E1" s="358"/>
      <c r="F1" s="359"/>
      <c r="G1" s="359"/>
      <c r="H1" s="359"/>
      <c r="I1" s="360"/>
      <c r="J1" s="360"/>
      <c r="K1" s="361"/>
    </row>
    <row r="2" spans="1:113" s="362" customFormat="1" ht="15.75">
      <c r="A2" s="694" t="s">
        <v>1013</v>
      </c>
      <c r="B2" s="694"/>
      <c r="C2" s="363">
        <f>'3.ORÇAMENTO'!M393</f>
        <v>0</v>
      </c>
      <c r="D2" s="364"/>
      <c r="E2" s="365"/>
      <c r="I2" s="360"/>
      <c r="J2" s="360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1"/>
      <c r="AM2" s="361"/>
      <c r="AN2" s="361"/>
      <c r="AO2" s="361"/>
      <c r="AP2" s="361"/>
      <c r="AQ2" s="361"/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F2" s="361"/>
      <c r="BG2" s="361"/>
      <c r="BH2" s="361"/>
      <c r="BI2" s="361"/>
      <c r="BJ2" s="361"/>
      <c r="BK2" s="361"/>
      <c r="BL2" s="361"/>
      <c r="BM2" s="361"/>
      <c r="BN2" s="361"/>
      <c r="BO2" s="361"/>
      <c r="BP2" s="361"/>
      <c r="BQ2" s="361"/>
      <c r="BR2" s="361"/>
      <c r="BS2" s="361"/>
      <c r="BT2" s="361"/>
      <c r="BU2" s="361"/>
      <c r="BV2" s="361"/>
      <c r="BW2" s="361"/>
      <c r="BX2" s="361"/>
      <c r="BY2" s="361"/>
      <c r="BZ2" s="361"/>
      <c r="CA2" s="361"/>
      <c r="CB2" s="361"/>
      <c r="CC2" s="361"/>
      <c r="CD2" s="361"/>
      <c r="CE2" s="361"/>
      <c r="CF2" s="361"/>
      <c r="CG2" s="361"/>
      <c r="CH2" s="361"/>
      <c r="CI2" s="361"/>
      <c r="CJ2" s="361"/>
      <c r="CK2" s="361"/>
      <c r="CL2" s="361"/>
      <c r="CM2" s="361"/>
      <c r="CN2" s="361"/>
      <c r="CO2" s="361"/>
      <c r="CP2" s="361"/>
      <c r="CQ2" s="361"/>
      <c r="CR2" s="361"/>
      <c r="CS2" s="361"/>
      <c r="CT2" s="361"/>
      <c r="CU2" s="361"/>
      <c r="CV2" s="361"/>
      <c r="CW2" s="361"/>
      <c r="CX2" s="361"/>
      <c r="CY2" s="361"/>
      <c r="CZ2" s="361"/>
      <c r="DA2" s="361"/>
      <c r="DB2" s="361"/>
      <c r="DC2" s="361"/>
      <c r="DD2" s="361"/>
      <c r="DE2" s="361"/>
      <c r="DF2" s="361"/>
      <c r="DG2" s="361"/>
      <c r="DH2" s="361"/>
      <c r="DI2" s="361"/>
    </row>
    <row r="3" spans="1:113" s="371" customFormat="1" ht="15.75">
      <c r="A3" s="366"/>
      <c r="B3" s="367"/>
      <c r="C3" s="368"/>
      <c r="D3" s="369"/>
      <c r="E3" s="370"/>
      <c r="F3" s="369"/>
      <c r="G3" s="369"/>
      <c r="H3" s="369"/>
      <c r="I3" s="369"/>
      <c r="J3" s="369"/>
      <c r="K3" s="369"/>
      <c r="L3" s="361"/>
      <c r="M3" s="361"/>
      <c r="N3" s="361"/>
      <c r="O3" s="361"/>
      <c r="P3" s="369"/>
      <c r="Q3" s="369"/>
      <c r="R3" s="369"/>
      <c r="S3" s="369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1"/>
      <c r="AI3" s="361"/>
      <c r="AJ3" s="361"/>
      <c r="AK3" s="361"/>
      <c r="AL3" s="361"/>
      <c r="AM3" s="361"/>
      <c r="AN3" s="361"/>
      <c r="AO3" s="361"/>
      <c r="AP3" s="361"/>
      <c r="AQ3" s="361"/>
      <c r="AR3" s="361"/>
      <c r="AS3" s="361"/>
      <c r="AT3" s="361"/>
      <c r="AU3" s="361"/>
      <c r="AV3" s="361"/>
      <c r="AW3" s="361"/>
      <c r="AX3" s="361"/>
      <c r="AY3" s="361"/>
      <c r="AZ3" s="361"/>
      <c r="BA3" s="361"/>
      <c r="BB3" s="361"/>
      <c r="BC3" s="361"/>
      <c r="BD3" s="361"/>
      <c r="BE3" s="361"/>
      <c r="BF3" s="361"/>
      <c r="BG3" s="361"/>
      <c r="BH3" s="361"/>
      <c r="BI3" s="361"/>
      <c r="BJ3" s="361"/>
      <c r="BK3" s="361"/>
      <c r="BL3" s="361"/>
      <c r="BM3" s="361"/>
      <c r="BN3" s="361"/>
      <c r="BO3" s="361"/>
      <c r="BP3" s="361"/>
      <c r="BQ3" s="361"/>
      <c r="BR3" s="361"/>
      <c r="BS3" s="361"/>
      <c r="BT3" s="361"/>
      <c r="BU3" s="361"/>
      <c r="BV3" s="361"/>
      <c r="BW3" s="361"/>
      <c r="BX3" s="361"/>
      <c r="BY3" s="361"/>
      <c r="BZ3" s="361"/>
      <c r="CA3" s="361"/>
      <c r="CB3" s="361"/>
      <c r="CC3" s="361"/>
      <c r="CD3" s="361"/>
      <c r="CE3" s="361"/>
      <c r="CF3" s="361"/>
      <c r="CG3" s="361"/>
      <c r="CH3" s="361"/>
      <c r="CI3" s="361"/>
      <c r="CJ3" s="361"/>
      <c r="CK3" s="361"/>
      <c r="CL3" s="361"/>
      <c r="CM3" s="361"/>
      <c r="CN3" s="361"/>
      <c r="CO3" s="361"/>
      <c r="CP3" s="361"/>
      <c r="CQ3" s="361"/>
      <c r="CR3" s="361"/>
      <c r="CS3" s="361"/>
      <c r="CT3" s="361"/>
      <c r="CU3" s="361"/>
      <c r="CV3" s="361"/>
      <c r="CW3" s="361"/>
      <c r="CX3" s="361"/>
      <c r="CY3" s="361"/>
      <c r="CZ3" s="361"/>
      <c r="DA3" s="361"/>
      <c r="DB3" s="361"/>
      <c r="DC3" s="361"/>
      <c r="DD3" s="361"/>
      <c r="DE3" s="361"/>
      <c r="DF3" s="361"/>
      <c r="DG3" s="361"/>
      <c r="DH3" s="361"/>
      <c r="DI3" s="361"/>
    </row>
    <row r="4" spans="1:113" s="372" customFormat="1" ht="15.75" customHeight="1">
      <c r="A4" s="695" t="str">
        <f>'3.ORÇAMENTO'!A16</f>
        <v>ITEM</v>
      </c>
      <c r="B4" s="696" t="str">
        <f>'3.ORÇAMENTO'!B16</f>
        <v>CÓDIGO DE REFERÊNCIA</v>
      </c>
      <c r="C4" s="696" t="str">
        <f>'3.ORÇAMENTO'!C16</f>
        <v>DESCRIÇÃO</v>
      </c>
      <c r="D4" s="696" t="str">
        <f>'3.ORÇAMENTO'!D16</f>
        <v>UNID.</v>
      </c>
      <c r="E4" s="696" t="str">
        <f>'3.ORÇAMENTO'!E16</f>
        <v>QUANTIDADE</v>
      </c>
      <c r="F4" s="698" t="str">
        <f>'3.ORÇAMENTO'!F16</f>
        <v>PREÇO UNITÁRIO SEM BDI</v>
      </c>
      <c r="G4" s="698"/>
      <c r="H4" s="699" t="str">
        <f>'3.ORÇAMENTO'!L16</f>
        <v>TOTAL SERVIÇO      COM BDI</v>
      </c>
      <c r="I4" s="697" t="s">
        <v>1014</v>
      </c>
      <c r="J4" s="696" t="s">
        <v>1015</v>
      </c>
      <c r="K4" s="697" t="s">
        <v>1016</v>
      </c>
      <c r="L4" s="361"/>
      <c r="M4" s="361"/>
      <c r="N4" s="361"/>
      <c r="O4" s="361"/>
      <c r="P4" s="697" t="s">
        <v>1017</v>
      </c>
      <c r="Q4" s="697" t="s">
        <v>1018</v>
      </c>
      <c r="R4" s="697" t="s">
        <v>1019</v>
      </c>
      <c r="S4" s="697" t="s">
        <v>1020</v>
      </c>
      <c r="T4" s="361"/>
      <c r="U4" s="361"/>
      <c r="V4" s="361"/>
      <c r="W4" s="361"/>
      <c r="X4" s="361"/>
      <c r="Y4" s="361"/>
      <c r="Z4" s="361"/>
      <c r="AA4" s="361"/>
      <c r="AB4" s="361"/>
      <c r="AC4" s="361"/>
      <c r="AD4" s="361"/>
      <c r="AE4" s="361"/>
      <c r="AF4" s="361"/>
      <c r="AG4" s="361"/>
      <c r="AH4" s="361"/>
      <c r="AI4" s="361"/>
      <c r="AJ4" s="361"/>
      <c r="AK4" s="361"/>
      <c r="AL4" s="361"/>
      <c r="AM4" s="361"/>
      <c r="AN4" s="361"/>
      <c r="AO4" s="361"/>
      <c r="AP4" s="361"/>
      <c r="AQ4" s="361"/>
      <c r="AR4" s="361"/>
      <c r="AS4" s="361"/>
      <c r="AT4" s="361"/>
      <c r="AU4" s="361"/>
      <c r="AV4" s="361"/>
      <c r="AW4" s="361"/>
      <c r="AX4" s="361"/>
      <c r="AY4" s="361"/>
      <c r="AZ4" s="361"/>
      <c r="BA4" s="361"/>
      <c r="BB4" s="361"/>
      <c r="BC4" s="361"/>
      <c r="BD4" s="361"/>
      <c r="BE4" s="361"/>
      <c r="BF4" s="361"/>
      <c r="BG4" s="361"/>
      <c r="BH4" s="361"/>
      <c r="BI4" s="361"/>
      <c r="BJ4" s="361"/>
      <c r="BK4" s="361"/>
      <c r="BL4" s="361"/>
      <c r="BM4" s="361"/>
      <c r="BN4" s="361"/>
      <c r="BO4" s="361"/>
      <c r="BP4" s="361"/>
      <c r="BQ4" s="361"/>
      <c r="BR4" s="361"/>
      <c r="BS4" s="361"/>
      <c r="BT4" s="361"/>
      <c r="BU4" s="361"/>
      <c r="BV4" s="361"/>
      <c r="BW4" s="361"/>
      <c r="BX4" s="361"/>
      <c r="BY4" s="361"/>
      <c r="BZ4" s="361"/>
      <c r="CA4" s="361"/>
      <c r="CB4" s="361"/>
      <c r="CC4" s="361"/>
      <c r="CD4" s="361"/>
      <c r="CE4" s="361"/>
      <c r="CF4" s="361"/>
      <c r="CG4" s="361"/>
      <c r="CH4" s="361"/>
      <c r="CI4" s="361"/>
      <c r="CJ4" s="361"/>
      <c r="CK4" s="361"/>
      <c r="CL4" s="361"/>
      <c r="CM4" s="361"/>
      <c r="CN4" s="361"/>
      <c r="CO4" s="361"/>
      <c r="CP4" s="361"/>
      <c r="CQ4" s="361"/>
      <c r="CR4" s="361"/>
      <c r="CS4" s="361"/>
      <c r="CT4" s="361"/>
      <c r="CU4" s="361"/>
      <c r="CV4" s="361"/>
      <c r="CW4" s="361"/>
      <c r="CX4" s="361"/>
      <c r="CY4" s="361"/>
      <c r="CZ4" s="361"/>
      <c r="DA4" s="361"/>
      <c r="DB4" s="361"/>
      <c r="DC4" s="361"/>
      <c r="DD4" s="361"/>
      <c r="DE4" s="361"/>
      <c r="DF4" s="361"/>
      <c r="DG4" s="361"/>
      <c r="DH4" s="361"/>
      <c r="DI4" s="361"/>
    </row>
    <row r="5" spans="1:113" s="372" customFormat="1" ht="15.75">
      <c r="A5" s="695"/>
      <c r="B5" s="696"/>
      <c r="C5" s="696"/>
      <c r="D5" s="696"/>
      <c r="E5" s="696"/>
      <c r="F5" s="373" t="str">
        <f>'3.ORÇAMENTO'!H17</f>
        <v>TOTAL SEM BDI</v>
      </c>
      <c r="G5" s="373" t="str">
        <f>'3.ORÇAMENTO'!K17</f>
        <v>TOTAL COM BDI</v>
      </c>
      <c r="H5" s="699"/>
      <c r="I5" s="697"/>
      <c r="J5" s="696"/>
      <c r="K5" s="697"/>
      <c r="L5" s="361"/>
      <c r="M5" s="361"/>
      <c r="N5" s="361"/>
      <c r="O5" s="361"/>
      <c r="P5" s="697"/>
      <c r="Q5" s="697" t="s">
        <v>1018</v>
      </c>
      <c r="R5" s="697" t="s">
        <v>1021</v>
      </c>
      <c r="S5" s="697" t="s">
        <v>1021</v>
      </c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1"/>
      <c r="BP5" s="361"/>
      <c r="BQ5" s="361"/>
      <c r="BR5" s="361"/>
      <c r="BS5" s="361"/>
      <c r="BT5" s="361"/>
      <c r="BU5" s="361"/>
      <c r="BV5" s="361"/>
      <c r="BW5" s="361"/>
      <c r="BX5" s="361"/>
      <c r="BY5" s="361"/>
      <c r="BZ5" s="361"/>
      <c r="CA5" s="361"/>
      <c r="CB5" s="361"/>
      <c r="CC5" s="361"/>
      <c r="CD5" s="361"/>
      <c r="CE5" s="361"/>
      <c r="CF5" s="361"/>
      <c r="CG5" s="361"/>
      <c r="CH5" s="361"/>
      <c r="CI5" s="361"/>
      <c r="CJ5" s="361"/>
      <c r="CK5" s="361"/>
      <c r="CL5" s="361"/>
      <c r="CM5" s="361"/>
      <c r="CN5" s="361"/>
      <c r="CO5" s="361"/>
      <c r="CP5" s="361"/>
      <c r="CQ5" s="361"/>
      <c r="CR5" s="361"/>
      <c r="CS5" s="361"/>
      <c r="CT5" s="361"/>
      <c r="CU5" s="361"/>
      <c r="CV5" s="361"/>
      <c r="CW5" s="361"/>
      <c r="CX5" s="361"/>
      <c r="CY5" s="361"/>
      <c r="CZ5" s="361"/>
      <c r="DA5" s="361"/>
      <c r="DB5" s="361"/>
      <c r="DC5" s="361"/>
      <c r="DD5" s="361"/>
      <c r="DE5" s="361"/>
      <c r="DF5" s="361"/>
      <c r="DG5" s="361"/>
      <c r="DH5" s="361"/>
      <c r="DI5" s="361"/>
    </row>
    <row r="6" spans="1:113" ht="63.75">
      <c r="A6" s="374">
        <v>1</v>
      </c>
      <c r="B6" s="89" t="str">
        <f>'3.ORÇAMENTO'!B368</f>
        <v>SINAPI - 92367</v>
      </c>
      <c r="C6" s="90" t="str">
        <f>'3.ORÇAMENTO'!C368</f>
        <v>TUBO DE AÇO GALVANIZADO COM COSTURA, CLASSE MÉDIA, DN 65 (2 1/2"), CONEXÃO ROSQUEADA, INSTALADO EM REDE DE ALIMENTAÇÃO PARA HIDRANTE - FORNECIMENTO E INSTALAÇÃO. AF_10/2020</v>
      </c>
      <c r="D6" s="91" t="str">
        <f>'3.ORÇAMENTO'!D368</f>
        <v>m</v>
      </c>
      <c r="E6" s="92">
        <f>'3.ORÇAMENTO'!E368</f>
        <v>446</v>
      </c>
      <c r="F6" s="93">
        <f>'3.ORÇAMENTO'!H368</f>
        <v>0</v>
      </c>
      <c r="G6" s="375">
        <f>'3.ORÇAMENTO'!K368</f>
        <v>0</v>
      </c>
      <c r="H6" s="375">
        <f>'3.ORÇAMENTO'!L368</f>
        <v>0</v>
      </c>
      <c r="I6" s="376" t="e">
        <f t="shared" ref="I6:I69" si="0">H6/$C$2</f>
        <v>#DIV/0!</v>
      </c>
      <c r="J6" s="376" t="e">
        <f>I6</f>
        <v>#DIV/0!</v>
      </c>
      <c r="K6" s="377" t="e">
        <f t="shared" ref="K6:K69" si="1">IF(J6&lt;=$Q$6,"A",IF(J6&lt;=$Q$7,"B","C"))</f>
        <v>#DIV/0!</v>
      </c>
      <c r="L6" s="361"/>
      <c r="M6" s="361"/>
      <c r="N6" s="361"/>
      <c r="O6" s="361"/>
      <c r="P6" s="378" t="s">
        <v>1022</v>
      </c>
      <c r="Q6" s="379">
        <v>0.8</v>
      </c>
      <c r="R6" s="380">
        <f>COUNTIF($K$6:$K$309,P6)/COUNTA($K$6:$K$309)</f>
        <v>0</v>
      </c>
      <c r="S6" s="381">
        <f>SUMIF($K$6:$K$309,P6,$I$6:$I$309)</f>
        <v>0</v>
      </c>
      <c r="T6" s="361"/>
      <c r="U6" s="361"/>
      <c r="V6" s="361"/>
      <c r="W6" s="361"/>
      <c r="X6" s="361"/>
      <c r="Y6" s="361"/>
      <c r="Z6" s="361"/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1"/>
      <c r="BB6" s="361"/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1"/>
      <c r="BP6" s="361"/>
      <c r="BQ6" s="361"/>
      <c r="BR6" s="361"/>
      <c r="BS6" s="361"/>
      <c r="BT6" s="361"/>
      <c r="BU6" s="361"/>
      <c r="BV6" s="361"/>
      <c r="BW6" s="361"/>
      <c r="BX6" s="361"/>
      <c r="BY6" s="361"/>
      <c r="BZ6" s="361"/>
      <c r="CA6" s="361"/>
      <c r="CB6" s="361"/>
      <c r="CC6" s="361"/>
      <c r="CD6" s="361"/>
      <c r="CE6" s="361"/>
      <c r="CF6" s="361"/>
      <c r="CG6" s="361"/>
      <c r="CH6" s="361"/>
      <c r="CI6" s="361"/>
      <c r="CJ6" s="361"/>
      <c r="CK6" s="361"/>
      <c r="CL6" s="361"/>
      <c r="CM6" s="361"/>
      <c r="CN6" s="361"/>
      <c r="CO6" s="361"/>
      <c r="CP6" s="361"/>
      <c r="CQ6" s="361"/>
      <c r="CR6" s="361"/>
      <c r="CS6" s="361"/>
      <c r="CT6" s="361"/>
      <c r="CU6" s="361"/>
      <c r="CV6" s="361"/>
      <c r="CW6" s="361"/>
      <c r="CX6" s="361"/>
      <c r="CY6" s="361"/>
      <c r="CZ6" s="361"/>
      <c r="DA6" s="361"/>
      <c r="DB6" s="361"/>
      <c r="DC6" s="361"/>
      <c r="DD6" s="361"/>
      <c r="DE6" s="361"/>
      <c r="DF6" s="361"/>
      <c r="DG6" s="361"/>
      <c r="DH6" s="361"/>
      <c r="DI6" s="361"/>
    </row>
    <row r="7" spans="1:113" ht="38.25">
      <c r="A7" s="374">
        <v>2</v>
      </c>
      <c r="B7" s="89" t="str">
        <f>'3.ORÇAMENTO'!B57</f>
        <v>Composição 10</v>
      </c>
      <c r="C7" s="90" t="str">
        <f>'3.ORÇAMENTO'!C57</f>
        <v>GUARDA CORPO COM CORRIMÃO DUPLO DE AÇO GALVANIZADO, ALTURA DE 1,10M. FORNECIMENTO E INSTALAÇÃO.</v>
      </c>
      <c r="D7" s="91" t="str">
        <f>'3.ORÇAMENTO'!D57</f>
        <v>m</v>
      </c>
      <c r="E7" s="92">
        <f>'3.ORÇAMENTO'!E57</f>
        <v>36.08</v>
      </c>
      <c r="F7" s="93">
        <f>'3.ORÇAMENTO'!H57</f>
        <v>0</v>
      </c>
      <c r="G7" s="375">
        <f>'3.ORÇAMENTO'!K57</f>
        <v>0</v>
      </c>
      <c r="H7" s="375">
        <f>'3.ORÇAMENTO'!L57</f>
        <v>0</v>
      </c>
      <c r="I7" s="376" t="e">
        <f t="shared" si="0"/>
        <v>#DIV/0!</v>
      </c>
      <c r="J7" s="376" t="e">
        <f t="shared" ref="J7:J70" si="2">I7+J6</f>
        <v>#DIV/0!</v>
      </c>
      <c r="K7" s="377" t="e">
        <f t="shared" si="1"/>
        <v>#DIV/0!</v>
      </c>
      <c r="L7" s="361"/>
      <c r="M7" s="361"/>
      <c r="N7" s="361"/>
      <c r="O7" s="361"/>
      <c r="P7" s="378" t="s">
        <v>1023</v>
      </c>
      <c r="Q7" s="379">
        <v>0.95</v>
      </c>
      <c r="R7" s="380">
        <f>COUNTIF($K$6:$K$309,P7)/COUNTA($K$6:$K$309)</f>
        <v>0</v>
      </c>
      <c r="S7" s="381">
        <f>SUMIF($K$6:$K$309,P7,$I$6:$I$309)</f>
        <v>0</v>
      </c>
      <c r="T7" s="361"/>
      <c r="U7" s="361"/>
      <c r="V7" s="361"/>
      <c r="W7" s="361"/>
      <c r="X7" s="361"/>
      <c r="Y7" s="361"/>
      <c r="Z7" s="361"/>
      <c r="AA7" s="361"/>
      <c r="AB7" s="361"/>
      <c r="AC7" s="361"/>
      <c r="AD7" s="361"/>
      <c r="AE7" s="361"/>
      <c r="AF7" s="361"/>
      <c r="AG7" s="361"/>
      <c r="AH7" s="361"/>
      <c r="AI7" s="361"/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1"/>
      <c r="BA7" s="361"/>
      <c r="BB7" s="361"/>
      <c r="BC7" s="361"/>
      <c r="BD7" s="361"/>
      <c r="BE7" s="361"/>
      <c r="BF7" s="361"/>
      <c r="BG7" s="361"/>
      <c r="BH7" s="361"/>
      <c r="BI7" s="361"/>
      <c r="BJ7" s="361"/>
      <c r="BK7" s="361"/>
      <c r="BL7" s="361"/>
      <c r="BM7" s="361"/>
      <c r="BN7" s="361"/>
      <c r="BO7" s="361"/>
      <c r="BP7" s="361"/>
      <c r="BQ7" s="361"/>
      <c r="BR7" s="361"/>
      <c r="BS7" s="361"/>
      <c r="BT7" s="361"/>
      <c r="BU7" s="361"/>
      <c r="BV7" s="361"/>
      <c r="BW7" s="361"/>
      <c r="BX7" s="361"/>
      <c r="BY7" s="361"/>
      <c r="BZ7" s="361"/>
      <c r="CA7" s="361"/>
      <c r="CB7" s="361"/>
      <c r="CC7" s="361"/>
      <c r="CD7" s="361"/>
      <c r="CE7" s="361"/>
      <c r="CF7" s="361"/>
      <c r="CG7" s="361"/>
      <c r="CH7" s="361"/>
      <c r="CI7" s="361"/>
      <c r="CJ7" s="361"/>
      <c r="CK7" s="361"/>
      <c r="CL7" s="361"/>
      <c r="CM7" s="361"/>
      <c r="CN7" s="361"/>
      <c r="CO7" s="361"/>
      <c r="CP7" s="361"/>
      <c r="CQ7" s="361"/>
      <c r="CR7" s="361"/>
      <c r="CS7" s="361"/>
      <c r="CT7" s="361"/>
      <c r="CU7" s="361"/>
      <c r="CV7" s="361"/>
      <c r="CW7" s="361"/>
      <c r="CX7" s="361"/>
      <c r="CY7" s="361"/>
      <c r="CZ7" s="361"/>
      <c r="DA7" s="361"/>
      <c r="DB7" s="361"/>
      <c r="DC7" s="361"/>
      <c r="DD7" s="361"/>
      <c r="DE7" s="361"/>
      <c r="DF7" s="361"/>
      <c r="DG7" s="361"/>
      <c r="DH7" s="361"/>
      <c r="DI7" s="361"/>
    </row>
    <row r="8" spans="1:113" ht="25.5">
      <c r="A8" s="374">
        <v>3</v>
      </c>
      <c r="B8" s="89" t="str">
        <f>'3.ORÇAMENTO'!B330</f>
        <v>COMPOSIÇÃO 31</v>
      </c>
      <c r="C8" s="90" t="str">
        <f>'3.ORÇAMENTO'!C330</f>
        <v>Caixa de água - 20000 L com tampa. Fornecimento e instalação.</v>
      </c>
      <c r="D8" s="91" t="str">
        <f>'3.ORÇAMENTO'!D330</f>
        <v>CJ</v>
      </c>
      <c r="E8" s="92">
        <f>'3.ORÇAMENTO'!E330</f>
        <v>2</v>
      </c>
      <c r="F8" s="93">
        <f>'3.ORÇAMENTO'!H330</f>
        <v>0</v>
      </c>
      <c r="G8" s="375">
        <f>'3.ORÇAMENTO'!K330</f>
        <v>0</v>
      </c>
      <c r="H8" s="375">
        <f>'3.ORÇAMENTO'!L330</f>
        <v>0</v>
      </c>
      <c r="I8" s="376" t="e">
        <f t="shared" si="0"/>
        <v>#DIV/0!</v>
      </c>
      <c r="J8" s="376" t="e">
        <f t="shared" si="2"/>
        <v>#DIV/0!</v>
      </c>
      <c r="K8" s="377" t="e">
        <f t="shared" si="1"/>
        <v>#DIV/0!</v>
      </c>
      <c r="P8" s="378" t="s">
        <v>1024</v>
      </c>
      <c r="Q8" s="379">
        <v>1</v>
      </c>
      <c r="R8" s="380">
        <f>COUNTIF($K$6:$K$309,P8)/COUNTA($K$6:$K$309)</f>
        <v>0</v>
      </c>
      <c r="S8" s="381">
        <f>SUMIF($K$6:$K$309,P8,$I$6:$I$309)</f>
        <v>0</v>
      </c>
    </row>
    <row r="9" spans="1:113" ht="38.25">
      <c r="A9" s="374">
        <v>4</v>
      </c>
      <c r="B9" s="89" t="str">
        <f>'3.ORÇAMENTO'!B284</f>
        <v>COMPOSIÇÃO_ESCADA_01</v>
      </c>
      <c r="C9" s="382" t="str">
        <f>'3.ORÇAMENTO'!C284</f>
        <v>ESC PPCI SA - PATAMAR 2,300X2,300 m (serão 03 unidades deste item).FORNECIMENTO E INSTALAÇÃO.</v>
      </c>
      <c r="D9" s="91" t="str">
        <f>'3.ORÇAMENTO'!D284</f>
        <v>un.</v>
      </c>
      <c r="E9" s="92">
        <f>'3.ORÇAMENTO'!E284</f>
        <v>1</v>
      </c>
      <c r="F9" s="93">
        <f>'3.ORÇAMENTO'!H284</f>
        <v>0</v>
      </c>
      <c r="G9" s="375">
        <f>'3.ORÇAMENTO'!K284</f>
        <v>0</v>
      </c>
      <c r="H9" s="375">
        <f>'3.ORÇAMENTO'!L284</f>
        <v>0</v>
      </c>
      <c r="I9" s="376" t="e">
        <f t="shared" si="0"/>
        <v>#DIV/0!</v>
      </c>
      <c r="J9" s="376" t="e">
        <f t="shared" si="2"/>
        <v>#DIV/0!</v>
      </c>
      <c r="K9" s="377" t="e">
        <f t="shared" si="1"/>
        <v>#DIV/0!</v>
      </c>
    </row>
    <row r="10" spans="1:113" ht="38.25">
      <c r="A10" s="374">
        <v>5</v>
      </c>
      <c r="B10" s="89" t="str">
        <f>'3.ORÇAMENTO'!B25</f>
        <v>COMPOSIÇÃO ARQ 01</v>
      </c>
      <c r="C10" s="90" t="str">
        <f>'3.ORÇAMENTO'!C25</f>
        <v>ADMINISTRAÇÃO LOCAL DA OBRA CONSIDERANDO 06 MESES DE OBRA - UNIDADE PORCENTAGEM DE OBRA EXECUTADA</v>
      </c>
      <c r="D10" s="97" t="str">
        <f>'3.ORÇAMENTO'!D25</f>
        <v>% EXECUTADA</v>
      </c>
      <c r="E10" s="92">
        <f>'3.ORÇAMENTO'!E25</f>
        <v>1</v>
      </c>
      <c r="F10" s="93">
        <f>'3.ORÇAMENTO'!H25</f>
        <v>0</v>
      </c>
      <c r="G10" s="375">
        <f>'3.ORÇAMENTO'!K25</f>
        <v>0</v>
      </c>
      <c r="H10" s="375">
        <f>'3.ORÇAMENTO'!L25</f>
        <v>0</v>
      </c>
      <c r="I10" s="376" t="e">
        <f t="shared" si="0"/>
        <v>#DIV/0!</v>
      </c>
      <c r="J10" s="376" t="e">
        <f t="shared" si="2"/>
        <v>#DIV/0!</v>
      </c>
      <c r="K10" s="377" t="e">
        <f t="shared" si="1"/>
        <v>#DIV/0!</v>
      </c>
    </row>
    <row r="11" spans="1:113" ht="38.25">
      <c r="A11" s="374">
        <v>6</v>
      </c>
      <c r="B11" s="89" t="str">
        <f>'3.ORÇAMENTO'!B288</f>
        <v>COMPOSIÇÃO_ESCADA_05</v>
      </c>
      <c r="C11" s="382" t="str">
        <f>'3.ORÇAMENTO'!C288</f>
        <v>GUARDA CORPO - ESC SE SA - GC - PARTE 1/2/3/4/5 (altura 1,30 m). FORNECIMENTO E INSTALAÇÃO.</v>
      </c>
      <c r="D11" s="91" t="str">
        <f>'3.ORÇAMENTO'!D288</f>
        <v>un.</v>
      </c>
      <c r="E11" s="92">
        <f>'3.ORÇAMENTO'!E288</f>
        <v>1</v>
      </c>
      <c r="F11" s="93">
        <f>'3.ORÇAMENTO'!H288</f>
        <v>0</v>
      </c>
      <c r="G11" s="375">
        <f>'3.ORÇAMENTO'!K288</f>
        <v>0</v>
      </c>
      <c r="H11" s="375">
        <f>'3.ORÇAMENTO'!L288</f>
        <v>0</v>
      </c>
      <c r="I11" s="376" t="e">
        <f t="shared" si="0"/>
        <v>#DIV/0!</v>
      </c>
      <c r="J11" s="376" t="e">
        <f t="shared" si="2"/>
        <v>#DIV/0!</v>
      </c>
      <c r="K11" s="377" t="e">
        <f t="shared" si="1"/>
        <v>#DIV/0!</v>
      </c>
    </row>
    <row r="12" spans="1:113" ht="51">
      <c r="A12" s="374">
        <v>7</v>
      </c>
      <c r="B12" s="89" t="str">
        <f>'3.ORÇAMENTO'!B372</f>
        <v>SINAPI - 97495</v>
      </c>
      <c r="C12" s="90" t="str">
        <f>'3.ORÇAMENTO'!C372</f>
        <v>TÊ, EM AÇO, CONEXÃO SOLDADA, DN 65 (2 1/2"), INSTALADO EM REDE DE ALIMENTAÇÃO PARA HIDRANTE - FORNECIMENTO E INSTALAÇÃO. AF_10/2020</v>
      </c>
      <c r="D12" s="91" t="str">
        <f>'3.ORÇAMENTO'!D372</f>
        <v>un.</v>
      </c>
      <c r="E12" s="92">
        <f>'3.ORÇAMENTO'!E372</f>
        <v>20</v>
      </c>
      <c r="F12" s="93">
        <f>'3.ORÇAMENTO'!H372</f>
        <v>0</v>
      </c>
      <c r="G12" s="375">
        <f>'3.ORÇAMENTO'!K372</f>
        <v>0</v>
      </c>
      <c r="H12" s="375">
        <f>'3.ORÇAMENTO'!L372</f>
        <v>0</v>
      </c>
      <c r="I12" s="376" t="e">
        <f t="shared" si="0"/>
        <v>#DIV/0!</v>
      </c>
      <c r="J12" s="376" t="e">
        <f t="shared" si="2"/>
        <v>#DIV/0!</v>
      </c>
      <c r="K12" s="377" t="e">
        <f t="shared" si="1"/>
        <v>#DIV/0!</v>
      </c>
    </row>
    <row r="13" spans="1:113" ht="76.5">
      <c r="A13" s="374">
        <v>8</v>
      </c>
      <c r="B13" s="89" t="str">
        <f>'3.ORÇAMENTO'!B56</f>
        <v>SINAPI - 99837</v>
      </c>
      <c r="C13" s="383" t="str">
        <f>'3.ORÇAMENTO'!C56</f>
        <v>GUARDA-CORPO DE AÇO GALVANIZADO DE 1,10M, MONTANTES TUBULARES DE 1.1/4 ESPAÇADOS DE 1,20M, TRAVESSA SUPERIOR DE 1.1/2", GRADIL FORMADO POR TUBOS HORIZONTAIS DE 1" E VERTICAIS DE 3/4", FIXADO COM CHUMBADOR MECÂNICO.</v>
      </c>
      <c r="D13" s="91" t="str">
        <f>'3.ORÇAMENTO'!D56</f>
        <v>m</v>
      </c>
      <c r="E13" s="92">
        <f>'3.ORÇAMENTO'!E56</f>
        <v>26.58</v>
      </c>
      <c r="F13" s="93">
        <f>'3.ORÇAMENTO'!H56</f>
        <v>0</v>
      </c>
      <c r="G13" s="375">
        <f>'3.ORÇAMENTO'!K56</f>
        <v>0</v>
      </c>
      <c r="H13" s="375">
        <f>'3.ORÇAMENTO'!L56</f>
        <v>0</v>
      </c>
      <c r="I13" s="376" t="e">
        <f t="shared" si="0"/>
        <v>#DIV/0!</v>
      </c>
      <c r="J13" s="376" t="e">
        <f t="shared" si="2"/>
        <v>#DIV/0!</v>
      </c>
      <c r="K13" s="377" t="e">
        <f t="shared" si="1"/>
        <v>#DIV/0!</v>
      </c>
    </row>
    <row r="14" spans="1:113" ht="51">
      <c r="A14" s="374">
        <v>9</v>
      </c>
      <c r="B14" s="89" t="str">
        <f>'3.ORÇAMENTO'!B373</f>
        <v>SINAPI - 97488</v>
      </c>
      <c r="C14" s="90" t="str">
        <f>'3.ORÇAMENTO'!C373</f>
        <v>CURVA 90 GRAUS, EM AÇO, CONEXÃO SOLDADA, DN 65 (2 1/2"), INSTALADO EM REDE DE ALIMENTAÇÃO PARA HIDRANTE - FORNECIMENTO E INSTALAÇÃO. AF_10/2020</v>
      </c>
      <c r="D14" s="91" t="str">
        <f>'3.ORÇAMENTO'!D373</f>
        <v>un.</v>
      </c>
      <c r="E14" s="92">
        <f>'3.ORÇAMENTO'!E373</f>
        <v>28</v>
      </c>
      <c r="F14" s="93">
        <f>'3.ORÇAMENTO'!H373</f>
        <v>0</v>
      </c>
      <c r="G14" s="375">
        <f>'3.ORÇAMENTO'!K373</f>
        <v>0</v>
      </c>
      <c r="H14" s="375">
        <f>'3.ORÇAMENTO'!L373</f>
        <v>0</v>
      </c>
      <c r="I14" s="376" t="e">
        <f t="shared" si="0"/>
        <v>#DIV/0!</v>
      </c>
      <c r="J14" s="376" t="e">
        <f t="shared" si="2"/>
        <v>#DIV/0!</v>
      </c>
      <c r="K14" s="377" t="e">
        <f t="shared" si="1"/>
        <v>#DIV/0!</v>
      </c>
    </row>
    <row r="15" spans="1:113" ht="25.5">
      <c r="A15" s="374">
        <v>10</v>
      </c>
      <c r="B15" s="89" t="str">
        <f>'3.ORÇAMENTO'!B55</f>
        <v>Composição 34</v>
      </c>
      <c r="C15" s="383" t="str">
        <f>'3.ORÇAMENTO'!C55</f>
        <v>Fita antiderrapante fotoluminescente, 50 mm x 20 m. Fornecimento e Instalação</v>
      </c>
      <c r="D15" s="91" t="str">
        <f>'3.ORÇAMENTO'!D55</f>
        <v>m</v>
      </c>
      <c r="E15" s="92">
        <f>'3.ORÇAMENTO'!E55</f>
        <v>217.8</v>
      </c>
      <c r="F15" s="93">
        <f>'3.ORÇAMENTO'!H55</f>
        <v>0</v>
      </c>
      <c r="G15" s="375">
        <f>'3.ORÇAMENTO'!K55</f>
        <v>0</v>
      </c>
      <c r="H15" s="375">
        <f>'3.ORÇAMENTO'!L55</f>
        <v>0</v>
      </c>
      <c r="I15" s="376" t="e">
        <f t="shared" si="0"/>
        <v>#DIV/0!</v>
      </c>
      <c r="J15" s="376" t="e">
        <f t="shared" si="2"/>
        <v>#DIV/0!</v>
      </c>
      <c r="K15" s="377" t="e">
        <f t="shared" si="1"/>
        <v>#DIV/0!</v>
      </c>
    </row>
    <row r="16" spans="1:113" ht="38.25">
      <c r="A16" s="374">
        <v>11</v>
      </c>
      <c r="B16" s="89" t="str">
        <f>'3.ORÇAMENTO'!B285</f>
        <v>COMPOSIÇÃO_ESCADA_02</v>
      </c>
      <c r="C16" s="382" t="str">
        <f>'3.ORÇAMENTO'!C285</f>
        <v>ESC PPCI SA - ESCADA SUPERIOR (será 01 unidade com 09 Degraus - largura de 2,20 m). FORNECIMENTO E INSTALAÇÃO.</v>
      </c>
      <c r="D16" s="91" t="str">
        <f>'3.ORÇAMENTO'!D285</f>
        <v>un.</v>
      </c>
      <c r="E16" s="92">
        <f>'3.ORÇAMENTO'!E285</f>
        <v>1</v>
      </c>
      <c r="F16" s="93">
        <f>'3.ORÇAMENTO'!H285</f>
        <v>0</v>
      </c>
      <c r="G16" s="375">
        <f>'3.ORÇAMENTO'!K285</f>
        <v>0</v>
      </c>
      <c r="H16" s="375">
        <f>'3.ORÇAMENTO'!L285</f>
        <v>0</v>
      </c>
      <c r="I16" s="376" t="e">
        <f t="shared" si="0"/>
        <v>#DIV/0!</v>
      </c>
      <c r="J16" s="376" t="e">
        <f t="shared" si="2"/>
        <v>#DIV/0!</v>
      </c>
      <c r="K16" s="377" t="e">
        <f t="shared" si="1"/>
        <v>#DIV/0!</v>
      </c>
    </row>
    <row r="17" spans="1:11" ht="38.25">
      <c r="A17" s="374">
        <v>12</v>
      </c>
      <c r="B17" s="89" t="str">
        <f>'3.ORÇAMENTO'!B286</f>
        <v>COMPOSIÇÃO_ESCADA_03</v>
      </c>
      <c r="C17" s="382" t="str">
        <f>'3.ORÇAMENTO'!C286</f>
        <v>ESC PPCI SA - ESCADA INFERIOR (será 01 unidade com 08 Degraus - largura de 2,20 m). FORNECIMENTO E INSTALAÇÃO.</v>
      </c>
      <c r="D17" s="91" t="str">
        <f>'3.ORÇAMENTO'!D286</f>
        <v>un.</v>
      </c>
      <c r="E17" s="92">
        <f>'3.ORÇAMENTO'!E286</f>
        <v>1</v>
      </c>
      <c r="F17" s="93">
        <f>'3.ORÇAMENTO'!H286</f>
        <v>0</v>
      </c>
      <c r="G17" s="375">
        <f>'3.ORÇAMENTO'!K286</f>
        <v>0</v>
      </c>
      <c r="H17" s="375">
        <f>'3.ORÇAMENTO'!L286</f>
        <v>0</v>
      </c>
      <c r="I17" s="376" t="e">
        <f t="shared" si="0"/>
        <v>#DIV/0!</v>
      </c>
      <c r="J17" s="376" t="e">
        <f t="shared" si="2"/>
        <v>#DIV/0!</v>
      </c>
      <c r="K17" s="377" t="e">
        <f t="shared" si="1"/>
        <v>#DIV/0!</v>
      </c>
    </row>
    <row r="18" spans="1:11" ht="38.25">
      <c r="A18" s="374">
        <v>13</v>
      </c>
      <c r="B18" s="384" t="str">
        <f>'3.ORÇAMENTO'!B206</f>
        <v>Composição 10</v>
      </c>
      <c r="C18" s="90" t="str">
        <f>'3.ORÇAMENTO'!C206</f>
        <v>GUARDA CORPO COM CORRIMÃO DUPLO DE AÇO GALVANIZADO, ALTURA DE 1,05M. FORNECIMENTO E INSTALAÇÃO.</v>
      </c>
      <c r="D18" s="91" t="str">
        <f>'3.ORÇAMENTO'!D206</f>
        <v>m</v>
      </c>
      <c r="E18" s="92">
        <f>'3.ORÇAMENTO'!E206</f>
        <v>11.02</v>
      </c>
      <c r="F18" s="93">
        <f>'3.ORÇAMENTO'!H206</f>
        <v>0</v>
      </c>
      <c r="G18" s="375">
        <f>'3.ORÇAMENTO'!K206</f>
        <v>0</v>
      </c>
      <c r="H18" s="375">
        <f>'3.ORÇAMENTO'!L206</f>
        <v>0</v>
      </c>
      <c r="I18" s="376" t="e">
        <f t="shared" si="0"/>
        <v>#DIV/0!</v>
      </c>
      <c r="J18" s="376" t="e">
        <f t="shared" si="2"/>
        <v>#DIV/0!</v>
      </c>
      <c r="K18" s="377" t="e">
        <f t="shared" si="1"/>
        <v>#DIV/0!</v>
      </c>
    </row>
    <row r="19" spans="1:11" ht="63.75">
      <c r="A19" s="374">
        <v>14</v>
      </c>
      <c r="B19" s="89" t="str">
        <f>'3.ORÇAMENTO'!B101</f>
        <v>SINAPI - 96359</v>
      </c>
      <c r="C19" s="90" t="str">
        <f>'3.ORÇAMENTO'!C101</f>
        <v>PAREDE COM PLACAS DE GESSO ACARTONADO (DRYWALL), PARA USO INTERNO, COM DUAS FACES SIMPLES E ESTRUTURA METÁLICA COM GUIAS SIMPLES, COM VÃOS A F_06/2017_P</v>
      </c>
      <c r="D19" s="91" t="str">
        <f>'3.ORÇAMENTO'!D101</f>
        <v>m²</v>
      </c>
      <c r="E19" s="92">
        <f>'3.ORÇAMENTO'!E101</f>
        <v>89.9</v>
      </c>
      <c r="F19" s="93">
        <f>'3.ORÇAMENTO'!H101</f>
        <v>0</v>
      </c>
      <c r="G19" s="375">
        <f>'3.ORÇAMENTO'!K101</f>
        <v>0</v>
      </c>
      <c r="H19" s="375">
        <f>'3.ORÇAMENTO'!L101</f>
        <v>0</v>
      </c>
      <c r="I19" s="376" t="e">
        <f t="shared" si="0"/>
        <v>#DIV/0!</v>
      </c>
      <c r="J19" s="376" t="e">
        <f t="shared" si="2"/>
        <v>#DIV/0!</v>
      </c>
      <c r="K19" s="377" t="e">
        <f t="shared" si="1"/>
        <v>#DIV/0!</v>
      </c>
    </row>
    <row r="20" spans="1:11" ht="25.5">
      <c r="A20" s="374">
        <v>15</v>
      </c>
      <c r="B20" s="89" t="str">
        <f>'3.ORÇAMENTO'!B380</f>
        <v>COMPOSIÇÃO 18</v>
      </c>
      <c r="C20" s="90" t="str">
        <f>'3.ORÇAMENTO'!C380</f>
        <v>Mangotinho p/combate a incêndio 1'' x 30m c/esguicho. Fornecimento e Instalação</v>
      </c>
      <c r="D20" s="91" t="str">
        <f>'3.ORÇAMENTO'!D380</f>
        <v>CJ</v>
      </c>
      <c r="E20" s="92">
        <f>'3.ORÇAMENTO'!E380</f>
        <v>11</v>
      </c>
      <c r="F20" s="93">
        <f>'3.ORÇAMENTO'!H380</f>
        <v>0</v>
      </c>
      <c r="G20" s="375">
        <f>'3.ORÇAMENTO'!K380</f>
        <v>0</v>
      </c>
      <c r="H20" s="375">
        <f>'3.ORÇAMENTO'!L380</f>
        <v>0</v>
      </c>
      <c r="I20" s="376" t="e">
        <f t="shared" si="0"/>
        <v>#DIV/0!</v>
      </c>
      <c r="J20" s="376" t="e">
        <f t="shared" si="2"/>
        <v>#DIV/0!</v>
      </c>
      <c r="K20" s="377" t="e">
        <f t="shared" si="1"/>
        <v>#DIV/0!</v>
      </c>
    </row>
    <row r="21" spans="1:11" ht="38.25">
      <c r="A21" s="374">
        <v>16</v>
      </c>
      <c r="B21" s="89" t="str">
        <f>'3.ORÇAMENTO'!B131</f>
        <v>SINAPI- 95749</v>
      </c>
      <c r="C21" s="90" t="str">
        <f>'3.ORÇAMENTO'!C131</f>
        <v>ELETRODUTO DE AÇO GALVANIZADO, CLASSE LEVE, DN 20 MM (3/4''), APARENTE, INSTALADO EM PAREDE - FORNECIMENTO E INSTALAÇÃO</v>
      </c>
      <c r="D21" s="91" t="str">
        <f>'3.ORÇAMENTO'!D131</f>
        <v>m</v>
      </c>
      <c r="E21" s="92">
        <f>'3.ORÇAMENTO'!E131</f>
        <v>246.1</v>
      </c>
      <c r="F21" s="93">
        <f>'3.ORÇAMENTO'!H131</f>
        <v>0</v>
      </c>
      <c r="G21" s="375">
        <f>'3.ORÇAMENTO'!K131</f>
        <v>0</v>
      </c>
      <c r="H21" s="375">
        <f>'3.ORÇAMENTO'!L131</f>
        <v>0</v>
      </c>
      <c r="I21" s="376" t="e">
        <f t="shared" si="0"/>
        <v>#DIV/0!</v>
      </c>
      <c r="J21" s="376" t="e">
        <f t="shared" si="2"/>
        <v>#DIV/0!</v>
      </c>
      <c r="K21" s="377" t="e">
        <f t="shared" si="1"/>
        <v>#DIV/0!</v>
      </c>
    </row>
    <row r="22" spans="1:11" ht="38.25">
      <c r="A22" s="374">
        <v>17</v>
      </c>
      <c r="B22" s="89" t="str">
        <f>'3.ORÇAMENTO'!B289</f>
        <v>COMPOSIÇÃO_ESCADA_06</v>
      </c>
      <c r="C22" s="382" t="str">
        <f>'3.ORÇAMENTO'!C289</f>
        <v>CORRIMAO IFFAR SA - CORRIMÃO DUPLO CONJUNTO (Serão 02 Conjuntos Continuos - 61,27 m). FORNECIMENTO E INSTALAÇÃO.</v>
      </c>
      <c r="D22" s="91" t="str">
        <f>'3.ORÇAMENTO'!D289</f>
        <v>un.</v>
      </c>
      <c r="E22" s="92">
        <f>'3.ORÇAMENTO'!E289</f>
        <v>1</v>
      </c>
      <c r="F22" s="93">
        <f>'3.ORÇAMENTO'!H289</f>
        <v>0</v>
      </c>
      <c r="G22" s="375">
        <f>'3.ORÇAMENTO'!K289</f>
        <v>0</v>
      </c>
      <c r="H22" s="375">
        <f>'3.ORÇAMENTO'!L289</f>
        <v>0</v>
      </c>
      <c r="I22" s="376" t="e">
        <f t="shared" si="0"/>
        <v>#DIV/0!</v>
      </c>
      <c r="J22" s="376" t="e">
        <f t="shared" si="2"/>
        <v>#DIV/0!</v>
      </c>
      <c r="K22" s="377" t="e">
        <f t="shared" si="1"/>
        <v>#DIV/0!</v>
      </c>
    </row>
    <row r="23" spans="1:11" ht="25.5">
      <c r="A23" s="374">
        <v>18</v>
      </c>
      <c r="B23" s="384" t="str">
        <f>'3.ORÇAMENTO'!B204</f>
        <v>Composição 34</v>
      </c>
      <c r="C23" s="90" t="str">
        <f>'3.ORÇAMENTO'!C204</f>
        <v>Fita antiderrapante fotoluminescente, 50 mm x 20 m. Fornecimento e Instalação</v>
      </c>
      <c r="D23" s="91" t="str">
        <f>'3.ORÇAMENTO'!D204</f>
        <v>m</v>
      </c>
      <c r="E23" s="92">
        <f>'3.ORÇAMENTO'!E204</f>
        <v>112.48</v>
      </c>
      <c r="F23" s="93">
        <f>'3.ORÇAMENTO'!H204</f>
        <v>0</v>
      </c>
      <c r="G23" s="375">
        <f>'3.ORÇAMENTO'!K204</f>
        <v>0</v>
      </c>
      <c r="H23" s="375">
        <f>'3.ORÇAMENTO'!L204</f>
        <v>0</v>
      </c>
      <c r="I23" s="376" t="e">
        <f t="shared" si="0"/>
        <v>#DIV/0!</v>
      </c>
      <c r="J23" s="376" t="e">
        <f t="shared" si="2"/>
        <v>#DIV/0!</v>
      </c>
      <c r="K23" s="377" t="e">
        <f t="shared" si="1"/>
        <v>#DIV/0!</v>
      </c>
    </row>
    <row r="24" spans="1:11" ht="38.25">
      <c r="A24" s="374">
        <v>19</v>
      </c>
      <c r="B24" s="89" t="str">
        <f>'3.ORÇAMENTO'!B287</f>
        <v>COMPOSIÇÃO_ESCADA_04</v>
      </c>
      <c r="C24" s="382" t="str">
        <f>'3.ORÇAMENTO'!C287</f>
        <v>ESC SE SA - PILARES DE SUSTENTAÇÃO (serão 04 Pilares Maiores c/ 3,10 m e 04 Pilares Menores c/ 1,47 m)). FORNECIMENTO E INSTALAÇÃO.</v>
      </c>
      <c r="D24" s="91" t="str">
        <f>'3.ORÇAMENTO'!D287</f>
        <v>un.</v>
      </c>
      <c r="E24" s="92">
        <f>'3.ORÇAMENTO'!E287</f>
        <v>1</v>
      </c>
      <c r="F24" s="93">
        <f>'3.ORÇAMENTO'!H287</f>
        <v>0</v>
      </c>
      <c r="G24" s="375">
        <f>'3.ORÇAMENTO'!K287</f>
        <v>0</v>
      </c>
      <c r="H24" s="375">
        <f>'3.ORÇAMENTO'!L287</f>
        <v>0</v>
      </c>
      <c r="I24" s="376" t="e">
        <f t="shared" si="0"/>
        <v>#DIV/0!</v>
      </c>
      <c r="J24" s="376" t="e">
        <f t="shared" si="2"/>
        <v>#DIV/0!</v>
      </c>
      <c r="K24" s="377" t="e">
        <f t="shared" si="1"/>
        <v>#DIV/0!</v>
      </c>
    </row>
    <row r="25" spans="1:11" ht="38.25">
      <c r="A25" s="374">
        <v>20</v>
      </c>
      <c r="B25" s="89" t="str">
        <f>'3.ORÇAMENTO'!B46</f>
        <v>SINAPI- 95749</v>
      </c>
      <c r="C25" s="90" t="str">
        <f>'3.ORÇAMENTO'!C46</f>
        <v>ELETRODUTO DE AÇO GALVANIZADO, CLASSE LEVE, DN 20 MM (3/4''), APARENTE, INSTALADO EM PAREDE - FORNECIMENTO E INSTALAÇÃO</v>
      </c>
      <c r="D25" s="91" t="str">
        <f>'3.ORÇAMENTO'!D46</f>
        <v>m</v>
      </c>
      <c r="E25" s="92">
        <f>'3.ORÇAMENTO'!E46</f>
        <v>209</v>
      </c>
      <c r="F25" s="93">
        <f>'3.ORÇAMENTO'!H46</f>
        <v>0</v>
      </c>
      <c r="G25" s="375">
        <f>'3.ORÇAMENTO'!K46</f>
        <v>0</v>
      </c>
      <c r="H25" s="375">
        <f>'3.ORÇAMENTO'!L46</f>
        <v>0</v>
      </c>
      <c r="I25" s="376" t="e">
        <f t="shared" si="0"/>
        <v>#DIV/0!</v>
      </c>
      <c r="J25" s="376" t="e">
        <f t="shared" si="2"/>
        <v>#DIV/0!</v>
      </c>
      <c r="K25" s="377" t="e">
        <f t="shared" si="1"/>
        <v>#DIV/0!</v>
      </c>
    </row>
    <row r="26" spans="1:11" ht="25.5">
      <c r="A26" s="374">
        <v>21</v>
      </c>
      <c r="B26" s="89" t="str">
        <f>'3.ORÇAMENTO'!B73</f>
        <v>Composição 29</v>
      </c>
      <c r="C26" s="90" t="str">
        <f>'3.ORÇAMENTO'!C73</f>
        <v>Barra  Anti Panico Push simples. Fornecimento instalação.</v>
      </c>
      <c r="D26" s="91" t="str">
        <f>'3.ORÇAMENTO'!D73</f>
        <v>un.</v>
      </c>
      <c r="E26" s="92">
        <f>'3.ORÇAMENTO'!E73</f>
        <v>8</v>
      </c>
      <c r="F26" s="93">
        <f>'3.ORÇAMENTO'!H73</f>
        <v>0</v>
      </c>
      <c r="G26" s="375">
        <f>'3.ORÇAMENTO'!K73</f>
        <v>0</v>
      </c>
      <c r="H26" s="375">
        <f>'3.ORÇAMENTO'!L73</f>
        <v>0</v>
      </c>
      <c r="I26" s="376" t="e">
        <f t="shared" si="0"/>
        <v>#DIV/0!</v>
      </c>
      <c r="J26" s="376" t="e">
        <f t="shared" si="2"/>
        <v>#DIV/0!</v>
      </c>
      <c r="K26" s="377" t="e">
        <f t="shared" si="1"/>
        <v>#DIV/0!</v>
      </c>
    </row>
    <row r="27" spans="1:11">
      <c r="A27" s="374">
        <v>22</v>
      </c>
      <c r="B27" s="89" t="str">
        <f>'3.ORÇAMENTO'!B144</f>
        <v>Composição 29</v>
      </c>
      <c r="C27" s="90" t="str">
        <f>'3.ORÇAMENTO'!C144</f>
        <v>Barra  Anti Panico Push simples. Fornecimento.</v>
      </c>
      <c r="D27" s="91" t="str">
        <f>'3.ORÇAMENTO'!D144</f>
        <v>m</v>
      </c>
      <c r="E27" s="92">
        <f>'3.ORÇAMENTO'!E144</f>
        <v>8</v>
      </c>
      <c r="F27" s="93">
        <f>'3.ORÇAMENTO'!H144</f>
        <v>0</v>
      </c>
      <c r="G27" s="375">
        <f>'3.ORÇAMENTO'!K144</f>
        <v>0</v>
      </c>
      <c r="H27" s="375">
        <f>'3.ORÇAMENTO'!L144</f>
        <v>0</v>
      </c>
      <c r="I27" s="376" t="e">
        <f t="shared" si="0"/>
        <v>#DIV/0!</v>
      </c>
      <c r="J27" s="376" t="e">
        <f t="shared" si="2"/>
        <v>#DIV/0!</v>
      </c>
      <c r="K27" s="377" t="e">
        <f t="shared" si="1"/>
        <v>#DIV/0!</v>
      </c>
    </row>
    <row r="28" spans="1:11" ht="38.25">
      <c r="A28" s="374">
        <v>23</v>
      </c>
      <c r="B28" s="89" t="str">
        <f>'3.ORÇAMENTO'!B267</f>
        <v>COMPOSIÇÃO 01</v>
      </c>
      <c r="C28" s="90" t="str">
        <f>'3.ORÇAMENTO'!C267</f>
        <v>GUARDA CORPO COM CORRIMÃO DUPLO DE AÇO AÇO GALVANIZADO, ALTURA DE 1,05M. FORNECIMENTO E INSTALAÇÃO.</v>
      </c>
      <c r="D28" s="91" t="str">
        <f>'3.ORÇAMENTO'!D267</f>
        <v>m</v>
      </c>
      <c r="E28" s="92">
        <f>'3.ORÇAMENTO'!E267</f>
        <v>5.96</v>
      </c>
      <c r="F28" s="93">
        <f>'3.ORÇAMENTO'!H267</f>
        <v>0</v>
      </c>
      <c r="G28" s="375">
        <f>'3.ORÇAMENTO'!K267</f>
        <v>0</v>
      </c>
      <c r="H28" s="375">
        <f>'3.ORÇAMENTO'!L267</f>
        <v>0</v>
      </c>
      <c r="I28" s="376" t="e">
        <f t="shared" si="0"/>
        <v>#DIV/0!</v>
      </c>
      <c r="J28" s="376" t="e">
        <f t="shared" si="2"/>
        <v>#DIV/0!</v>
      </c>
      <c r="K28" s="377" t="e">
        <f t="shared" si="1"/>
        <v>#DIV/0!</v>
      </c>
    </row>
    <row r="29" spans="1:11" ht="89.25">
      <c r="A29" s="374">
        <v>24</v>
      </c>
      <c r="B29" s="89" t="str">
        <f>'3.ORÇAMENTO'!B105</f>
        <v>SINAPI - 91315</v>
      </c>
      <c r="C29" s="90" t="str">
        <f>'3.ORÇAMENTO'!C105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D29" s="91" t="str">
        <f>'3.ORÇAMENTO'!D105</f>
        <v>un.</v>
      </c>
      <c r="E29" s="92">
        <f>'3.ORÇAMENTO'!E105</f>
        <v>6</v>
      </c>
      <c r="F29" s="93">
        <f>'3.ORÇAMENTO'!H105</f>
        <v>0</v>
      </c>
      <c r="G29" s="375">
        <f>'3.ORÇAMENTO'!K105</f>
        <v>0</v>
      </c>
      <c r="H29" s="375">
        <f>'3.ORÇAMENTO'!L105</f>
        <v>0</v>
      </c>
      <c r="I29" s="376" t="e">
        <f t="shared" si="0"/>
        <v>#DIV/0!</v>
      </c>
      <c r="J29" s="376" t="e">
        <f t="shared" si="2"/>
        <v>#DIV/0!</v>
      </c>
      <c r="K29" s="377" t="e">
        <f t="shared" si="1"/>
        <v>#DIV/0!</v>
      </c>
    </row>
    <row r="30" spans="1:11" ht="25.5">
      <c r="A30" s="374">
        <v>25</v>
      </c>
      <c r="B30" s="89" t="str">
        <f>'3.ORÇAMENTO'!B150</f>
        <v>Composição 15</v>
      </c>
      <c r="C30" s="90" t="str">
        <f>'3.ORÇAMENTO'!C150</f>
        <v>Cabos blindados para alarme de incêndio 2 vias ( 2 x 1,5 ) mm2. Fornecimento e instalação</v>
      </c>
      <c r="D30" s="91" t="str">
        <f>'3.ORÇAMENTO'!D150</f>
        <v>m</v>
      </c>
      <c r="E30" s="92">
        <f>'3.ORÇAMENTO'!E150</f>
        <v>190</v>
      </c>
      <c r="F30" s="93">
        <f>'3.ORÇAMENTO'!H150</f>
        <v>0</v>
      </c>
      <c r="G30" s="375">
        <f>'3.ORÇAMENTO'!K150</f>
        <v>0</v>
      </c>
      <c r="H30" s="375">
        <f>'3.ORÇAMENTO'!L150</f>
        <v>0</v>
      </c>
      <c r="I30" s="376" t="e">
        <f t="shared" si="0"/>
        <v>#DIV/0!</v>
      </c>
      <c r="J30" s="376" t="e">
        <f t="shared" si="2"/>
        <v>#DIV/0!</v>
      </c>
      <c r="K30" s="377" t="e">
        <f t="shared" si="1"/>
        <v>#DIV/0!</v>
      </c>
    </row>
    <row r="31" spans="1:11" ht="38.25">
      <c r="A31" s="374">
        <v>26</v>
      </c>
      <c r="B31" s="89" t="str">
        <f>'3.ORÇAMENTO'!B143</f>
        <v>Composição 10</v>
      </c>
      <c r="C31" s="90" t="str">
        <f>'3.ORÇAMENTO'!C143</f>
        <v>GUARDA CORPO COM CORRIMÃO DUPLO DE AÇO GALVANIZADO, ALTURA DE 1,05M. FORNECIMENTO E INSTALAÇÃO.</v>
      </c>
      <c r="D31" s="91" t="str">
        <f>'3.ORÇAMENTO'!D143</f>
        <v>m</v>
      </c>
      <c r="E31" s="92">
        <f>'3.ORÇAMENTO'!E143</f>
        <v>5.35</v>
      </c>
      <c r="F31" s="93">
        <f>'3.ORÇAMENTO'!H143</f>
        <v>0</v>
      </c>
      <c r="G31" s="375">
        <f>'3.ORÇAMENTO'!K143</f>
        <v>0</v>
      </c>
      <c r="H31" s="375">
        <f>'3.ORÇAMENTO'!L143</f>
        <v>0</v>
      </c>
      <c r="I31" s="376" t="e">
        <f t="shared" si="0"/>
        <v>#DIV/0!</v>
      </c>
      <c r="J31" s="376" t="e">
        <f t="shared" si="2"/>
        <v>#DIV/0!</v>
      </c>
      <c r="K31" s="377" t="e">
        <f t="shared" si="1"/>
        <v>#DIV/0!</v>
      </c>
    </row>
    <row r="32" spans="1:11" ht="63.75">
      <c r="A32" s="374">
        <v>27</v>
      </c>
      <c r="B32" s="89" t="str">
        <f>'3.ORÇAMENTO'!B170</f>
        <v xml:space="preserve">SINAPI - 96358 </v>
      </c>
      <c r="C32" s="90" t="str">
        <f>'3.ORÇAMENTO'!C170</f>
        <v>PAREDE COM PLACAS DE GESSO ACARTONADO (DRYWALL), PARA USO INTERNO, COM DUAS FACES SIMPLES E ESTRUTURA METÁLICA COM GUIAS SIMPLES, SEM VÃOS. AF_06/2017_P</v>
      </c>
      <c r="D32" s="91" t="str">
        <f>'3.ORÇAMENTO'!D170</f>
        <v>m²</v>
      </c>
      <c r="E32" s="92">
        <f>'3.ORÇAMENTO'!E170</f>
        <v>54.68</v>
      </c>
      <c r="F32" s="93">
        <f>'3.ORÇAMENTO'!H170</f>
        <v>0</v>
      </c>
      <c r="G32" s="375">
        <f>'3.ORÇAMENTO'!K170</f>
        <v>0</v>
      </c>
      <c r="H32" s="375">
        <f>'3.ORÇAMENTO'!L170</f>
        <v>0</v>
      </c>
      <c r="I32" s="376" t="e">
        <f t="shared" si="0"/>
        <v>#DIV/0!</v>
      </c>
      <c r="J32" s="376" t="e">
        <f t="shared" si="2"/>
        <v>#DIV/0!</v>
      </c>
      <c r="K32" s="377" t="e">
        <f t="shared" si="1"/>
        <v>#DIV/0!</v>
      </c>
    </row>
    <row r="33" spans="1:11" ht="25.5">
      <c r="A33" s="374">
        <v>28</v>
      </c>
      <c r="B33" s="89" t="str">
        <f>'3.ORÇAMENTO'!B382</f>
        <v>SINAPI - 101914</v>
      </c>
      <c r="C33" s="90" t="str">
        <f>'3.ORÇAMENTO'!C382</f>
        <v>CAIXA DE INCÊNDIO 60X90X17CM - FORNECIMENTO E INSTALAÇÃO. AF_10/2020.</v>
      </c>
      <c r="D33" s="91" t="str">
        <f>'3.ORÇAMENTO'!D382</f>
        <v>un.</v>
      </c>
      <c r="E33" s="92">
        <f>'3.ORÇAMENTO'!E382</f>
        <v>11</v>
      </c>
      <c r="F33" s="93">
        <f>'3.ORÇAMENTO'!H382</f>
        <v>0</v>
      </c>
      <c r="G33" s="375">
        <f>'3.ORÇAMENTO'!K382</f>
        <v>0</v>
      </c>
      <c r="H33" s="375">
        <f>'3.ORÇAMENTO'!L382</f>
        <v>0</v>
      </c>
      <c r="I33" s="376" t="e">
        <f t="shared" si="0"/>
        <v>#DIV/0!</v>
      </c>
      <c r="J33" s="376" t="e">
        <f t="shared" si="2"/>
        <v>#DIV/0!</v>
      </c>
      <c r="K33" s="377" t="e">
        <f t="shared" si="1"/>
        <v>#DIV/0!</v>
      </c>
    </row>
    <row r="34" spans="1:11" ht="38.25">
      <c r="A34" s="374">
        <v>29</v>
      </c>
      <c r="B34" s="90" t="str">
        <f>'3.ORÇAMENTO'!B212</f>
        <v>SINAPI - 95749</v>
      </c>
      <c r="C34" s="90" t="str">
        <f>'3.ORÇAMENTO'!C212</f>
        <v>ELETRODUTO DE AÇO GALVANIZADO, CLASSE LEVE, DN 20 MM (3/4''), APARENTE, INSTALADO EM PAREDE - FORNECIMENTO E INSTALAÇÃO</v>
      </c>
      <c r="D34" s="91" t="str">
        <f>'3.ORÇAMENTO'!D212</f>
        <v>m</v>
      </c>
      <c r="E34" s="92">
        <f>'3.ORÇAMENTO'!E212</f>
        <v>136</v>
      </c>
      <c r="F34" s="93">
        <f>'3.ORÇAMENTO'!H212</f>
        <v>0</v>
      </c>
      <c r="G34" s="375">
        <f>'3.ORÇAMENTO'!K212</f>
        <v>0</v>
      </c>
      <c r="H34" s="375">
        <f>'3.ORÇAMENTO'!L212</f>
        <v>0</v>
      </c>
      <c r="I34" s="376" t="e">
        <f t="shared" si="0"/>
        <v>#DIV/0!</v>
      </c>
      <c r="J34" s="376" t="e">
        <f t="shared" si="2"/>
        <v>#DIV/0!</v>
      </c>
      <c r="K34" s="377" t="e">
        <f t="shared" si="1"/>
        <v>#DIV/0!</v>
      </c>
    </row>
    <row r="35" spans="1:11" ht="38.25">
      <c r="A35" s="374">
        <v>30</v>
      </c>
      <c r="B35" s="90" t="str">
        <f>'3.ORÇAMENTO'!B198</f>
        <v>SINAPI- 95749</v>
      </c>
      <c r="C35" s="90" t="str">
        <f>'3.ORÇAMENTO'!C198</f>
        <v>ELETRODUTO DE AÇO GALVANIZADO, CLASSE LEVE, DN 20 MM (3/4''), APARENTE, INSTALADO EM PAREDE - FORNECIMENTO E INSTALAÇÃO</v>
      </c>
      <c r="D35" s="91" t="str">
        <f>'3.ORÇAMENTO'!D198</f>
        <v>m</v>
      </c>
      <c r="E35" s="92">
        <f>'3.ORÇAMENTO'!E198</f>
        <v>134.55000000000001</v>
      </c>
      <c r="F35" s="93">
        <f>'3.ORÇAMENTO'!H198</f>
        <v>0</v>
      </c>
      <c r="G35" s="375">
        <f>'3.ORÇAMENTO'!K198</f>
        <v>0</v>
      </c>
      <c r="H35" s="375">
        <f>'3.ORÇAMENTO'!L198</f>
        <v>0</v>
      </c>
      <c r="I35" s="376" t="e">
        <f t="shared" si="0"/>
        <v>#DIV/0!</v>
      </c>
      <c r="J35" s="376" t="e">
        <f t="shared" si="2"/>
        <v>#DIV/0!</v>
      </c>
      <c r="K35" s="377" t="e">
        <f t="shared" si="1"/>
        <v>#DIV/0!</v>
      </c>
    </row>
    <row r="36" spans="1:11" ht="76.5">
      <c r="A36" s="374">
        <v>31</v>
      </c>
      <c r="B36" s="89" t="str">
        <f>'3.ORÇAMENTO'!B338</f>
        <v>SINAPI - 100726</v>
      </c>
      <c r="C36" s="90" t="str">
        <f>'3.ORÇAMENTO'!C338</f>
        <v>PINTURA COM TINTA ALQUÍDICA DE FUNDO E ACABAMENTO (ESMALTE SINTÉTICO GRAFITE) APLICADA A ROLO OU PINCEL SOBRE SUPERFÍCIES METÁLICAS (EXCETO PERFIL) EXECUTADO EM OBRA (POR DEMÃO). AF_01/2020</v>
      </c>
      <c r="D36" s="91" t="str">
        <f>'3.ORÇAMENTO'!D338</f>
        <v>m²</v>
      </c>
      <c r="E36" s="92">
        <f>'3.ORÇAMENTO'!E338</f>
        <v>179.43679999999998</v>
      </c>
      <c r="F36" s="93">
        <f>'3.ORÇAMENTO'!H338</f>
        <v>0</v>
      </c>
      <c r="G36" s="375">
        <f>'3.ORÇAMENTO'!K338</f>
        <v>0</v>
      </c>
      <c r="H36" s="375">
        <f>'3.ORÇAMENTO'!L338</f>
        <v>0</v>
      </c>
      <c r="I36" s="376" t="e">
        <f t="shared" si="0"/>
        <v>#DIV/0!</v>
      </c>
      <c r="J36" s="376" t="e">
        <f t="shared" si="2"/>
        <v>#DIV/0!</v>
      </c>
      <c r="K36" s="377" t="e">
        <f t="shared" si="1"/>
        <v>#DIV/0!</v>
      </c>
    </row>
    <row r="37" spans="1:11" ht="63.75">
      <c r="A37" s="374">
        <v>32</v>
      </c>
      <c r="B37" s="89" t="str">
        <f>'3.ORÇAMENTO'!B100</f>
        <v xml:space="preserve">SINAPI - 96358 </v>
      </c>
      <c r="C37" s="90" t="str">
        <f>'3.ORÇAMENTO'!C100</f>
        <v>PAREDE COM PLACAS DE GESSO ACARTONADO (DRYWALL), PARA USO INTERNO, COM DUAS FACES SIMPLES E ESTRUTURA METÁLICA COM GUIAS SIMPLES, SEM VÃOS. AF_06/2017_P</v>
      </c>
      <c r="D37" s="91" t="str">
        <f>'3.ORÇAMENTO'!D100</f>
        <v>m²</v>
      </c>
      <c r="E37" s="92">
        <f>'3.ORÇAMENTO'!E100</f>
        <v>41.664000000000001</v>
      </c>
      <c r="F37" s="93">
        <f>'3.ORÇAMENTO'!H100</f>
        <v>0</v>
      </c>
      <c r="G37" s="375">
        <f>'3.ORÇAMENTO'!K100</f>
        <v>0</v>
      </c>
      <c r="H37" s="375">
        <f>'3.ORÇAMENTO'!L100</f>
        <v>0</v>
      </c>
      <c r="I37" s="376" t="e">
        <f t="shared" si="0"/>
        <v>#DIV/0!</v>
      </c>
      <c r="J37" s="376" t="e">
        <f t="shared" si="2"/>
        <v>#DIV/0!</v>
      </c>
      <c r="K37" s="377" t="e">
        <f t="shared" si="1"/>
        <v>#DIV/0!</v>
      </c>
    </row>
    <row r="38" spans="1:11" ht="25.5">
      <c r="A38" s="374">
        <v>33</v>
      </c>
      <c r="B38" s="90" t="str">
        <f>'3.ORÇAMENTO'!B213</f>
        <v>Composição 15</v>
      </c>
      <c r="C38" s="90" t="str">
        <f>'3.ORÇAMENTO'!C213</f>
        <v>Cabos blindados para alarme de incêndio 2 vias ( 2 x 1,5 ) mm2. Fornecimento e instalação</v>
      </c>
      <c r="D38" s="91" t="str">
        <f>'3.ORÇAMENTO'!D213</f>
        <v>m</v>
      </c>
      <c r="E38" s="92">
        <f>'3.ORÇAMENTO'!E213</f>
        <v>136</v>
      </c>
      <c r="F38" s="93">
        <f>'3.ORÇAMENTO'!H213</f>
        <v>0</v>
      </c>
      <c r="G38" s="375">
        <f>'3.ORÇAMENTO'!K213</f>
        <v>0</v>
      </c>
      <c r="H38" s="375">
        <f>'3.ORÇAMENTO'!L213</f>
        <v>0</v>
      </c>
      <c r="I38" s="376" t="e">
        <f t="shared" si="0"/>
        <v>#DIV/0!</v>
      </c>
      <c r="J38" s="376" t="e">
        <f t="shared" si="2"/>
        <v>#DIV/0!</v>
      </c>
      <c r="K38" s="377" t="e">
        <f t="shared" si="1"/>
        <v>#DIV/0!</v>
      </c>
    </row>
    <row r="39" spans="1:11" ht="38.25">
      <c r="A39" s="374">
        <v>34</v>
      </c>
      <c r="B39" s="89" t="str">
        <f>'3.ORÇAMENTO'!B78</f>
        <v>SINAPI - 95749</v>
      </c>
      <c r="C39" s="90" t="str">
        <f>'3.ORÇAMENTO'!C78</f>
        <v>ELETRODUTO DE AÇO GALVANIZADO, CLASSE LEVE, DN 20 MM (3/4''), APARENTE, INSTALADO EM PAREDE - FORNECIMENTO E INSTALAÇÃO</v>
      </c>
      <c r="D39" s="91" t="str">
        <f>'3.ORÇAMENTO'!D78</f>
        <v>m</v>
      </c>
      <c r="E39" s="92">
        <f>'3.ORÇAMENTO'!E78</f>
        <v>112</v>
      </c>
      <c r="F39" s="93">
        <f>'3.ORÇAMENTO'!H78</f>
        <v>0</v>
      </c>
      <c r="G39" s="375">
        <f>'3.ORÇAMENTO'!K78</f>
        <v>0</v>
      </c>
      <c r="H39" s="375">
        <f>'3.ORÇAMENTO'!L78</f>
        <v>0</v>
      </c>
      <c r="I39" s="376" t="e">
        <f t="shared" si="0"/>
        <v>#DIV/0!</v>
      </c>
      <c r="J39" s="376" t="e">
        <f t="shared" si="2"/>
        <v>#DIV/0!</v>
      </c>
      <c r="K39" s="377" t="e">
        <f t="shared" si="1"/>
        <v>#DIV/0!</v>
      </c>
    </row>
    <row r="40" spans="1:11" ht="38.25">
      <c r="A40" s="374">
        <v>35</v>
      </c>
      <c r="B40" s="89" t="str">
        <f>'3.ORÇAMENTO'!B103</f>
        <v>SINAPI - 88489</v>
      </c>
      <c r="C40" s="90" t="str">
        <f>'3.ORÇAMENTO'!C103</f>
        <v xml:space="preserve"> APLICAÇÃO MANUAL DE PINTURA COM TINTA LÁTEX ACRÍLICA EM PAREDES, DUAS DEMÃOS. AF_06/2014</v>
      </c>
      <c r="D40" s="91" t="str">
        <f>'3.ORÇAMENTO'!D103</f>
        <v>m²</v>
      </c>
      <c r="E40" s="92">
        <f>'3.ORÇAMENTO'!E103</f>
        <v>240.44800000000001</v>
      </c>
      <c r="F40" s="93">
        <f>'3.ORÇAMENTO'!H103</f>
        <v>0</v>
      </c>
      <c r="G40" s="375">
        <f>'3.ORÇAMENTO'!K103</f>
        <v>0</v>
      </c>
      <c r="H40" s="375">
        <f>'3.ORÇAMENTO'!L103</f>
        <v>0</v>
      </c>
      <c r="I40" s="376" t="e">
        <f t="shared" si="0"/>
        <v>#DIV/0!</v>
      </c>
      <c r="J40" s="376" t="e">
        <f t="shared" si="2"/>
        <v>#DIV/0!</v>
      </c>
      <c r="K40" s="377" t="e">
        <f t="shared" si="1"/>
        <v>#DIV/0!</v>
      </c>
    </row>
    <row r="41" spans="1:11" ht="51">
      <c r="A41" s="374">
        <v>36</v>
      </c>
      <c r="B41" s="89" t="str">
        <f>'3.ORÇAMENTO'!B153</f>
        <v>SINAPI - 95745</v>
      </c>
      <c r="C41" s="90" t="str">
        <f>'3.ORÇAMENTO'!C153</f>
        <v>ELETRODUTO DE AÇO GALVANIZADO, CLASSE LEVE, DN 20 MM (3/4), APARENTE, INSTALADO EM TETO - FORNECIMENTO E INSTALAÇÃO. AF_11/2016_P</v>
      </c>
      <c r="D41" s="91" t="str">
        <f>'3.ORÇAMENTO'!D153</f>
        <v>m</v>
      </c>
      <c r="E41" s="92">
        <f>'3.ORÇAMENTO'!E153</f>
        <v>133.72</v>
      </c>
      <c r="F41" s="93">
        <f>'3.ORÇAMENTO'!H153</f>
        <v>0</v>
      </c>
      <c r="G41" s="375">
        <f>'3.ORÇAMENTO'!K153</f>
        <v>0</v>
      </c>
      <c r="H41" s="375">
        <f>'3.ORÇAMENTO'!L153</f>
        <v>0</v>
      </c>
      <c r="I41" s="376" t="e">
        <f t="shared" si="0"/>
        <v>#DIV/0!</v>
      </c>
      <c r="J41" s="376" t="e">
        <f t="shared" si="2"/>
        <v>#DIV/0!</v>
      </c>
      <c r="K41" s="377" t="e">
        <f t="shared" si="1"/>
        <v>#DIV/0!</v>
      </c>
    </row>
    <row r="42" spans="1:11" ht="25.5">
      <c r="A42" s="374">
        <v>37</v>
      </c>
      <c r="B42" s="89" t="str">
        <f>'3.ORÇAMENTO'!B365</f>
        <v>COMPOSIÇÃO 32</v>
      </c>
      <c r="C42" s="90" t="str">
        <f>'3.ORÇAMENTO'!C365</f>
        <v>Bombas multistágio trifásica 220/380 V - 4 CV. Fornecimento e instalação</v>
      </c>
      <c r="D42" s="91" t="str">
        <f>'3.ORÇAMENTO'!D365</f>
        <v>CJ</v>
      </c>
      <c r="E42" s="92">
        <f>'3.ORÇAMENTO'!E365</f>
        <v>1</v>
      </c>
      <c r="F42" s="93">
        <f>'3.ORÇAMENTO'!H365</f>
        <v>0</v>
      </c>
      <c r="G42" s="375">
        <f>'3.ORÇAMENTO'!K365</f>
        <v>0</v>
      </c>
      <c r="H42" s="375">
        <f>'3.ORÇAMENTO'!L365</f>
        <v>0</v>
      </c>
      <c r="I42" s="376" t="e">
        <f t="shared" si="0"/>
        <v>#DIV/0!</v>
      </c>
      <c r="J42" s="376" t="e">
        <f t="shared" si="2"/>
        <v>#DIV/0!</v>
      </c>
      <c r="K42" s="377" t="e">
        <f t="shared" si="1"/>
        <v>#DIV/0!</v>
      </c>
    </row>
    <row r="43" spans="1:11" ht="38.25">
      <c r="A43" s="374">
        <v>38</v>
      </c>
      <c r="B43" s="89" t="str">
        <f>'3.ORÇAMENTO'!B262</f>
        <v>SINAPI - 91338</v>
      </c>
      <c r="C43" s="90" t="str">
        <f>'3.ORÇAMENTO'!C262</f>
        <v>PORTA DE ALUMÍNIO DE ABRIR COM LAMBRI, COM GUARNIÇÃO, FIXAÇÃO COM PARAFUSOS - FORNECIMENTO E INSTALAÇÃO. AF_12/2019</v>
      </c>
      <c r="D43" s="91" t="str">
        <f>'3.ORÇAMENTO'!D262</f>
        <v>m²</v>
      </c>
      <c r="E43" s="92">
        <f>'3.ORÇAMENTO'!E262</f>
        <v>3.9899999999999998</v>
      </c>
      <c r="F43" s="93">
        <f>'3.ORÇAMENTO'!H262</f>
        <v>0</v>
      </c>
      <c r="G43" s="375">
        <f>'3.ORÇAMENTO'!K262</f>
        <v>0</v>
      </c>
      <c r="H43" s="375">
        <f>'3.ORÇAMENTO'!L262</f>
        <v>0</v>
      </c>
      <c r="I43" s="376" t="e">
        <f t="shared" si="0"/>
        <v>#DIV/0!</v>
      </c>
      <c r="J43" s="376" t="e">
        <f t="shared" si="2"/>
        <v>#DIV/0!</v>
      </c>
      <c r="K43" s="377" t="e">
        <f t="shared" si="1"/>
        <v>#DIV/0!</v>
      </c>
    </row>
    <row r="44" spans="1:11" ht="25.5">
      <c r="A44" s="374">
        <v>39</v>
      </c>
      <c r="B44" s="89" t="str">
        <f>'3.ORÇAMENTO'!B58</f>
        <v>SINAPI - 99855</v>
      </c>
      <c r="C44" s="383" t="str">
        <f>'3.ORÇAMENTO'!C58</f>
        <v>CORRIMÃO SIMPLES, DIÂMETRO EXTERNO = 1 1/2", EM AÇO GALVANIZADO. AF_04/2019_P</v>
      </c>
      <c r="D44" s="91" t="str">
        <f>'3.ORÇAMENTO'!D58</f>
        <v>m</v>
      </c>
      <c r="E44" s="92">
        <f>'3.ORÇAMENTO'!E58</f>
        <v>26.14</v>
      </c>
      <c r="F44" s="93">
        <f>'3.ORÇAMENTO'!H58</f>
        <v>0</v>
      </c>
      <c r="G44" s="375">
        <f>'3.ORÇAMENTO'!K58</f>
        <v>0</v>
      </c>
      <c r="H44" s="375">
        <f>'3.ORÇAMENTO'!L58</f>
        <v>0</v>
      </c>
      <c r="I44" s="376" t="e">
        <f t="shared" si="0"/>
        <v>#DIV/0!</v>
      </c>
      <c r="J44" s="376" t="e">
        <f t="shared" si="2"/>
        <v>#DIV/0!</v>
      </c>
      <c r="K44" s="377" t="e">
        <f t="shared" si="1"/>
        <v>#DIV/0!</v>
      </c>
    </row>
    <row r="45" spans="1:11" ht="51">
      <c r="A45" s="374">
        <v>40</v>
      </c>
      <c r="B45" s="89" t="str">
        <f>'3.ORÇAMENTO'!B367</f>
        <v>SINAPI - 101916</v>
      </c>
      <c r="C45" s="90" t="str">
        <f>'3.ORÇAMENTO'!C367</f>
        <v>HIDRANTE SUBTERRÂNEO PREDIAL (COM CURVA LONGA E CAIXA), DN 75 MM - FORNECIMENTO E INSTALAÇÃO. AF_10/2020. (hidrante de recalque).</v>
      </c>
      <c r="D45" s="91" t="str">
        <f>'3.ORÇAMENTO'!D367</f>
        <v>un.</v>
      </c>
      <c r="E45" s="92">
        <f>'3.ORÇAMENTO'!E367</f>
        <v>1</v>
      </c>
      <c r="F45" s="93">
        <f>'3.ORÇAMENTO'!H367</f>
        <v>0</v>
      </c>
      <c r="G45" s="375">
        <f>'3.ORÇAMENTO'!K367</f>
        <v>0</v>
      </c>
      <c r="H45" s="375">
        <f>'3.ORÇAMENTO'!L367</f>
        <v>0</v>
      </c>
      <c r="I45" s="376" t="e">
        <f t="shared" si="0"/>
        <v>#DIV/0!</v>
      </c>
      <c r="J45" s="376" t="e">
        <f t="shared" si="2"/>
        <v>#DIV/0!</v>
      </c>
      <c r="K45" s="377" t="e">
        <f t="shared" si="1"/>
        <v>#DIV/0!</v>
      </c>
    </row>
    <row r="46" spans="1:11" ht="25.5">
      <c r="A46" s="374">
        <v>41</v>
      </c>
      <c r="B46" s="89" t="str">
        <f>'3.ORÇAMENTO'!B79</f>
        <v>Composição 15</v>
      </c>
      <c r="C46" s="90" t="str">
        <f>'3.ORÇAMENTO'!C79</f>
        <v>Cabos blindados para alarme de incêndio 2 vias ( 2 x 1,5 ) mm2. Fornecimento e instalação</v>
      </c>
      <c r="D46" s="91" t="str">
        <f>'3.ORÇAMENTO'!D79</f>
        <v>m</v>
      </c>
      <c r="E46" s="92">
        <f>'3.ORÇAMENTO'!E79</f>
        <v>112</v>
      </c>
      <c r="F46" s="93">
        <f>'3.ORÇAMENTO'!H79</f>
        <v>0</v>
      </c>
      <c r="G46" s="375">
        <f>'3.ORÇAMENTO'!K79</f>
        <v>0</v>
      </c>
      <c r="H46" s="375">
        <f>'3.ORÇAMENTO'!L79</f>
        <v>0</v>
      </c>
      <c r="I46" s="376" t="e">
        <f t="shared" si="0"/>
        <v>#DIV/0!</v>
      </c>
      <c r="J46" s="376" t="e">
        <f t="shared" si="2"/>
        <v>#DIV/0!</v>
      </c>
      <c r="K46" s="377" t="e">
        <f t="shared" si="1"/>
        <v>#DIV/0!</v>
      </c>
    </row>
    <row r="47" spans="1:11">
      <c r="A47" s="374">
        <v>42</v>
      </c>
      <c r="B47" s="89" t="str">
        <f>'3.ORÇAMENTO'!B281</f>
        <v>COMPOSIÇÃO 29</v>
      </c>
      <c r="C47" s="90" t="str">
        <f>'3.ORÇAMENTO'!C281</f>
        <v>Barra  Anti Panico Push simples. Fornecimento.</v>
      </c>
      <c r="D47" s="91" t="str">
        <f>'3.ORÇAMENTO'!D281</f>
        <v>CJ</v>
      </c>
      <c r="E47" s="92">
        <f>'3.ORÇAMENTO'!E281</f>
        <v>4</v>
      </c>
      <c r="F47" s="93">
        <f>'3.ORÇAMENTO'!H281</f>
        <v>0</v>
      </c>
      <c r="G47" s="375">
        <f>'3.ORÇAMENTO'!K281</f>
        <v>0</v>
      </c>
      <c r="H47" s="375">
        <f>'3.ORÇAMENTO'!L281</f>
        <v>0</v>
      </c>
      <c r="I47" s="376" t="e">
        <f t="shared" si="0"/>
        <v>#DIV/0!</v>
      </c>
      <c r="J47" s="376" t="e">
        <f t="shared" si="2"/>
        <v>#DIV/0!</v>
      </c>
      <c r="K47" s="377" t="e">
        <f t="shared" si="1"/>
        <v>#DIV/0!</v>
      </c>
    </row>
    <row r="48" spans="1:11" ht="38.25">
      <c r="A48" s="374">
        <v>43</v>
      </c>
      <c r="B48" s="89" t="str">
        <f>'3.ORÇAMENTO'!B263</f>
        <v>SINAPI - 91338</v>
      </c>
      <c r="C48" s="90" t="str">
        <f>'3.ORÇAMENTO'!C263</f>
        <v xml:space="preserve">PORTA DE ALUMÍNIO DE ABRIR COM LAMBRI, COM GUARNIÇÃO, FIXAÇÃO COM PARAFUSOS - FORNECIMENTO E INSTALAÇÃO. AF_12/2020 </v>
      </c>
      <c r="D48" s="91" t="str">
        <f>'3.ORÇAMENTO'!D263</f>
        <v>m²</v>
      </c>
      <c r="E48" s="92">
        <f>'3.ORÇAMENTO'!E263</f>
        <v>3.4649999999999999</v>
      </c>
      <c r="F48" s="93">
        <f>'3.ORÇAMENTO'!H263</f>
        <v>0</v>
      </c>
      <c r="G48" s="375">
        <f>'3.ORÇAMENTO'!K263</f>
        <v>0</v>
      </c>
      <c r="H48" s="375">
        <f>'3.ORÇAMENTO'!L263</f>
        <v>0</v>
      </c>
      <c r="I48" s="376" t="e">
        <f t="shared" si="0"/>
        <v>#DIV/0!</v>
      </c>
      <c r="J48" s="376" t="e">
        <f t="shared" si="2"/>
        <v>#DIV/0!</v>
      </c>
      <c r="K48" s="377" t="e">
        <f t="shared" si="1"/>
        <v>#DIV/0!</v>
      </c>
    </row>
    <row r="49" spans="1:11" ht="25.5">
      <c r="A49" s="374">
        <v>44</v>
      </c>
      <c r="B49" s="89" t="str">
        <f>'3.ORÇAMENTO'!B265</f>
        <v>SINAPI - 99855</v>
      </c>
      <c r="C49" s="90" t="str">
        <f>'3.ORÇAMENTO'!C265</f>
        <v>CORRIMÃO SIMPLES, DIÂMETRO EXTERNO = 1 1/2", EM AÇO GALVANIZADO. AF_04/2019_P</v>
      </c>
      <c r="D49" s="91" t="str">
        <f>'3.ORÇAMENTO'!D265</f>
        <v>m</v>
      </c>
      <c r="E49" s="92">
        <f>'3.ORÇAMENTO'!E265</f>
        <v>22.31</v>
      </c>
      <c r="F49" s="93">
        <f>'3.ORÇAMENTO'!H265</f>
        <v>0</v>
      </c>
      <c r="G49" s="375">
        <f>'3.ORÇAMENTO'!K265</f>
        <v>0</v>
      </c>
      <c r="H49" s="375">
        <f>'3.ORÇAMENTO'!L265</f>
        <v>0</v>
      </c>
      <c r="I49" s="376" t="e">
        <f t="shared" si="0"/>
        <v>#DIV/0!</v>
      </c>
      <c r="J49" s="376" t="e">
        <f t="shared" si="2"/>
        <v>#DIV/0!</v>
      </c>
      <c r="K49" s="377" t="e">
        <f t="shared" si="1"/>
        <v>#DIV/0!</v>
      </c>
    </row>
    <row r="50" spans="1:11" ht="63.75">
      <c r="A50" s="374">
        <v>45</v>
      </c>
      <c r="B50" s="89" t="str">
        <f>'3.ORÇAMENTO'!B227</f>
        <v>SINAPI - 96359</v>
      </c>
      <c r="C50" s="90" t="str">
        <f>'3.ORÇAMENTO'!C227</f>
        <v>PAREDE COM PLACAS DE GESSO ACARTONADO (DRYWALL), PARA USO INTERNO, COM DUAS FACES SIMPLES E ESTRUTURA METÁLICA COM GUIAS SIMPLES, COM VÃOS A F_06/2017_P</v>
      </c>
      <c r="D50" s="91" t="str">
        <f>'3.ORÇAMENTO'!D227</f>
        <v>m²</v>
      </c>
      <c r="E50" s="92">
        <f>'3.ORÇAMENTO'!E227</f>
        <v>22.151999999999997</v>
      </c>
      <c r="F50" s="93">
        <f>'3.ORÇAMENTO'!H227</f>
        <v>0</v>
      </c>
      <c r="G50" s="375">
        <f>'3.ORÇAMENTO'!K227</f>
        <v>0</v>
      </c>
      <c r="H50" s="375">
        <f>'3.ORÇAMENTO'!L227</f>
        <v>0</v>
      </c>
      <c r="I50" s="376" t="e">
        <f t="shared" si="0"/>
        <v>#DIV/0!</v>
      </c>
      <c r="J50" s="376" t="e">
        <f t="shared" si="2"/>
        <v>#DIV/0!</v>
      </c>
      <c r="K50" s="377" t="e">
        <f t="shared" si="1"/>
        <v>#DIV/0!</v>
      </c>
    </row>
    <row r="51" spans="1:11" ht="25.5">
      <c r="A51" s="374">
        <v>46</v>
      </c>
      <c r="B51" s="89" t="str">
        <f>'3.ORÇAMENTO'!B30</f>
        <v>COMPOSIÇÃO 36</v>
      </c>
      <c r="C51" s="90" t="str">
        <f>'3.ORÇAMENTO'!C30</f>
        <v>EXT. PÓ QUÍMICO SECO 4 KG CAP. EXT. 2A:20BC - FORNECIMENTO E INSTALAÇÃO</v>
      </c>
      <c r="D51" s="91" t="str">
        <f>'3.ORÇAMENTO'!D30</f>
        <v>un.</v>
      </c>
      <c r="E51" s="92">
        <f>'3.ORÇAMENTO'!E30</f>
        <v>11</v>
      </c>
      <c r="F51" s="93">
        <f>'3.ORÇAMENTO'!H30</f>
        <v>0</v>
      </c>
      <c r="G51" s="375">
        <f>'3.ORÇAMENTO'!K30</f>
        <v>0</v>
      </c>
      <c r="H51" s="375">
        <f>'3.ORÇAMENTO'!L30</f>
        <v>0</v>
      </c>
      <c r="I51" s="376" t="e">
        <f t="shared" si="0"/>
        <v>#DIV/0!</v>
      </c>
      <c r="J51" s="376" t="e">
        <f t="shared" si="2"/>
        <v>#DIV/0!</v>
      </c>
      <c r="K51" s="377" t="e">
        <f t="shared" si="1"/>
        <v>#DIV/0!</v>
      </c>
    </row>
    <row r="52" spans="1:11" ht="25.5">
      <c r="A52" s="374">
        <v>47</v>
      </c>
      <c r="B52" s="89" t="str">
        <f>'3.ORÇAMENTO'!B102</f>
        <v xml:space="preserve">SINAPI - 88495 </v>
      </c>
      <c r="C52" s="90" t="str">
        <f>'3.ORÇAMENTO'!C102</f>
        <v xml:space="preserve">APLICAÇÃO E LIXAMENTO DE MASSA LÁTEX EM PAREDES, UMA DEMÃO. AF_06/2014 </v>
      </c>
      <c r="D52" s="91" t="str">
        <f>'3.ORÇAMENTO'!D102</f>
        <v>m²</v>
      </c>
      <c r="E52" s="92">
        <f>'3.ORÇAMENTO'!E102</f>
        <v>240.44800000000001</v>
      </c>
      <c r="F52" s="93">
        <f>'3.ORÇAMENTO'!H102</f>
        <v>0</v>
      </c>
      <c r="G52" s="375">
        <f>'3.ORÇAMENTO'!K102</f>
        <v>0</v>
      </c>
      <c r="H52" s="375">
        <f>'3.ORÇAMENTO'!L102</f>
        <v>0</v>
      </c>
      <c r="I52" s="376" t="e">
        <f t="shared" si="0"/>
        <v>#DIV/0!</v>
      </c>
      <c r="J52" s="376" t="e">
        <f t="shared" si="2"/>
        <v>#DIV/0!</v>
      </c>
      <c r="K52" s="377" t="e">
        <f t="shared" si="1"/>
        <v>#DIV/0!</v>
      </c>
    </row>
    <row r="53" spans="1:11" ht="63.75">
      <c r="A53" s="374">
        <v>48</v>
      </c>
      <c r="B53" s="89" t="str">
        <f>'3.ORÇAMENTO'!B374</f>
        <v>COMPOSIÇÃO 51</v>
      </c>
      <c r="C53" s="90" t="str">
        <f>'3.ORÇAMENTO'!C374</f>
        <v>REGISTRO OU VALVULA GLOBO ANGULAR EM LATAO, PARA HIDRANTES EM INSTALACAO PREDIAL DE INCENDIO, 45 GRAUS, DIAMETRO DE 2 1/2", COM VOLANTE, CLASSE DE PRESSAO DE ATE 200 PSI</v>
      </c>
      <c r="D53" s="91" t="str">
        <f>'3.ORÇAMENTO'!D374</f>
        <v>CJ</v>
      </c>
      <c r="E53" s="92">
        <f>'3.ORÇAMENTO'!E374</f>
        <v>11</v>
      </c>
      <c r="F53" s="93">
        <f>'3.ORÇAMENTO'!H374</f>
        <v>0</v>
      </c>
      <c r="G53" s="375">
        <f>'3.ORÇAMENTO'!K374</f>
        <v>0</v>
      </c>
      <c r="H53" s="375">
        <f>'3.ORÇAMENTO'!L374</f>
        <v>0</v>
      </c>
      <c r="I53" s="376" t="e">
        <f t="shared" si="0"/>
        <v>#DIV/0!</v>
      </c>
      <c r="J53" s="376" t="e">
        <f t="shared" si="2"/>
        <v>#DIV/0!</v>
      </c>
      <c r="K53" s="377" t="e">
        <f t="shared" si="1"/>
        <v>#DIV/0!</v>
      </c>
    </row>
    <row r="54" spans="1:11" ht="38.25">
      <c r="A54" s="374">
        <v>49</v>
      </c>
      <c r="B54" s="89" t="str">
        <f>'3.ORÇAMENTO'!B173</f>
        <v>SINAPI - 88496</v>
      </c>
      <c r="C54" s="90" t="str">
        <f>'3.ORÇAMENTO'!C173</f>
        <v xml:space="preserve"> APLICAÇÃO MANUAL DE PINTURA COM TINTA LÁTEX ACRÍLICA EM PAREDES, DUAS DEMÃOS. AF_06/2014</v>
      </c>
      <c r="D54" s="91" t="str">
        <f>'3.ORÇAMENTO'!D173</f>
        <v>m²</v>
      </c>
      <c r="E54" s="92">
        <f>'3.ORÇAMENTO'!E173</f>
        <v>139.19999999999999</v>
      </c>
      <c r="F54" s="93">
        <f>'3.ORÇAMENTO'!H173</f>
        <v>0</v>
      </c>
      <c r="G54" s="375">
        <f>'3.ORÇAMENTO'!K173</f>
        <v>0</v>
      </c>
      <c r="H54" s="375">
        <f>'3.ORÇAMENTO'!L173</f>
        <v>0</v>
      </c>
      <c r="I54" s="376" t="e">
        <f t="shared" si="0"/>
        <v>#DIV/0!</v>
      </c>
      <c r="J54" s="376" t="e">
        <f t="shared" si="2"/>
        <v>#DIV/0!</v>
      </c>
      <c r="K54" s="377" t="e">
        <f t="shared" si="1"/>
        <v>#DIV/0!</v>
      </c>
    </row>
    <row r="55" spans="1:11" ht="38.25">
      <c r="A55" s="374">
        <v>50</v>
      </c>
      <c r="B55" s="89" t="str">
        <f>'3.ORÇAMENTO'!B135</f>
        <v>SINAPI- 91924</v>
      </c>
      <c r="C55" s="90" t="str">
        <f>'3.ORÇAMENTO'!C135</f>
        <v>CABO DE COBRE FLEXÍVEL ISOLADO, 1,5 mm², ANTI-CHAMA 450/750 V, PARA CIRCUITOS TEMRINAIS - FORNECIMENTO E INSTALAÇÃO</v>
      </c>
      <c r="D55" s="91" t="str">
        <f>'3.ORÇAMENTO'!D135</f>
        <v>un.</v>
      </c>
      <c r="E55" s="92">
        <f>'3.ORÇAMENTO'!E135</f>
        <v>666</v>
      </c>
      <c r="F55" s="93">
        <f>'3.ORÇAMENTO'!H135</f>
        <v>0</v>
      </c>
      <c r="G55" s="375">
        <f>'3.ORÇAMENTO'!K135</f>
        <v>0</v>
      </c>
      <c r="H55" s="375">
        <f>'3.ORÇAMENTO'!L135</f>
        <v>0</v>
      </c>
      <c r="I55" s="376" t="e">
        <f t="shared" si="0"/>
        <v>#DIV/0!</v>
      </c>
      <c r="J55" s="376" t="e">
        <f t="shared" si="2"/>
        <v>#DIV/0!</v>
      </c>
      <c r="K55" s="377" t="e">
        <f t="shared" si="1"/>
        <v>#DIV/0!</v>
      </c>
    </row>
    <row r="56" spans="1:11" ht="25.5">
      <c r="A56" s="374">
        <v>51</v>
      </c>
      <c r="B56" s="384" t="str">
        <f>'3.ORÇAMENTO'!B183</f>
        <v>COMPOSIÇÃO 43</v>
      </c>
      <c r="C56" s="90" t="str">
        <f>'3.ORÇAMENTO'!C183</f>
        <v>EXT. PÓ QUÍMICO SECO 8 KG CAP. EXT. 4A: 40BC - FORNECIMENTO E INSTALAÇÃO</v>
      </c>
      <c r="D56" s="91" t="str">
        <f>'3.ORÇAMENTO'!D183</f>
        <v>un.</v>
      </c>
      <c r="E56" s="92">
        <f>'3.ORÇAMENTO'!E183</f>
        <v>6</v>
      </c>
      <c r="F56" s="93">
        <f>'3.ORÇAMENTO'!H183</f>
        <v>0</v>
      </c>
      <c r="G56" s="375">
        <f>'3.ORÇAMENTO'!K183</f>
        <v>0</v>
      </c>
      <c r="H56" s="375">
        <f>'3.ORÇAMENTO'!L183</f>
        <v>0</v>
      </c>
      <c r="I56" s="376" t="e">
        <f t="shared" si="0"/>
        <v>#DIV/0!</v>
      </c>
      <c r="J56" s="376" t="e">
        <f t="shared" si="2"/>
        <v>#DIV/0!</v>
      </c>
      <c r="K56" s="377" t="e">
        <f t="shared" si="1"/>
        <v>#DIV/0!</v>
      </c>
    </row>
    <row r="57" spans="1:11" ht="38.25">
      <c r="A57" s="374">
        <v>52</v>
      </c>
      <c r="B57" s="89" t="str">
        <f>'3.ORÇAMENTO'!B60</f>
        <v>SINAPI - 91338</v>
      </c>
      <c r="C57" s="90" t="str">
        <f>'3.ORÇAMENTO'!C60</f>
        <v>PORTA DE ALUMÍNIO DE ABRIR COM LAMBRI, COM GUARNIÇÃO, FIXAÇÃO COM PARAFUSOS - FORNECIMENTO E INSTALAÇÃO. AF_12/2019</v>
      </c>
      <c r="D57" s="91" t="str">
        <f>'3.ORÇAMENTO'!D60</f>
        <v>m²</v>
      </c>
      <c r="E57" s="92">
        <f>'3.ORÇAMENTO'!E60</f>
        <v>2.3100000000000005</v>
      </c>
      <c r="F57" s="93">
        <f>'3.ORÇAMENTO'!H60</f>
        <v>0</v>
      </c>
      <c r="G57" s="375">
        <f>'3.ORÇAMENTO'!K60</f>
        <v>0</v>
      </c>
      <c r="H57" s="375">
        <f>'3.ORÇAMENTO'!L60</f>
        <v>0</v>
      </c>
      <c r="I57" s="376" t="e">
        <f t="shared" si="0"/>
        <v>#DIV/0!</v>
      </c>
      <c r="J57" s="376" t="e">
        <f t="shared" si="2"/>
        <v>#DIV/0!</v>
      </c>
      <c r="K57" s="377" t="e">
        <f t="shared" si="1"/>
        <v>#DIV/0!</v>
      </c>
    </row>
    <row r="58" spans="1:11" ht="76.5">
      <c r="A58" s="374">
        <v>53</v>
      </c>
      <c r="B58" s="89" t="str">
        <f>'3.ORÇAMENTO'!B266</f>
        <v>SINAPI - 99837</v>
      </c>
      <c r="C58" s="90" t="str">
        <f>'3.ORÇAMENTO'!C266</f>
        <v>GUARDA-CORPO DE AÇO GALVANIZADO DE 1,10M, MONTANTES TUBULARES DE 1.1/4 ESPAÇADOS DE 1,20M, TRAVESSA SUPERIOR DE 1.1/2", GRADIL FORMADO POR TUBOS HORIZONTAIS DE 1" E VERTICAIS DE 3/4", FIXADO COM CHUMBADOR MECÂNICO.</v>
      </c>
      <c r="D58" s="91" t="str">
        <f>'3.ORÇAMENTO'!D266</f>
        <v>m</v>
      </c>
      <c r="E58" s="92">
        <f>'3.ORÇAMENTO'!E266</f>
        <v>2.89</v>
      </c>
      <c r="F58" s="93">
        <f>'3.ORÇAMENTO'!H266</f>
        <v>0</v>
      </c>
      <c r="G58" s="375">
        <f>'3.ORÇAMENTO'!K266</f>
        <v>0</v>
      </c>
      <c r="H58" s="375">
        <f>'3.ORÇAMENTO'!L266</f>
        <v>0</v>
      </c>
      <c r="I58" s="376" t="e">
        <f t="shared" si="0"/>
        <v>#DIV/0!</v>
      </c>
      <c r="J58" s="376" t="e">
        <f t="shared" si="2"/>
        <v>#DIV/0!</v>
      </c>
      <c r="K58" s="377" t="e">
        <f t="shared" si="1"/>
        <v>#DIV/0!</v>
      </c>
    </row>
    <row r="59" spans="1:11" ht="63.75">
      <c r="A59" s="374">
        <v>54</v>
      </c>
      <c r="B59" s="89" t="str">
        <f>'3.ORÇAMENTO'!B89</f>
        <v>SINAPI - 94992</v>
      </c>
      <c r="C59" s="90" t="str">
        <f>'3.ORÇAMENTO'!C89</f>
        <v>EXECUÇÃO DE PASSEIO (CALÇADA) OU PISO DE CONCRETO COM CONCRETO MOLDADO IN LOCO, FEITO EM OBRA, ACABAMENTO CONVENCIONAL, ESPESSURA 6 CM, ARMADO. AF_07/2016</v>
      </c>
      <c r="D59" s="91" t="str">
        <f>'3.ORÇAMENTO'!D89</f>
        <v>m²</v>
      </c>
      <c r="E59" s="92">
        <f>'3.ORÇAMENTO'!E89</f>
        <v>17.55</v>
      </c>
      <c r="F59" s="93">
        <f>'3.ORÇAMENTO'!H89</f>
        <v>0</v>
      </c>
      <c r="G59" s="375">
        <f>'3.ORÇAMENTO'!K89</f>
        <v>0</v>
      </c>
      <c r="H59" s="375">
        <f>'3.ORÇAMENTO'!L89</f>
        <v>0</v>
      </c>
      <c r="I59" s="376" t="e">
        <f t="shared" si="0"/>
        <v>#DIV/0!</v>
      </c>
      <c r="J59" s="376" t="e">
        <f t="shared" si="2"/>
        <v>#DIV/0!</v>
      </c>
      <c r="K59" s="377" t="e">
        <f t="shared" si="1"/>
        <v>#DIV/0!</v>
      </c>
    </row>
    <row r="60" spans="1:11" ht="38.25">
      <c r="A60" s="374">
        <v>55</v>
      </c>
      <c r="B60" s="89" t="str">
        <f>'3.ORÇAMENTO'!B339</f>
        <v>SINAPI - 93358</v>
      </c>
      <c r="C60" s="90" t="str">
        <f>'3.ORÇAMENTO'!C339</f>
        <v xml:space="preserve">ESCAVAÇÃO MANUAL DE VALA COM PROFUNDIDADE MENOR OU IGUAL A 1,30 M. AF_03/2016. </v>
      </c>
      <c r="D60" s="91" t="str">
        <f>'3.ORÇAMENTO'!D339</f>
        <v>m³</v>
      </c>
      <c r="E60" s="92">
        <f>'3.ORÇAMENTO'!E339</f>
        <v>27.975999999999999</v>
      </c>
      <c r="F60" s="93">
        <f>'3.ORÇAMENTO'!H339</f>
        <v>0</v>
      </c>
      <c r="G60" s="375">
        <f>'3.ORÇAMENTO'!K339</f>
        <v>0</v>
      </c>
      <c r="H60" s="375">
        <f>'3.ORÇAMENTO'!L339</f>
        <v>0</v>
      </c>
      <c r="I60" s="376" t="e">
        <f t="shared" si="0"/>
        <v>#DIV/0!</v>
      </c>
      <c r="J60" s="376" t="e">
        <f t="shared" si="2"/>
        <v>#DIV/0!</v>
      </c>
      <c r="K60" s="377" t="e">
        <f t="shared" si="1"/>
        <v>#DIV/0!</v>
      </c>
    </row>
    <row r="61" spans="1:11" ht="25.5">
      <c r="A61" s="374">
        <v>56</v>
      </c>
      <c r="B61" s="89" t="str">
        <f>'3.ORÇAMENTO'!B366</f>
        <v>COMPOSIÇÃO 49</v>
      </c>
      <c r="C61" s="90" t="str">
        <f>'3.ORÇAMENTO'!C366</f>
        <v>Bomba Jockey, para pressurização do sistema de hidrante - 1.5CV. Fornecimento e instalação.</v>
      </c>
      <c r="D61" s="91" t="str">
        <f>'3.ORÇAMENTO'!D366</f>
        <v>CJ</v>
      </c>
      <c r="E61" s="92">
        <f>'3.ORÇAMENTO'!E366</f>
        <v>1</v>
      </c>
      <c r="F61" s="93">
        <f>'3.ORÇAMENTO'!H366</f>
        <v>0</v>
      </c>
      <c r="G61" s="375">
        <f>'3.ORÇAMENTO'!K366</f>
        <v>0</v>
      </c>
      <c r="H61" s="375">
        <f>'3.ORÇAMENTO'!L366</f>
        <v>0</v>
      </c>
      <c r="I61" s="376" t="e">
        <f t="shared" si="0"/>
        <v>#DIV/0!</v>
      </c>
      <c r="J61" s="376" t="e">
        <f t="shared" si="2"/>
        <v>#DIV/0!</v>
      </c>
      <c r="K61" s="377" t="e">
        <f t="shared" si="1"/>
        <v>#DIV/0!</v>
      </c>
    </row>
    <row r="62" spans="1:11" ht="25.5">
      <c r="A62" s="374">
        <v>57</v>
      </c>
      <c r="B62" s="89" t="str">
        <f>'3.ORÇAMENTO'!B113</f>
        <v>COMPOSIÇÃO 36</v>
      </c>
      <c r="C62" s="90" t="str">
        <f>'3.ORÇAMENTO'!C113</f>
        <v>EXT. PÓ QUÍMICO SECO 4 KG CAP. EXT. 2A:20BC - FORNECIMENTO E INSTALAÇÃO</v>
      </c>
      <c r="D62" s="91" t="str">
        <f>'3.ORÇAMENTO'!D113</f>
        <v>un.</v>
      </c>
      <c r="E62" s="92">
        <f>'3.ORÇAMENTO'!E113</f>
        <v>8</v>
      </c>
      <c r="F62" s="93">
        <f>'3.ORÇAMENTO'!H113</f>
        <v>0</v>
      </c>
      <c r="G62" s="375">
        <f>'3.ORÇAMENTO'!K113</f>
        <v>0</v>
      </c>
      <c r="H62" s="375">
        <f>'3.ORÇAMENTO'!L113</f>
        <v>0</v>
      </c>
      <c r="I62" s="376" t="e">
        <f t="shared" si="0"/>
        <v>#DIV/0!</v>
      </c>
      <c r="J62" s="376" t="e">
        <f t="shared" si="2"/>
        <v>#DIV/0!</v>
      </c>
      <c r="K62" s="377" t="e">
        <f t="shared" si="1"/>
        <v>#DIV/0!</v>
      </c>
    </row>
    <row r="63" spans="1:11" ht="25.5">
      <c r="A63" s="374">
        <v>58</v>
      </c>
      <c r="B63" s="89" t="str">
        <f>'3.ORÇAMENTO'!B331</f>
        <v>COMPOSIÇÃO 50</v>
      </c>
      <c r="C63" s="90" t="str">
        <f>'3.ORÇAMENTO'!C331</f>
        <v>Quadro para bomba de incêndio. Fornecimento e instalação.</v>
      </c>
      <c r="D63" s="91" t="str">
        <f>'3.ORÇAMENTO'!D331</f>
        <v>CJ</v>
      </c>
      <c r="E63" s="92">
        <f>'3.ORÇAMENTO'!E331</f>
        <v>1</v>
      </c>
      <c r="F63" s="93">
        <f>'3.ORÇAMENTO'!H331</f>
        <v>0</v>
      </c>
      <c r="G63" s="375">
        <f>'3.ORÇAMENTO'!K331</f>
        <v>0</v>
      </c>
      <c r="H63" s="375">
        <f>'3.ORÇAMENTO'!L331</f>
        <v>0</v>
      </c>
      <c r="I63" s="376" t="e">
        <f t="shared" si="0"/>
        <v>#DIV/0!</v>
      </c>
      <c r="J63" s="376" t="e">
        <f t="shared" si="2"/>
        <v>#DIV/0!</v>
      </c>
      <c r="K63" s="377" t="e">
        <f t="shared" si="1"/>
        <v>#DIV/0!</v>
      </c>
    </row>
    <row r="64" spans="1:11" ht="89.25">
      <c r="A64" s="374">
        <v>59</v>
      </c>
      <c r="B64" s="89" t="str">
        <f>'3.ORÇAMENTO'!B175</f>
        <v xml:space="preserve">SINAPI - 91314 </v>
      </c>
      <c r="C64" s="90" t="str">
        <f>'3.ORÇAMENTO'!C175</f>
        <v xml:space="preserve"> KIT DE PORTA DE MADEIRA PARA PINTURA, SEMI-OCA (LEVE OU MÉDIA), PADRÃO POPULAR, 80X210CM, ESPESSURA DE 3,5CM, ITENS INCLUSOS: DOBRADIÇAS, MONTAGEM E INSTALAÇÃO DO BATENTE, FECHADURA COM EXECUÇÃO DO FURO - FORNECIMENTO E INSTALAÇÃO. AF_12/2019</v>
      </c>
      <c r="D64" s="91" t="str">
        <f>'3.ORÇAMENTO'!D175</f>
        <v>un.</v>
      </c>
      <c r="E64" s="92">
        <f>'3.ORÇAMENTO'!E175</f>
        <v>2</v>
      </c>
      <c r="F64" s="93">
        <f>'3.ORÇAMENTO'!H175</f>
        <v>0</v>
      </c>
      <c r="G64" s="375">
        <f>'3.ORÇAMENTO'!K175</f>
        <v>0</v>
      </c>
      <c r="H64" s="375">
        <f>'3.ORÇAMENTO'!L175</f>
        <v>0</v>
      </c>
      <c r="I64" s="376" t="e">
        <f t="shared" si="0"/>
        <v>#DIV/0!</v>
      </c>
      <c r="J64" s="376" t="e">
        <f t="shared" si="2"/>
        <v>#DIV/0!</v>
      </c>
      <c r="K64" s="377" t="e">
        <f t="shared" si="1"/>
        <v>#DIV/0!</v>
      </c>
    </row>
    <row r="65" spans="1:11" ht="25.5">
      <c r="A65" s="374">
        <v>60</v>
      </c>
      <c r="B65" s="90" t="str">
        <f>'3.ORÇAMENTO'!B224</f>
        <v>COMPOSIÇÃO 18</v>
      </c>
      <c r="C65" s="90" t="str">
        <f>'3.ORÇAMENTO'!C224</f>
        <v>Mangotinho p/combate a incêndio 1'' x 30m c/esguicho. Fornecimento e Instalação</v>
      </c>
      <c r="D65" s="91" t="str">
        <f>'3.ORÇAMENTO'!D224</f>
        <v>un.</v>
      </c>
      <c r="E65" s="92">
        <f>'3.ORÇAMENTO'!E224</f>
        <v>2</v>
      </c>
      <c r="F65" s="93">
        <f>'3.ORÇAMENTO'!H224</f>
        <v>0</v>
      </c>
      <c r="G65" s="375">
        <f>'3.ORÇAMENTO'!K224</f>
        <v>0</v>
      </c>
      <c r="H65" s="375">
        <f>'3.ORÇAMENTO'!L224</f>
        <v>0</v>
      </c>
      <c r="I65" s="376" t="e">
        <f t="shared" si="0"/>
        <v>#DIV/0!</v>
      </c>
      <c r="J65" s="376" t="e">
        <f t="shared" si="2"/>
        <v>#DIV/0!</v>
      </c>
      <c r="K65" s="377" t="e">
        <f t="shared" si="1"/>
        <v>#DIV/0!</v>
      </c>
    </row>
    <row r="66" spans="1:11" ht="63.75">
      <c r="A66" s="374">
        <v>61</v>
      </c>
      <c r="B66" s="89" t="str">
        <f>'3.ORÇAMENTO'!B171</f>
        <v>SINAPI - 96359</v>
      </c>
      <c r="C66" s="90" t="str">
        <f>'3.ORÇAMENTO'!C171</f>
        <v>PAREDE COM PLACAS DE GESSO ACARTONADO (DRYWALL), PARA USO INTERNO, COM DUAS FACES SIMPLES E ESTRUTURA METÁLICA COM GUIAS SIMPLES, COM VÃOS A F_06/2017_P</v>
      </c>
      <c r="D66" s="91" t="str">
        <f>'3.ORÇAMENTO'!D171</f>
        <v>m²</v>
      </c>
      <c r="E66" s="92">
        <f>'3.ORÇAMENTO'!E171</f>
        <v>14.920000000000002</v>
      </c>
      <c r="F66" s="93">
        <f>'3.ORÇAMENTO'!H171</f>
        <v>0</v>
      </c>
      <c r="G66" s="375">
        <f>'3.ORÇAMENTO'!K171</f>
        <v>0</v>
      </c>
      <c r="H66" s="375">
        <f>'3.ORÇAMENTO'!L171</f>
        <v>0</v>
      </c>
      <c r="I66" s="376" t="e">
        <f t="shared" si="0"/>
        <v>#DIV/0!</v>
      </c>
      <c r="J66" s="376" t="e">
        <f t="shared" si="2"/>
        <v>#DIV/0!</v>
      </c>
      <c r="K66" s="377" t="e">
        <f t="shared" si="1"/>
        <v>#DIV/0!</v>
      </c>
    </row>
    <row r="67" spans="1:11">
      <c r="A67" s="374">
        <v>62</v>
      </c>
      <c r="B67" s="89" t="str">
        <f>'3.ORÇAMENTO'!B389</f>
        <v>SINAPI - 98504</v>
      </c>
      <c r="C67" s="90" t="str">
        <f>'3.ORÇAMENTO'!C389</f>
        <v>PLANTIO DE GRAMAS EM PLACAS. AF_05/2018.</v>
      </c>
      <c r="D67" s="91" t="str">
        <f>'3.ORÇAMENTO'!D389</f>
        <v>m²</v>
      </c>
      <c r="E67" s="92">
        <f>'3.ORÇAMENTO'!E389</f>
        <v>69.94</v>
      </c>
      <c r="F67" s="93">
        <f>'3.ORÇAMENTO'!H389</f>
        <v>0</v>
      </c>
      <c r="G67" s="375">
        <f>'3.ORÇAMENTO'!K389</f>
        <v>0</v>
      </c>
      <c r="H67" s="375">
        <f>'3.ORÇAMENTO'!L389</f>
        <v>0</v>
      </c>
      <c r="I67" s="376" t="e">
        <f t="shared" si="0"/>
        <v>#DIV/0!</v>
      </c>
      <c r="J67" s="376" t="e">
        <f t="shared" si="2"/>
        <v>#DIV/0!</v>
      </c>
      <c r="K67" s="377" t="e">
        <f t="shared" si="1"/>
        <v>#DIV/0!</v>
      </c>
    </row>
    <row r="68" spans="1:11" ht="51">
      <c r="A68" s="374">
        <v>63</v>
      </c>
      <c r="B68" s="89" t="str">
        <f>'3.ORÇAMENTO'!B132</f>
        <v>SINAPI- 95745</v>
      </c>
      <c r="C68" s="90" t="str">
        <f>'3.ORÇAMENTO'!C132</f>
        <v xml:space="preserve"> ELETRODUTO DE AÇO GALVANIZADO, CLASSE LEVE, DN 20 MM (3/4), APARENTE, INSTALADO EM TETO - FORNECIMENTO E INSTALAÇÃO. AF_11/2016_P</v>
      </c>
      <c r="D68" s="91" t="str">
        <f>'3.ORÇAMENTO'!D132</f>
        <v>m</v>
      </c>
      <c r="E68" s="92">
        <f>'3.ORÇAMENTO'!E132</f>
        <v>52.8</v>
      </c>
      <c r="F68" s="93">
        <f>'3.ORÇAMENTO'!H132</f>
        <v>0</v>
      </c>
      <c r="G68" s="375">
        <f>'3.ORÇAMENTO'!K132</f>
        <v>0</v>
      </c>
      <c r="H68" s="375">
        <f>'3.ORÇAMENTO'!L132</f>
        <v>0</v>
      </c>
      <c r="I68" s="376" t="e">
        <f t="shared" si="0"/>
        <v>#DIV/0!</v>
      </c>
      <c r="J68" s="376" t="e">
        <f t="shared" si="2"/>
        <v>#DIV/0!</v>
      </c>
      <c r="K68" s="377" t="e">
        <f t="shared" si="1"/>
        <v>#DIV/0!</v>
      </c>
    </row>
    <row r="69" spans="1:11" ht="25.5">
      <c r="A69" s="374">
        <v>64</v>
      </c>
      <c r="B69" s="89" t="str">
        <f>'3.ORÇAMENTO'!B172</f>
        <v>SINAPI - 88489</v>
      </c>
      <c r="C69" s="90" t="str">
        <f>'3.ORÇAMENTO'!C172</f>
        <v xml:space="preserve"> APLICAÇÃO E LIXAMENTO DE MASSA LÁTEX EM PAREDES, UMA DEMÃO. AF_06/2014 </v>
      </c>
      <c r="D69" s="91" t="str">
        <f>'3.ORÇAMENTO'!D172</f>
        <v>m²</v>
      </c>
      <c r="E69" s="92">
        <f>'3.ORÇAMENTO'!E172</f>
        <v>139.19999999999999</v>
      </c>
      <c r="F69" s="93">
        <f>'3.ORÇAMENTO'!H172</f>
        <v>0</v>
      </c>
      <c r="G69" s="375">
        <f>'3.ORÇAMENTO'!K172</f>
        <v>0</v>
      </c>
      <c r="H69" s="375">
        <f>'3.ORÇAMENTO'!L172</f>
        <v>0</v>
      </c>
      <c r="I69" s="376" t="e">
        <f t="shared" si="0"/>
        <v>#DIV/0!</v>
      </c>
      <c r="J69" s="376" t="e">
        <f t="shared" si="2"/>
        <v>#DIV/0!</v>
      </c>
      <c r="K69" s="377" t="e">
        <f t="shared" si="1"/>
        <v>#DIV/0!</v>
      </c>
    </row>
    <row r="70" spans="1:11" ht="51">
      <c r="A70" s="374">
        <v>65</v>
      </c>
      <c r="B70" s="89" t="str">
        <f>'3.ORÇAMENTO'!B334</f>
        <v>SINAPI - 101749</v>
      </c>
      <c r="C70" s="90" t="str">
        <f>'3.ORÇAMENTO'!C334</f>
        <v>PISO CIMENTADO, TRAÇO 1:3 (CIMENTO E AREIA), ACABAMENTO LISO, ESPESSURA 4,0 CM, PREPARO MECÂNICO DA ARGAMASSA. AF_09/2020.</v>
      </c>
      <c r="D70" s="91" t="str">
        <f>'3.ORÇAMENTO'!D334</f>
        <v>m²</v>
      </c>
      <c r="E70" s="92">
        <f>'3.ORÇAMENTO'!E334</f>
        <v>28</v>
      </c>
      <c r="F70" s="93">
        <f>'3.ORÇAMENTO'!H334</f>
        <v>0</v>
      </c>
      <c r="G70" s="375">
        <f>'3.ORÇAMENTO'!K334</f>
        <v>0</v>
      </c>
      <c r="H70" s="375">
        <f>'3.ORÇAMENTO'!L334</f>
        <v>0</v>
      </c>
      <c r="I70" s="376" t="e">
        <f t="shared" ref="I70:I133" si="3">H70/$C$2</f>
        <v>#DIV/0!</v>
      </c>
      <c r="J70" s="376" t="e">
        <f t="shared" si="2"/>
        <v>#DIV/0!</v>
      </c>
      <c r="K70" s="377" t="e">
        <f t="shared" ref="K70:K133" si="4">IF(J70&lt;=$Q$6,"A",IF(J70&lt;=$Q$7,"B","C"))</f>
        <v>#DIV/0!</v>
      </c>
    </row>
    <row r="71" spans="1:11" ht="63.75">
      <c r="A71" s="374">
        <v>66</v>
      </c>
      <c r="B71" s="89" t="str">
        <f>'3.ORÇAMENTO'!B91</f>
        <v>SINAPI - 87257</v>
      </c>
      <c r="C71" s="90" t="str">
        <f>'3.ORÇAMENTO'!C91</f>
        <v>REVESTIMENTO CERÂMICO PARA PISO COM PLACAS TIPO ESMALTADA EXTRA DE DIMENSÕES 60X60 CM APLICADA EM AMBIENTES DE ÁREA MAIOR QUE 10 M2. AF_06/2014</v>
      </c>
      <c r="D71" s="91" t="str">
        <f>'3.ORÇAMENTO'!D91</f>
        <v>m²</v>
      </c>
      <c r="E71" s="92">
        <f>'3.ORÇAMENTO'!E91</f>
        <v>17.55</v>
      </c>
      <c r="F71" s="93">
        <f>'3.ORÇAMENTO'!H91</f>
        <v>0</v>
      </c>
      <c r="G71" s="375">
        <f>'3.ORÇAMENTO'!K91</f>
        <v>0</v>
      </c>
      <c r="H71" s="375">
        <f>'3.ORÇAMENTO'!L91</f>
        <v>0</v>
      </c>
      <c r="I71" s="376" t="e">
        <f t="shared" si="3"/>
        <v>#DIV/0!</v>
      </c>
      <c r="J71" s="376" t="e">
        <f t="shared" ref="J71:J134" si="5">I71+J70</f>
        <v>#DIV/0!</v>
      </c>
      <c r="K71" s="377" t="e">
        <f t="shared" si="4"/>
        <v>#DIV/0!</v>
      </c>
    </row>
    <row r="72" spans="1:11" ht="38.25">
      <c r="A72" s="374">
        <v>67</v>
      </c>
      <c r="B72" s="89" t="str">
        <f>'3.ORÇAMENTO'!B20</f>
        <v>SINAPI I - 10775</v>
      </c>
      <c r="C72" s="90" t="str">
        <f>'3.ORÇAMENTO'!C20</f>
        <v>LOCACAO DE CONTAINER 2,30 X 6,00 M, ALT. 2,50 M, COM 1 SANITARIO, PARA ESCRITORIO, COMPLETO, SEM DIVISORIAS INTERNAS</v>
      </c>
      <c r="D72" s="91" t="str">
        <f>'3.ORÇAMENTO'!D20</f>
        <v>mês</v>
      </c>
      <c r="E72" s="92">
        <f>'3.ORÇAMENTO'!E20</f>
        <v>6</v>
      </c>
      <c r="F72" s="93">
        <f>'3.ORÇAMENTO'!H20</f>
        <v>0</v>
      </c>
      <c r="G72" s="375">
        <f>'3.ORÇAMENTO'!K20</f>
        <v>0</v>
      </c>
      <c r="H72" s="375">
        <f>'3.ORÇAMENTO'!L20</f>
        <v>0</v>
      </c>
      <c r="I72" s="376" t="e">
        <f t="shared" si="3"/>
        <v>#DIV/0!</v>
      </c>
      <c r="J72" s="376" t="e">
        <f t="shared" si="5"/>
        <v>#DIV/0!</v>
      </c>
      <c r="K72" s="377" t="e">
        <f t="shared" si="4"/>
        <v>#DIV/0!</v>
      </c>
    </row>
    <row r="73" spans="1:11" ht="38.25">
      <c r="A73" s="374">
        <v>68</v>
      </c>
      <c r="B73" s="89" t="str">
        <f>'3.ORÇAMENTO'!B49</f>
        <v>SINAPI- 91924</v>
      </c>
      <c r="C73" s="90" t="str">
        <f>'3.ORÇAMENTO'!C49</f>
        <v>CABO DE COBRE FLEXÍVEL ISOLADO, 1,5 mm², ANTI-CHAMA 450/750 V, PARA CIRCUITOS TEMRINAIS - FORNECIMENTO E INSTALAÇÃO</v>
      </c>
      <c r="D73" s="91" t="str">
        <f>'3.ORÇAMENTO'!D49</f>
        <v>un.</v>
      </c>
      <c r="E73" s="92">
        <f>'3.ORÇAMENTO'!E49</f>
        <v>418</v>
      </c>
      <c r="F73" s="93">
        <f>'3.ORÇAMENTO'!H49</f>
        <v>0</v>
      </c>
      <c r="G73" s="375">
        <f>'3.ORÇAMENTO'!K49</f>
        <v>0</v>
      </c>
      <c r="H73" s="375">
        <f>'3.ORÇAMENTO'!L49</f>
        <v>0</v>
      </c>
      <c r="I73" s="376" t="e">
        <f t="shared" si="3"/>
        <v>#DIV/0!</v>
      </c>
      <c r="J73" s="376" t="e">
        <f t="shared" si="5"/>
        <v>#DIV/0!</v>
      </c>
      <c r="K73" s="377" t="e">
        <f t="shared" si="4"/>
        <v>#DIV/0!</v>
      </c>
    </row>
    <row r="74" spans="1:11" ht="38.25">
      <c r="A74" s="374">
        <v>69</v>
      </c>
      <c r="B74" s="89" t="str">
        <f>'3.ORÇAMENTO'!B295</f>
        <v>SINAPI - 96556</v>
      </c>
      <c r="C74" s="89" t="str">
        <f>'3.ORÇAMENTO'!C295</f>
        <v>CONCRETAGEM DE SAPATAS, FCK 30 MPA, COM USO DE JERICA LANÇAMENTO, ADENSAMENTO E ACABAMENTO. AF_06/2017</v>
      </c>
      <c r="D74" s="91" t="str">
        <f>'3.ORÇAMENTO'!D295</f>
        <v>m³</v>
      </c>
      <c r="E74" s="92">
        <f>'3.ORÇAMENTO'!E295</f>
        <v>1.8</v>
      </c>
      <c r="F74" s="93">
        <f>'3.ORÇAMENTO'!H295</f>
        <v>0</v>
      </c>
      <c r="G74" s="375">
        <f>'3.ORÇAMENTO'!K295</f>
        <v>0</v>
      </c>
      <c r="H74" s="375">
        <f>'3.ORÇAMENTO'!L295</f>
        <v>0</v>
      </c>
      <c r="I74" s="376" t="e">
        <f t="shared" si="3"/>
        <v>#DIV/0!</v>
      </c>
      <c r="J74" s="376" t="e">
        <f t="shared" si="5"/>
        <v>#DIV/0!</v>
      </c>
      <c r="K74" s="377" t="e">
        <f t="shared" si="4"/>
        <v>#DIV/0!</v>
      </c>
    </row>
    <row r="75" spans="1:11" ht="38.25">
      <c r="A75" s="374">
        <v>70</v>
      </c>
      <c r="B75" s="89" t="str">
        <f>'3.ORÇAMENTO'!B341</f>
        <v>SINAPI - 101622</v>
      </c>
      <c r="C75" s="90" t="str">
        <f>'3.ORÇAMENTO'!C341</f>
        <v xml:space="preserve"> PREPARO DE FUNDO DE VALA COM LARGURA MENOR QUE 1,5 M, COM CAMADA DE AREIA, LANÇAMENTO MECANIZADO. AF_08/2020 </v>
      </c>
      <c r="D75" s="91" t="str">
        <f>'3.ORÇAMENTO'!D341</f>
        <v>m³</v>
      </c>
      <c r="E75" s="92">
        <f>'3.ORÇAMENTO'!E341</f>
        <v>3.4969999999999999</v>
      </c>
      <c r="F75" s="93">
        <f>'3.ORÇAMENTO'!H341</f>
        <v>0</v>
      </c>
      <c r="G75" s="375">
        <f>'3.ORÇAMENTO'!K341</f>
        <v>0</v>
      </c>
      <c r="H75" s="375">
        <f>'3.ORÇAMENTO'!L341</f>
        <v>0</v>
      </c>
      <c r="I75" s="376" t="e">
        <f t="shared" si="3"/>
        <v>#DIV/0!</v>
      </c>
      <c r="J75" s="376" t="e">
        <f t="shared" si="5"/>
        <v>#DIV/0!</v>
      </c>
      <c r="K75" s="377" t="e">
        <f t="shared" si="4"/>
        <v>#DIV/0!</v>
      </c>
    </row>
    <row r="76" spans="1:11" ht="63.75">
      <c r="A76" s="374">
        <v>71</v>
      </c>
      <c r="B76" s="89" t="str">
        <f>'3.ORÇAMENTO'!B335</f>
        <v>SINAPI - 101194</v>
      </c>
      <c r="C76" s="90" t="str">
        <f>'3.ORÇAMENTO'!C335</f>
        <v xml:space="preserve">CERCA COM MOURÕES DE CONCRETO, RETO, H=2,30 M, ESPAÇAMENTO DE 2,5 M, CRAVADOS 0,5 M, COM 4 FIOS DE ARAME MISTO - FORNECIMENTO E INSTALAÇÃO. AF_05/2020
</v>
      </c>
      <c r="D76" s="91" t="str">
        <f>'3.ORÇAMENTO'!D335</f>
        <v>m</v>
      </c>
      <c r="E76" s="92">
        <f>'3.ORÇAMENTO'!E335</f>
        <v>21.2</v>
      </c>
      <c r="F76" s="93">
        <f>'3.ORÇAMENTO'!H335</f>
        <v>0</v>
      </c>
      <c r="G76" s="375">
        <f>'3.ORÇAMENTO'!K335</f>
        <v>0</v>
      </c>
      <c r="H76" s="375">
        <f>'3.ORÇAMENTO'!L335</f>
        <v>0</v>
      </c>
      <c r="I76" s="376" t="e">
        <f t="shared" si="3"/>
        <v>#DIV/0!</v>
      </c>
      <c r="J76" s="376" t="e">
        <f t="shared" si="5"/>
        <v>#DIV/0!</v>
      </c>
      <c r="K76" s="377" t="e">
        <f t="shared" si="4"/>
        <v>#DIV/0!</v>
      </c>
    </row>
    <row r="77" spans="1:11" ht="25.5">
      <c r="A77" s="374">
        <v>72</v>
      </c>
      <c r="B77" s="89" t="str">
        <f>'3.ORÇAMENTO'!B383</f>
        <v>COMPOSIÇÃO 20</v>
      </c>
      <c r="C77" s="90" t="str">
        <f>'3.ORÇAMENTO'!C383</f>
        <v>Válvula Esfera Passagem Plena em Latão F/F de 1". Fornecimento e instalação.</v>
      </c>
      <c r="D77" s="91" t="str">
        <f>'3.ORÇAMENTO'!D383</f>
        <v>CJ</v>
      </c>
      <c r="E77" s="92">
        <f>'3.ORÇAMENTO'!E383</f>
        <v>11</v>
      </c>
      <c r="F77" s="93">
        <f>'3.ORÇAMENTO'!H383</f>
        <v>0</v>
      </c>
      <c r="G77" s="375">
        <f>'3.ORÇAMENTO'!K383</f>
        <v>0</v>
      </c>
      <c r="H77" s="375">
        <f>'3.ORÇAMENTO'!L383</f>
        <v>0</v>
      </c>
      <c r="I77" s="376" t="e">
        <f t="shared" si="3"/>
        <v>#DIV/0!</v>
      </c>
      <c r="J77" s="376" t="e">
        <f t="shared" si="5"/>
        <v>#DIV/0!</v>
      </c>
      <c r="K77" s="377" t="e">
        <f t="shared" si="4"/>
        <v>#DIV/0!</v>
      </c>
    </row>
    <row r="78" spans="1:11" ht="25.5">
      <c r="A78" s="374">
        <v>73</v>
      </c>
      <c r="B78" s="89" t="str">
        <f>'3.ORÇAMENTO'!B84</f>
        <v>Composição -16</v>
      </c>
      <c r="C78" s="90" t="str">
        <f>'3.ORÇAMENTO'!C84</f>
        <v>Central de alarme endereçável. Fornecimento e Instalação. Fornecimento e instalação.</v>
      </c>
      <c r="D78" s="91" t="str">
        <f>'3.ORÇAMENTO'!D84</f>
        <v>CJ</v>
      </c>
      <c r="E78" s="92">
        <f>'3.ORÇAMENTO'!E84</f>
        <v>1</v>
      </c>
      <c r="F78" s="93">
        <f>'3.ORÇAMENTO'!H84</f>
        <v>0</v>
      </c>
      <c r="G78" s="375">
        <f>'3.ORÇAMENTO'!K84</f>
        <v>0</v>
      </c>
      <c r="H78" s="375">
        <f>'3.ORÇAMENTO'!L84</f>
        <v>0</v>
      </c>
      <c r="I78" s="376" t="e">
        <f t="shared" si="3"/>
        <v>#DIV/0!</v>
      </c>
      <c r="J78" s="376" t="e">
        <f t="shared" si="5"/>
        <v>#DIV/0!</v>
      </c>
      <c r="K78" s="377" t="e">
        <f t="shared" si="4"/>
        <v>#DIV/0!</v>
      </c>
    </row>
    <row r="79" spans="1:11" ht="25.5">
      <c r="A79" s="374">
        <v>74</v>
      </c>
      <c r="B79" s="89" t="str">
        <f>'3.ORÇAMENTO'!B165</f>
        <v>Composição - 16</v>
      </c>
      <c r="C79" s="90" t="str">
        <f>'3.ORÇAMENTO'!C165</f>
        <v>Central de alarme endereçável. Fornecimento e Instalação. Fornecimento e instalação.</v>
      </c>
      <c r="D79" s="91" t="str">
        <f>'3.ORÇAMENTO'!D165</f>
        <v>CJ</v>
      </c>
      <c r="E79" s="92">
        <f>'3.ORÇAMENTO'!E165</f>
        <v>1</v>
      </c>
      <c r="F79" s="93">
        <f>'3.ORÇAMENTO'!H165</f>
        <v>0</v>
      </c>
      <c r="G79" s="375">
        <f>'3.ORÇAMENTO'!K165</f>
        <v>0</v>
      </c>
      <c r="H79" s="375">
        <f>'3.ORÇAMENTO'!L165</f>
        <v>0</v>
      </c>
      <c r="I79" s="376" t="e">
        <f t="shared" si="3"/>
        <v>#DIV/0!</v>
      </c>
      <c r="J79" s="376" t="e">
        <f t="shared" si="5"/>
        <v>#DIV/0!</v>
      </c>
      <c r="K79" s="377" t="e">
        <f t="shared" si="4"/>
        <v>#DIV/0!</v>
      </c>
    </row>
    <row r="80" spans="1:11" ht="25.5">
      <c r="A80" s="374">
        <v>75</v>
      </c>
      <c r="B80" s="90" t="str">
        <f>'3.ORÇAMENTO'!B219</f>
        <v>Composição - 16</v>
      </c>
      <c r="C80" s="90" t="str">
        <f>'3.ORÇAMENTO'!C219</f>
        <v>Central de alarme endereçável. Fornecimento e Instalação. Fornecimento e instalação.</v>
      </c>
      <c r="D80" s="91" t="str">
        <f>'3.ORÇAMENTO'!D219</f>
        <v>CJ</v>
      </c>
      <c r="E80" s="92">
        <f>'3.ORÇAMENTO'!E219</f>
        <v>1</v>
      </c>
      <c r="F80" s="93">
        <f>'3.ORÇAMENTO'!H219</f>
        <v>0</v>
      </c>
      <c r="G80" s="375">
        <f>'3.ORÇAMENTO'!K219</f>
        <v>0</v>
      </c>
      <c r="H80" s="375">
        <f>'3.ORÇAMENTO'!L219</f>
        <v>0</v>
      </c>
      <c r="I80" s="376" t="e">
        <f t="shared" si="3"/>
        <v>#DIV/0!</v>
      </c>
      <c r="J80" s="376" t="e">
        <f t="shared" si="5"/>
        <v>#DIV/0!</v>
      </c>
      <c r="K80" s="377" t="e">
        <f t="shared" si="4"/>
        <v>#DIV/0!</v>
      </c>
    </row>
    <row r="81" spans="1:11" ht="25.5">
      <c r="A81" s="374">
        <v>76</v>
      </c>
      <c r="B81" s="89" t="str">
        <f>'3.ORÇAMENTO'!B309</f>
        <v>Composição - 16</v>
      </c>
      <c r="C81" s="90" t="str">
        <f>'3.ORÇAMENTO'!C309</f>
        <v>Central de alarme endereçável. Fornecimento e Instalação. Fornecimento e instalação.</v>
      </c>
      <c r="D81" s="91" t="str">
        <f>'3.ORÇAMENTO'!D309</f>
        <v>CJ</v>
      </c>
      <c r="E81" s="92">
        <f>'3.ORÇAMENTO'!E309</f>
        <v>1</v>
      </c>
      <c r="F81" s="93">
        <f>'3.ORÇAMENTO'!H309</f>
        <v>0</v>
      </c>
      <c r="G81" s="375">
        <f>'3.ORÇAMENTO'!K309</f>
        <v>0</v>
      </c>
      <c r="H81" s="375">
        <f>'3.ORÇAMENTO'!L309</f>
        <v>0</v>
      </c>
      <c r="I81" s="376" t="e">
        <f t="shared" si="3"/>
        <v>#DIV/0!</v>
      </c>
      <c r="J81" s="376" t="e">
        <f t="shared" si="5"/>
        <v>#DIV/0!</v>
      </c>
      <c r="K81" s="377" t="e">
        <f t="shared" si="4"/>
        <v>#DIV/0!</v>
      </c>
    </row>
    <row r="82" spans="1:11" ht="38.25">
      <c r="A82" s="374">
        <v>77</v>
      </c>
      <c r="B82" s="89" t="str">
        <f>'3.ORÇAMENTO'!B130</f>
        <v>SINAPI - 91993</v>
      </c>
      <c r="C82" s="90" t="str">
        <f>'3.ORÇAMENTO'!C130</f>
        <v xml:space="preserve"> TOMADA ALTA DE EMBUTIR (1 MÓDULO), 2P+T 20 A, INCLUINDO SUPORTE E PLACA. FORNECIMENTO E INSTALAÇÃO. AF_12/2015</v>
      </c>
      <c r="D82" s="91" t="str">
        <f>'3.ORÇAMENTO'!D130</f>
        <v>un.</v>
      </c>
      <c r="E82" s="92">
        <f>'3.ORÇAMENTO'!E130</f>
        <v>28</v>
      </c>
      <c r="F82" s="93">
        <f>'3.ORÇAMENTO'!H130</f>
        <v>0</v>
      </c>
      <c r="G82" s="375">
        <f>'3.ORÇAMENTO'!K130</f>
        <v>0</v>
      </c>
      <c r="H82" s="375">
        <f>'3.ORÇAMENTO'!L130</f>
        <v>0</v>
      </c>
      <c r="I82" s="376" t="e">
        <f t="shared" si="3"/>
        <v>#DIV/0!</v>
      </c>
      <c r="J82" s="376" t="e">
        <f t="shared" si="5"/>
        <v>#DIV/0!</v>
      </c>
      <c r="K82" s="377" t="e">
        <f t="shared" si="4"/>
        <v>#DIV/0!</v>
      </c>
    </row>
    <row r="83" spans="1:11" ht="25.5">
      <c r="A83" s="374">
        <v>78</v>
      </c>
      <c r="B83" s="384" t="str">
        <f>'3.ORÇAMENTO'!B205</f>
        <v>SINAPI - 99855</v>
      </c>
      <c r="C83" s="90" t="str">
        <f>'3.ORÇAMENTO'!C205</f>
        <v>CORRIMÃO SIMPLES, DIÂMETRO EXTERNO = 1 1/2", EM AÇO GALVANIZADO. AF_04/2019_P</v>
      </c>
      <c r="D83" s="91" t="str">
        <f>'3.ORÇAMENTO'!D205</f>
        <v>m</v>
      </c>
      <c r="E83" s="92">
        <f>'3.ORÇAMENTO'!E205</f>
        <v>8</v>
      </c>
      <c r="F83" s="93">
        <f>'3.ORÇAMENTO'!H205</f>
        <v>0</v>
      </c>
      <c r="G83" s="375">
        <f>'3.ORÇAMENTO'!K205</f>
        <v>0</v>
      </c>
      <c r="H83" s="375">
        <f>'3.ORÇAMENTO'!L205</f>
        <v>0</v>
      </c>
      <c r="I83" s="376" t="e">
        <f t="shared" si="3"/>
        <v>#DIV/0!</v>
      </c>
      <c r="J83" s="376" t="e">
        <f t="shared" si="5"/>
        <v>#DIV/0!</v>
      </c>
      <c r="K83" s="377" t="e">
        <f t="shared" si="4"/>
        <v>#DIV/0!</v>
      </c>
    </row>
    <row r="84" spans="1:11" ht="38.25">
      <c r="A84" s="374">
        <v>79</v>
      </c>
      <c r="B84" s="89" t="str">
        <f>'3.ORÇAMENTO'!B21</f>
        <v>SINAPI I - 10776</v>
      </c>
      <c r="C84" s="90" t="str">
        <f>'3.ORÇAMENTO'!C21</f>
        <v>LOCACAO DE CONTAINER 2,30 X 6,00 M, ALT. 2,50 M, PARA ESCRITORIO, SEM DIVISORIAS INTERNAS E SEM SANITARIO</v>
      </c>
      <c r="D84" s="91" t="str">
        <f>'3.ORÇAMENTO'!D21</f>
        <v>mês</v>
      </c>
      <c r="E84" s="92">
        <f>'3.ORÇAMENTO'!E21</f>
        <v>6</v>
      </c>
      <c r="F84" s="93">
        <f>'3.ORÇAMENTO'!H21</f>
        <v>0</v>
      </c>
      <c r="G84" s="375">
        <f>'3.ORÇAMENTO'!K21</f>
        <v>0</v>
      </c>
      <c r="H84" s="375">
        <f>'3.ORÇAMENTO'!L21</f>
        <v>0</v>
      </c>
      <c r="I84" s="376" t="e">
        <f t="shared" si="3"/>
        <v>#DIV/0!</v>
      </c>
      <c r="J84" s="376" t="e">
        <f t="shared" si="5"/>
        <v>#DIV/0!</v>
      </c>
      <c r="K84" s="377" t="e">
        <f t="shared" si="4"/>
        <v>#DIV/0!</v>
      </c>
    </row>
    <row r="85" spans="1:11" ht="63.75">
      <c r="A85" s="374">
        <v>80</v>
      </c>
      <c r="B85" s="89" t="str">
        <f>'3.ORÇAMENTO'!B378</f>
        <v xml:space="preserve">SINAPI - 92934 </v>
      </c>
      <c r="C85" s="90" t="str">
        <f>'3.ORÇAMENTO'!C378</f>
        <v>LUVA DE REDUÇÃO, EM FERRO GALVANIZADO, 2 1/2" X 1 1/2", CONEXÃO ROSQUEADA, INSTALADO EM REDE DE ALIMENTAÇÃO PARA HIDRANTE - FORNECIMENTO E INSTALAÇÃO. AF_10/2020</v>
      </c>
      <c r="D85" s="91" t="str">
        <f>'3.ORÇAMENTO'!D378</f>
        <v>un.</v>
      </c>
      <c r="E85" s="92">
        <f>'3.ORÇAMENTO'!E378</f>
        <v>11</v>
      </c>
      <c r="F85" s="93">
        <f>'3.ORÇAMENTO'!H378</f>
        <v>0</v>
      </c>
      <c r="G85" s="375">
        <f>'3.ORÇAMENTO'!K378</f>
        <v>0</v>
      </c>
      <c r="H85" s="375">
        <f>'3.ORÇAMENTO'!L378</f>
        <v>0</v>
      </c>
      <c r="I85" s="376" t="e">
        <f t="shared" si="3"/>
        <v>#DIV/0!</v>
      </c>
      <c r="J85" s="376" t="e">
        <f t="shared" si="5"/>
        <v>#DIV/0!</v>
      </c>
      <c r="K85" s="377" t="e">
        <f t="shared" si="4"/>
        <v>#DIV/0!</v>
      </c>
    </row>
    <row r="86" spans="1:11" ht="25.5">
      <c r="A86" s="374">
        <v>81</v>
      </c>
      <c r="B86" s="89" t="str">
        <f>'3.ORÇAMENTO'!B376</f>
        <v>COMPOSIÇÃO 22</v>
      </c>
      <c r="C86" s="90" t="str">
        <f>'3.ORÇAMENTO'!C376</f>
        <v>Niple Duplo Galvanizado Tamanho : 2.1/2". Fornecimento e Instalação.</v>
      </c>
      <c r="D86" s="91" t="str">
        <f>'3.ORÇAMENTO'!D376</f>
        <v>CJ</v>
      </c>
      <c r="E86" s="92">
        <f>'3.ORÇAMENTO'!E376</f>
        <v>16</v>
      </c>
      <c r="F86" s="93">
        <f>'3.ORÇAMENTO'!H376</f>
        <v>0</v>
      </c>
      <c r="G86" s="375">
        <f>'3.ORÇAMENTO'!K376</f>
        <v>0</v>
      </c>
      <c r="H86" s="375">
        <f>'3.ORÇAMENTO'!L376</f>
        <v>0</v>
      </c>
      <c r="I86" s="376" t="e">
        <f t="shared" si="3"/>
        <v>#DIV/0!</v>
      </c>
      <c r="J86" s="376" t="e">
        <f t="shared" si="5"/>
        <v>#DIV/0!</v>
      </c>
      <c r="K86" s="377" t="e">
        <f t="shared" si="4"/>
        <v>#DIV/0!</v>
      </c>
    </row>
    <row r="87" spans="1:11" ht="25.5">
      <c r="A87" s="374">
        <v>82</v>
      </c>
      <c r="B87" s="89" t="str">
        <f>'3.ORÇAMENTO'!B302</f>
        <v>Composição 15</v>
      </c>
      <c r="C87" s="90" t="str">
        <f>'3.ORÇAMENTO'!C302</f>
        <v>Cabos blindados para alarme de incêndio 2 vias ( 2 x 1,5 ) mm2. Fornecimento e instalação</v>
      </c>
      <c r="D87" s="91" t="str">
        <f>'3.ORÇAMENTO'!D302</f>
        <v>m</v>
      </c>
      <c r="E87" s="92">
        <f>'3.ORÇAMENTO'!E302</f>
        <v>36</v>
      </c>
      <c r="F87" s="93">
        <f>'3.ORÇAMENTO'!H302</f>
        <v>0</v>
      </c>
      <c r="G87" s="375">
        <f>'3.ORÇAMENTO'!K302</f>
        <v>0</v>
      </c>
      <c r="H87" s="375">
        <f>'3.ORÇAMENTO'!L302</f>
        <v>0</v>
      </c>
      <c r="I87" s="376" t="e">
        <f t="shared" si="3"/>
        <v>#DIV/0!</v>
      </c>
      <c r="J87" s="376" t="e">
        <f t="shared" si="5"/>
        <v>#DIV/0!</v>
      </c>
      <c r="K87" s="377" t="e">
        <f t="shared" si="4"/>
        <v>#DIV/0!</v>
      </c>
    </row>
    <row r="88" spans="1:11" ht="25.5">
      <c r="A88" s="374">
        <v>83</v>
      </c>
      <c r="B88" s="89" t="str">
        <f>'3.ORÇAMENTO'!B375</f>
        <v>COMPOSIÇÃO 21</v>
      </c>
      <c r="C88" s="90" t="str">
        <f>'3.ORÇAMENTO'!C375</f>
        <v>ADAPTADOR STORZ 2 1/2". Fornecimento e instalação.</v>
      </c>
      <c r="D88" s="91" t="str">
        <f>'3.ORÇAMENTO'!D375</f>
        <v>CJ</v>
      </c>
      <c r="E88" s="92">
        <f>'3.ORÇAMENTO'!E375</f>
        <v>11</v>
      </c>
      <c r="F88" s="93">
        <f>'3.ORÇAMENTO'!H375</f>
        <v>0</v>
      </c>
      <c r="G88" s="375">
        <f>'3.ORÇAMENTO'!K375</f>
        <v>0</v>
      </c>
      <c r="H88" s="375">
        <f>'3.ORÇAMENTO'!L375</f>
        <v>0</v>
      </c>
      <c r="I88" s="376" t="e">
        <f t="shared" si="3"/>
        <v>#DIV/0!</v>
      </c>
      <c r="J88" s="376" t="e">
        <f t="shared" si="5"/>
        <v>#DIV/0!</v>
      </c>
      <c r="K88" s="377" t="e">
        <f t="shared" si="4"/>
        <v>#DIV/0!</v>
      </c>
    </row>
    <row r="89" spans="1:11" ht="25.5">
      <c r="A89" s="374">
        <v>84</v>
      </c>
      <c r="B89" s="89" t="str">
        <f>'3.ORÇAMENTO'!B147</f>
        <v>Composição 17</v>
      </c>
      <c r="C89" s="90" t="str">
        <f>'3.ORÇAMENTO'!C147</f>
        <v>Acionador de alarme endereçável com sirene. Fornecimento e Instalação.</v>
      </c>
      <c r="D89" s="91" t="str">
        <f>'3.ORÇAMENTO'!D147</f>
        <v>CJ</v>
      </c>
      <c r="E89" s="92">
        <f>'3.ORÇAMENTO'!E147</f>
        <v>7</v>
      </c>
      <c r="F89" s="93">
        <f>'3.ORÇAMENTO'!H147</f>
        <v>0</v>
      </c>
      <c r="G89" s="375">
        <f>'3.ORÇAMENTO'!K147</f>
        <v>0</v>
      </c>
      <c r="H89" s="375">
        <f>'3.ORÇAMENTO'!L147</f>
        <v>0</v>
      </c>
      <c r="I89" s="376" t="e">
        <f t="shared" si="3"/>
        <v>#DIV/0!</v>
      </c>
      <c r="J89" s="376" t="e">
        <f t="shared" si="5"/>
        <v>#DIV/0!</v>
      </c>
      <c r="K89" s="377" t="e">
        <f t="shared" si="4"/>
        <v>#DIV/0!</v>
      </c>
    </row>
    <row r="90" spans="1:11" ht="25.5">
      <c r="A90" s="374">
        <v>85</v>
      </c>
      <c r="B90" s="89" t="str">
        <f>'3.ORÇAMENTO'!B337</f>
        <v xml:space="preserve">SINAPI - 100701
</v>
      </c>
      <c r="C90" s="90" t="str">
        <f>'3.ORÇAMENTO'!C337</f>
        <v>PORTA DE FERRO, DE ABRIR, TIPO GRADE COM CHAPA, COM GUARNIÇÕES. AF_12/2019</v>
      </c>
      <c r="D90" s="91" t="str">
        <f>'3.ORÇAMENTO'!D337</f>
        <v>m²</v>
      </c>
      <c r="E90" s="92">
        <f>'3.ORÇAMENTO'!E337</f>
        <v>1.8399999999999999</v>
      </c>
      <c r="F90" s="93">
        <f>'3.ORÇAMENTO'!H337</f>
        <v>0</v>
      </c>
      <c r="G90" s="375">
        <f>'3.ORÇAMENTO'!K337</f>
        <v>0</v>
      </c>
      <c r="H90" s="375">
        <f>'3.ORÇAMENTO'!L337</f>
        <v>0</v>
      </c>
      <c r="I90" s="376" t="e">
        <f t="shared" si="3"/>
        <v>#DIV/0!</v>
      </c>
      <c r="J90" s="376" t="e">
        <f t="shared" si="5"/>
        <v>#DIV/0!</v>
      </c>
      <c r="K90" s="377" t="e">
        <f t="shared" si="4"/>
        <v>#DIV/0!</v>
      </c>
    </row>
    <row r="91" spans="1:11">
      <c r="A91" s="374">
        <v>86</v>
      </c>
      <c r="B91" s="89" t="str">
        <f>'3.ORÇAMENTO'!B377</f>
        <v>COMPOSIÇÃO 23</v>
      </c>
      <c r="C91" s="90" t="str">
        <f>'3.ORÇAMENTO'!C377</f>
        <v>Tampão STORZ 2 1/2". Fornecimento e instalação.</v>
      </c>
      <c r="D91" s="91" t="str">
        <f>'3.ORÇAMENTO'!D377</f>
        <v>CJ</v>
      </c>
      <c r="E91" s="92">
        <f>'3.ORÇAMENTO'!E377</f>
        <v>11</v>
      </c>
      <c r="F91" s="93">
        <f>'3.ORÇAMENTO'!H377</f>
        <v>0</v>
      </c>
      <c r="G91" s="375">
        <f>'3.ORÇAMENTO'!K377</f>
        <v>0</v>
      </c>
      <c r="H91" s="375">
        <f>'3.ORÇAMENTO'!L377</f>
        <v>0</v>
      </c>
      <c r="I91" s="376" t="e">
        <f t="shared" si="3"/>
        <v>#DIV/0!</v>
      </c>
      <c r="J91" s="376" t="e">
        <f t="shared" si="5"/>
        <v>#DIV/0!</v>
      </c>
      <c r="K91" s="377" t="e">
        <f t="shared" si="4"/>
        <v>#DIV/0!</v>
      </c>
    </row>
    <row r="92" spans="1:11" ht="38.25">
      <c r="A92" s="374">
        <v>87</v>
      </c>
      <c r="B92" s="89" t="str">
        <f>'3.ORÇAMENTO'!B127</f>
        <v>SINAPI - 97599</v>
      </c>
      <c r="C92" s="90" t="str">
        <f>'3.ORÇAMENTO'!C127</f>
        <v>LUMINÁRIA DE EMERGÊNCIA, COM 30 LÂMPADAS LED DE 2 W, SEM REATOR - FORNECIMENTO E INSTALAÇÃO. AF_02/2020</v>
      </c>
      <c r="D92" s="91" t="str">
        <f>'3.ORÇAMENTO'!D127</f>
        <v>un.</v>
      </c>
      <c r="E92" s="92">
        <f>'3.ORÇAMENTO'!E127</f>
        <v>28</v>
      </c>
      <c r="F92" s="93">
        <f>'3.ORÇAMENTO'!H127</f>
        <v>0</v>
      </c>
      <c r="G92" s="375">
        <f>'3.ORÇAMENTO'!K127</f>
        <v>0</v>
      </c>
      <c r="H92" s="375">
        <f>'3.ORÇAMENTO'!L127</f>
        <v>0</v>
      </c>
      <c r="I92" s="376" t="e">
        <f t="shared" si="3"/>
        <v>#DIV/0!</v>
      </c>
      <c r="J92" s="376" t="e">
        <f t="shared" si="5"/>
        <v>#DIV/0!</v>
      </c>
      <c r="K92" s="377" t="e">
        <f t="shared" si="4"/>
        <v>#DIV/0!</v>
      </c>
    </row>
    <row r="93" spans="1:11" ht="89.25">
      <c r="A93" s="374">
        <v>88</v>
      </c>
      <c r="B93" s="89" t="str">
        <f>'3.ORÇAMENTO'!B231</f>
        <v>SINAPI - 91314</v>
      </c>
      <c r="C93" s="90" t="str">
        <f>'3.ORÇAMENTO'!C231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D93" s="91" t="str">
        <f>'3.ORÇAMENTO'!D231</f>
        <v>un.</v>
      </c>
      <c r="E93" s="92">
        <f>'3.ORÇAMENTO'!E231</f>
        <v>1</v>
      </c>
      <c r="F93" s="93">
        <f>'3.ORÇAMENTO'!H231</f>
        <v>0</v>
      </c>
      <c r="G93" s="375">
        <f>'3.ORÇAMENTO'!K231</f>
        <v>0</v>
      </c>
      <c r="H93" s="375">
        <f>'3.ORÇAMENTO'!L231</f>
        <v>0</v>
      </c>
      <c r="I93" s="376" t="e">
        <f t="shared" si="3"/>
        <v>#DIV/0!</v>
      </c>
      <c r="J93" s="376" t="e">
        <f t="shared" si="5"/>
        <v>#DIV/0!</v>
      </c>
      <c r="K93" s="377" t="e">
        <f t="shared" si="4"/>
        <v>#DIV/0!</v>
      </c>
    </row>
    <row r="94" spans="1:11">
      <c r="A94" s="374">
        <v>89</v>
      </c>
      <c r="B94" s="89" t="str">
        <f>'3.ORÇAMENTO'!B388</f>
        <v>COMPOSIÇÃO 28</v>
      </c>
      <c r="C94" s="90" t="str">
        <f>'3.ORÇAMENTO'!C388</f>
        <v>LIMPEZA FINAL DE OBRA.</v>
      </c>
      <c r="D94" s="91" t="str">
        <f>'3.ORÇAMENTO'!D388</f>
        <v>m²</v>
      </c>
      <c r="E94" s="92">
        <f>'3.ORÇAMENTO'!E388</f>
        <v>100.19</v>
      </c>
      <c r="F94" s="93">
        <f>'3.ORÇAMENTO'!H388</f>
        <v>0</v>
      </c>
      <c r="G94" s="375">
        <f>'3.ORÇAMENTO'!K388</f>
        <v>0</v>
      </c>
      <c r="H94" s="375">
        <f>'3.ORÇAMENTO'!L388</f>
        <v>0</v>
      </c>
      <c r="I94" s="376" t="e">
        <f t="shared" si="3"/>
        <v>#DIV/0!</v>
      </c>
      <c r="J94" s="376" t="e">
        <f t="shared" si="5"/>
        <v>#DIV/0!</v>
      </c>
      <c r="K94" s="377" t="e">
        <f t="shared" si="4"/>
        <v>#DIV/0!</v>
      </c>
    </row>
    <row r="95" spans="1:11" ht="51">
      <c r="A95" s="374">
        <v>90</v>
      </c>
      <c r="B95" s="89" t="str">
        <f>'3.ORÇAMENTO'!B305</f>
        <v>SINAPI - 95745</v>
      </c>
      <c r="C95" s="90" t="str">
        <f>'3.ORÇAMENTO'!C305</f>
        <v>ELETRODUTO DE AÇO GALVANIZADO, CLASSE LEVE, DN 20 MM (3/4), APARENTE, INSTALADO EM TETO - FORNECIMENTO E INSTALAÇÃO. AF_11/2016_P</v>
      </c>
      <c r="D95" s="91" t="str">
        <f>'3.ORÇAMENTO'!D305</f>
        <v>m</v>
      </c>
      <c r="E95" s="92">
        <f>'3.ORÇAMENTO'!E305</f>
        <v>32.75</v>
      </c>
      <c r="F95" s="93">
        <f>'3.ORÇAMENTO'!H305</f>
        <v>0</v>
      </c>
      <c r="G95" s="375">
        <f>'3.ORÇAMENTO'!K305</f>
        <v>0</v>
      </c>
      <c r="H95" s="375">
        <f>'3.ORÇAMENTO'!L305</f>
        <v>0</v>
      </c>
      <c r="I95" s="376" t="e">
        <f t="shared" si="3"/>
        <v>#DIV/0!</v>
      </c>
      <c r="J95" s="376" t="e">
        <f t="shared" si="5"/>
        <v>#DIV/0!</v>
      </c>
      <c r="K95" s="377" t="e">
        <f t="shared" si="4"/>
        <v>#DIV/0!</v>
      </c>
    </row>
    <row r="96" spans="1:11" ht="76.5">
      <c r="A96" s="374">
        <v>91</v>
      </c>
      <c r="B96" s="89" t="str">
        <f>'3.ORÇAMENTO'!B142</f>
        <v>SINAPI - 99837</v>
      </c>
      <c r="C96" s="90" t="str">
        <f>'3.ORÇAMENTO'!C142</f>
        <v>GUARDA-CORPO DE AÇO GALVANIZADO DE 1,10M, MONTANTES TUBULARES DE 1.1/4 ESPAÇADOS DE 1,20M, TRAVESSA SUPERIOR DE 1.1/2", GRADIL FORMADO POR TUBOS HORIZONTAIS DE 1" E VERTICAIS DE 3/4", FIXADO COM CHUMBADOR MECÂNICO.</v>
      </c>
      <c r="D96" s="91" t="str">
        <f>'3.ORÇAMENTO'!D142</f>
        <v>m</v>
      </c>
      <c r="E96" s="92">
        <f>'3.ORÇAMENTO'!E142</f>
        <v>1.3</v>
      </c>
      <c r="F96" s="93">
        <f>'3.ORÇAMENTO'!H142</f>
        <v>0</v>
      </c>
      <c r="G96" s="375">
        <f>'3.ORÇAMENTO'!K142</f>
        <v>0</v>
      </c>
      <c r="H96" s="375">
        <f>'3.ORÇAMENTO'!L142</f>
        <v>0</v>
      </c>
      <c r="I96" s="376" t="e">
        <f t="shared" si="3"/>
        <v>#DIV/0!</v>
      </c>
      <c r="J96" s="376" t="e">
        <f t="shared" si="5"/>
        <v>#DIV/0!</v>
      </c>
      <c r="K96" s="377" t="e">
        <f t="shared" si="4"/>
        <v>#DIV/0!</v>
      </c>
    </row>
    <row r="97" spans="1:11" ht="25.5">
      <c r="A97" s="374">
        <v>92</v>
      </c>
      <c r="B97" s="89" t="str">
        <f>'3.ORÇAMENTO'!B128</f>
        <v>COMPOSIÇÃO 30</v>
      </c>
      <c r="C97" s="90" t="str">
        <f>'3.ORÇAMENTO'!C128</f>
        <v>Central de Iluminação de emergência 24 V. Fornecimento e instalação.</v>
      </c>
      <c r="D97" s="91" t="str">
        <f>'3.ORÇAMENTO'!D128</f>
        <v>CJ</v>
      </c>
      <c r="E97" s="92">
        <f>'3.ORÇAMENTO'!E128</f>
        <v>1</v>
      </c>
      <c r="F97" s="93">
        <f>'3.ORÇAMENTO'!H128</f>
        <v>0</v>
      </c>
      <c r="G97" s="375">
        <f>'3.ORÇAMENTO'!K128</f>
        <v>0</v>
      </c>
      <c r="H97" s="375">
        <f>'3.ORÇAMENTO'!L128</f>
        <v>0</v>
      </c>
      <c r="I97" s="376" t="e">
        <f t="shared" si="3"/>
        <v>#DIV/0!</v>
      </c>
      <c r="J97" s="376" t="e">
        <f t="shared" si="5"/>
        <v>#DIV/0!</v>
      </c>
      <c r="K97" s="377" t="e">
        <f t="shared" si="4"/>
        <v>#DIV/0!</v>
      </c>
    </row>
    <row r="98" spans="1:11" ht="25.5">
      <c r="A98" s="374">
        <v>93</v>
      </c>
      <c r="B98" s="89" t="str">
        <f>'3.ORÇAMENTO'!B93</f>
        <v>COMPOSIÇÃO ARQ 03</v>
      </c>
      <c r="C98" s="90" t="str">
        <f>'3.ORÇAMENTO'!C93</f>
        <v>ALVENARIA EM TIJOLO CERAMICO MACICO 5X10X20CM 1/2 VEZ (ESPESSURA 10 CM).</v>
      </c>
      <c r="D98" s="91" t="str">
        <f>'3.ORÇAMENTO'!D93</f>
        <v>m²</v>
      </c>
      <c r="E98" s="92">
        <f>'3.ORÇAMENTO'!E93</f>
        <v>9.1999999999999993</v>
      </c>
      <c r="F98" s="93">
        <f>'3.ORÇAMENTO'!H93</f>
        <v>0</v>
      </c>
      <c r="G98" s="375">
        <f>'3.ORÇAMENTO'!K93</f>
        <v>0</v>
      </c>
      <c r="H98" s="375">
        <f>'3.ORÇAMENTO'!L93</f>
        <v>0</v>
      </c>
      <c r="I98" s="376" t="e">
        <f t="shared" si="3"/>
        <v>#DIV/0!</v>
      </c>
      <c r="J98" s="376" t="e">
        <f t="shared" si="5"/>
        <v>#DIV/0!</v>
      </c>
      <c r="K98" s="377" t="e">
        <f t="shared" si="4"/>
        <v>#DIV/0!</v>
      </c>
    </row>
    <row r="99" spans="1:11" ht="76.5">
      <c r="A99" s="374">
        <v>94</v>
      </c>
      <c r="B99" s="89" t="str">
        <f>'3.ORÇAMENTO'!B343</f>
        <v>SINAPI - 91785</v>
      </c>
      <c r="C99" s="90" t="str">
        <f>'3.ORÇAMENTO'!C343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D99" s="91" t="str">
        <f>'3.ORÇAMENTO'!D343</f>
        <v>m</v>
      </c>
      <c r="E99" s="92">
        <f>'3.ORÇAMENTO'!E343</f>
        <v>20.439999999999998</v>
      </c>
      <c r="F99" s="93">
        <f>'3.ORÇAMENTO'!H343</f>
        <v>0</v>
      </c>
      <c r="G99" s="375">
        <f>'3.ORÇAMENTO'!K343</f>
        <v>0</v>
      </c>
      <c r="H99" s="375">
        <f>'3.ORÇAMENTO'!L343</f>
        <v>0</v>
      </c>
      <c r="I99" s="376" t="e">
        <f t="shared" si="3"/>
        <v>#DIV/0!</v>
      </c>
      <c r="J99" s="376" t="e">
        <f t="shared" si="5"/>
        <v>#DIV/0!</v>
      </c>
      <c r="K99" s="377" t="e">
        <f t="shared" si="4"/>
        <v>#DIV/0!</v>
      </c>
    </row>
    <row r="100" spans="1:11" ht="38.25">
      <c r="A100" s="374">
        <v>95</v>
      </c>
      <c r="B100" s="90" t="str">
        <f>'3.ORÇAMENTO'!B201</f>
        <v>SINAPI- 91924</v>
      </c>
      <c r="C100" s="90" t="str">
        <f>'3.ORÇAMENTO'!C201</f>
        <v>CABO DE COBRE FLEXÍVEL ISOLADO, 1,5 mm², ANTI-CHAMA 450/750 V, PARA CIRCUITOS TEMRINAIS - FORNECIMENTO E INSTALAÇÃO</v>
      </c>
      <c r="D100" s="91" t="str">
        <f>'3.ORÇAMENTO'!D201</f>
        <v>un.</v>
      </c>
      <c r="E100" s="92">
        <f>'3.ORÇAMENTO'!E201</f>
        <v>269.10000000000002</v>
      </c>
      <c r="F100" s="93">
        <f>'3.ORÇAMENTO'!H201</f>
        <v>0</v>
      </c>
      <c r="G100" s="375">
        <f>'3.ORÇAMENTO'!K201</f>
        <v>0</v>
      </c>
      <c r="H100" s="375">
        <f>'3.ORÇAMENTO'!L201</f>
        <v>0</v>
      </c>
      <c r="I100" s="376" t="e">
        <f t="shared" si="3"/>
        <v>#DIV/0!</v>
      </c>
      <c r="J100" s="376" t="e">
        <f t="shared" si="5"/>
        <v>#DIV/0!</v>
      </c>
      <c r="K100" s="377" t="e">
        <f t="shared" si="4"/>
        <v>#DIV/0!</v>
      </c>
    </row>
    <row r="101" spans="1:11" ht="63.75">
      <c r="A101" s="374">
        <v>96</v>
      </c>
      <c r="B101" s="89" t="str">
        <f>'3.ORÇAMENTO'!B158</f>
        <v xml:space="preserve">SINAPI - 97886
</v>
      </c>
      <c r="C101" s="90" t="str">
        <f>'3.ORÇAMENTO'!C158</f>
        <v xml:space="preserve">CAIXA ENTERRADA ELÉTRICA RETANGULAR, EM ALVENARIA COM TIJOLOS CERÂMICOS MACIÇOS, FUNDO COM BRITA, DIMENSÕES INTERNAS: 0,3X0,3X0,3 M. AF_12/2020
</v>
      </c>
      <c r="D101" s="91" t="str">
        <f>'3.ORÇAMENTO'!D158</f>
        <v>un.</v>
      </c>
      <c r="E101" s="92">
        <f>'3.ORÇAMENTO'!E158</f>
        <v>5</v>
      </c>
      <c r="F101" s="93">
        <f>'3.ORÇAMENTO'!H158</f>
        <v>0</v>
      </c>
      <c r="G101" s="375">
        <f>'3.ORÇAMENTO'!K158</f>
        <v>0</v>
      </c>
      <c r="H101" s="375">
        <f>'3.ORÇAMENTO'!L158</f>
        <v>0</v>
      </c>
      <c r="I101" s="376" t="e">
        <f t="shared" si="3"/>
        <v>#DIV/0!</v>
      </c>
      <c r="J101" s="376" t="e">
        <f t="shared" si="5"/>
        <v>#DIV/0!</v>
      </c>
      <c r="K101" s="377" t="e">
        <f t="shared" si="4"/>
        <v>#DIV/0!</v>
      </c>
    </row>
    <row r="102" spans="1:11" ht="38.25">
      <c r="A102" s="374">
        <v>97</v>
      </c>
      <c r="B102" s="89" t="str">
        <f>'3.ORÇAMENTO'!B318</f>
        <v>SINAPI - 92482</v>
      </c>
      <c r="C102" s="90" t="str">
        <f>'3.ORÇAMENTO'!C318</f>
        <v>MONTAGEM E DESMONTAGEM DE FÔRMA DE LAJE MACIÇA, PÉ-DIREITO SIMPLES, EM MADEIRA SERRADA, 1 UTILIZAÇÃO. AF_09/2020</v>
      </c>
      <c r="D102" s="91" t="str">
        <f>'3.ORÇAMENTO'!D318</f>
        <v>m²</v>
      </c>
      <c r="E102" s="92">
        <f>'3.ORÇAMENTO'!E318</f>
        <v>2.89</v>
      </c>
      <c r="F102" s="93">
        <f>'3.ORÇAMENTO'!H318</f>
        <v>0</v>
      </c>
      <c r="G102" s="375">
        <f>'3.ORÇAMENTO'!K318</f>
        <v>0</v>
      </c>
      <c r="H102" s="375">
        <f>'3.ORÇAMENTO'!L318</f>
        <v>0</v>
      </c>
      <c r="I102" s="376" t="e">
        <f t="shared" si="3"/>
        <v>#DIV/0!</v>
      </c>
      <c r="J102" s="376" t="e">
        <f t="shared" si="5"/>
        <v>#DIV/0!</v>
      </c>
      <c r="K102" s="377" t="e">
        <f t="shared" si="4"/>
        <v>#DIV/0!</v>
      </c>
    </row>
    <row r="103" spans="1:11" ht="38.25">
      <c r="A103" s="374">
        <v>98</v>
      </c>
      <c r="B103" s="89" t="str">
        <f>'3.ORÇAMENTO'!B254</f>
        <v>SINAPI- 95749</v>
      </c>
      <c r="C103" s="90" t="str">
        <f>'3.ORÇAMENTO'!C254</f>
        <v>ELETRODUTO DE AÇO GALVANIZADO, CLASSE LEVE, DN 20 MM (3/4''), APARENTE, INSTALADO EM PAREDE - FORNECIMENTO E INSTALAÇÃO</v>
      </c>
      <c r="D103" s="91" t="str">
        <f>'3.ORÇAMENTO'!D254</f>
        <v>m</v>
      </c>
      <c r="E103" s="92">
        <f>'3.ORÇAMENTO'!E254</f>
        <v>24</v>
      </c>
      <c r="F103" s="93">
        <f>'3.ORÇAMENTO'!H254</f>
        <v>0</v>
      </c>
      <c r="G103" s="375">
        <f>'3.ORÇAMENTO'!K254</f>
        <v>0</v>
      </c>
      <c r="H103" s="375">
        <f>'3.ORÇAMENTO'!L254</f>
        <v>0</v>
      </c>
      <c r="I103" s="376" t="e">
        <f t="shared" si="3"/>
        <v>#DIV/0!</v>
      </c>
      <c r="J103" s="376" t="e">
        <f t="shared" si="5"/>
        <v>#DIV/0!</v>
      </c>
      <c r="K103" s="377" t="e">
        <f t="shared" si="4"/>
        <v>#DIV/0!</v>
      </c>
    </row>
    <row r="104" spans="1:11" ht="38.25">
      <c r="A104" s="374">
        <v>99</v>
      </c>
      <c r="B104" s="89" t="str">
        <f>'3.ORÇAMENTO'!B45</f>
        <v>SINAPI - 91993</v>
      </c>
      <c r="C104" s="90" t="str">
        <f>'3.ORÇAMENTO'!C45</f>
        <v xml:space="preserve"> TOMADA ALTA DE EMBUTIR (1 MÓDULO), 2P+T 20 A, INCLUINDO SUPORTE E PLACA. FORNECIMENTO E INSTALAÇÃO. AF_12/2015</v>
      </c>
      <c r="D104" s="91" t="str">
        <f>'3.ORÇAMENTO'!D45</f>
        <v>un.</v>
      </c>
      <c r="E104" s="92">
        <f>'3.ORÇAMENTO'!E45</f>
        <v>20</v>
      </c>
      <c r="F104" s="93">
        <f>'3.ORÇAMENTO'!H45</f>
        <v>0</v>
      </c>
      <c r="G104" s="375">
        <f>'3.ORÇAMENTO'!K45</f>
        <v>0</v>
      </c>
      <c r="H104" s="375">
        <f>'3.ORÇAMENTO'!L45</f>
        <v>0</v>
      </c>
      <c r="I104" s="376" t="e">
        <f t="shared" si="3"/>
        <v>#DIV/0!</v>
      </c>
      <c r="J104" s="376" t="e">
        <f t="shared" si="5"/>
        <v>#DIV/0!</v>
      </c>
      <c r="K104" s="377" t="e">
        <f t="shared" si="4"/>
        <v>#DIV/0!</v>
      </c>
    </row>
    <row r="105" spans="1:11" ht="38.25">
      <c r="A105" s="374">
        <v>100</v>
      </c>
      <c r="B105" s="89" t="str">
        <f>'3.ORÇAMENTO'!B253</f>
        <v>SINAPI - 91993</v>
      </c>
      <c r="C105" s="90" t="str">
        <f>'3.ORÇAMENTO'!C253</f>
        <v xml:space="preserve"> TOMADA ALTA DE EMBUTIR (1 MÓDULO), 2P+T 20 A, INCLUINDO SUPORTE E PLACA. FORNECIMENTO E INSTALAÇÃO. AF_12/2015</v>
      </c>
      <c r="D105" s="91" t="str">
        <f>'3.ORÇAMENTO'!D253</f>
        <v>un.</v>
      </c>
      <c r="E105" s="92">
        <f>'3.ORÇAMENTO'!E253</f>
        <v>20</v>
      </c>
      <c r="F105" s="93">
        <f>'3.ORÇAMENTO'!H253</f>
        <v>0</v>
      </c>
      <c r="G105" s="375">
        <f>'3.ORÇAMENTO'!K253</f>
        <v>0</v>
      </c>
      <c r="H105" s="375">
        <f>'3.ORÇAMENTO'!L253</f>
        <v>0</v>
      </c>
      <c r="I105" s="376" t="e">
        <f t="shared" si="3"/>
        <v>#DIV/0!</v>
      </c>
      <c r="J105" s="376" t="e">
        <f t="shared" si="5"/>
        <v>#DIV/0!</v>
      </c>
      <c r="K105" s="377" t="e">
        <f t="shared" si="4"/>
        <v>#DIV/0!</v>
      </c>
    </row>
    <row r="106" spans="1:11" ht="51">
      <c r="A106" s="374">
        <v>101</v>
      </c>
      <c r="B106" s="89" t="str">
        <f>'3.ORÇAMENTO'!B255</f>
        <v>SINAPI- 95745</v>
      </c>
      <c r="C106" s="90" t="str">
        <f>'3.ORÇAMENTO'!C255</f>
        <v xml:space="preserve"> ELETRODUTO DE AÇO GALVANIZADO, CLASSE LEVE, DN 20 MM (3/4), APARENTE, INSTALADO EM TETO - FORNECIMENTO E INSTALAÇÃO. AF_11/2016_P</v>
      </c>
      <c r="D106" s="91" t="str">
        <f>'3.ORÇAMENTO'!D255</f>
        <v>m</v>
      </c>
      <c r="E106" s="92">
        <f>'3.ORÇAMENTO'!E255</f>
        <v>28</v>
      </c>
      <c r="F106" s="93">
        <f>'3.ORÇAMENTO'!H255</f>
        <v>0</v>
      </c>
      <c r="G106" s="375">
        <f>'3.ORÇAMENTO'!K255</f>
        <v>0</v>
      </c>
      <c r="H106" s="375">
        <f>'3.ORÇAMENTO'!L255</f>
        <v>0</v>
      </c>
      <c r="I106" s="376" t="e">
        <f t="shared" si="3"/>
        <v>#DIV/0!</v>
      </c>
      <c r="J106" s="376" t="e">
        <f t="shared" si="5"/>
        <v>#DIV/0!</v>
      </c>
      <c r="K106" s="377" t="e">
        <f t="shared" si="4"/>
        <v>#DIV/0!</v>
      </c>
    </row>
    <row r="107" spans="1:11" ht="38.25">
      <c r="A107" s="374">
        <v>102</v>
      </c>
      <c r="B107" s="89" t="str">
        <f>'3.ORÇAMENTO'!B31</f>
        <v>SINAPI - 101907</v>
      </c>
      <c r="C107" s="90" t="str">
        <f>'3.ORÇAMENTO'!C31</f>
        <v>EXTINTOR DE INCÊNDIO PORTÁTIL COM CARGA DE CO2 DE 6 KG, CLASSE BC - FORNECIMENTO E INSTALAÇÃO. AF_10/2020_P</v>
      </c>
      <c r="D107" s="91" t="str">
        <f>'3.ORÇAMENTO'!D31</f>
        <v>un.</v>
      </c>
      <c r="E107" s="92">
        <f>'3.ORÇAMENTO'!E31</f>
        <v>1</v>
      </c>
      <c r="F107" s="93">
        <f>'3.ORÇAMENTO'!H31</f>
        <v>0</v>
      </c>
      <c r="G107" s="375">
        <f>'3.ORÇAMENTO'!K31</f>
        <v>0</v>
      </c>
      <c r="H107" s="375">
        <f>'3.ORÇAMENTO'!L31</f>
        <v>0</v>
      </c>
      <c r="I107" s="376" t="e">
        <f t="shared" si="3"/>
        <v>#DIV/0!</v>
      </c>
      <c r="J107" s="376" t="e">
        <f t="shared" si="5"/>
        <v>#DIV/0!</v>
      </c>
      <c r="K107" s="377" t="e">
        <f t="shared" si="4"/>
        <v>#DIV/0!</v>
      </c>
    </row>
    <row r="108" spans="1:11" ht="38.25">
      <c r="A108" s="374">
        <v>103</v>
      </c>
      <c r="B108" s="89" t="str">
        <f>'3.ORÇAMENTO'!B115</f>
        <v>SINAPI - 101907</v>
      </c>
      <c r="C108" s="90" t="str">
        <f>'3.ORÇAMENTO'!C115</f>
        <v xml:space="preserve"> EXTINTOR DE INCÊNDIO PORTÁTIL COM CARGA DE PQS DE 4 KG, CLASSE BC - FORNECIMENTO E INSTALAÇÃO. AF_10/2020_P</v>
      </c>
      <c r="D108" s="91" t="str">
        <f>'3.ORÇAMENTO'!D115</f>
        <v>un.</v>
      </c>
      <c r="E108" s="92">
        <f>'3.ORÇAMENTO'!E115</f>
        <v>1</v>
      </c>
      <c r="F108" s="93">
        <f>'3.ORÇAMENTO'!H115</f>
        <v>0</v>
      </c>
      <c r="G108" s="375">
        <f>'3.ORÇAMENTO'!K115</f>
        <v>0</v>
      </c>
      <c r="H108" s="375">
        <f>'3.ORÇAMENTO'!L115</f>
        <v>0</v>
      </c>
      <c r="I108" s="376" t="e">
        <f t="shared" si="3"/>
        <v>#DIV/0!</v>
      </c>
      <c r="J108" s="376" t="e">
        <f t="shared" si="5"/>
        <v>#DIV/0!</v>
      </c>
      <c r="K108" s="377" t="e">
        <f t="shared" si="4"/>
        <v>#DIV/0!</v>
      </c>
    </row>
    <row r="109" spans="1:11" ht="38.25">
      <c r="A109" s="374">
        <v>104</v>
      </c>
      <c r="B109" s="89" t="str">
        <f>'3.ORÇAMENTO'!B116</f>
        <v>SINAPI - 101907</v>
      </c>
      <c r="C109" s="90" t="str">
        <f>'3.ORÇAMENTO'!C116</f>
        <v xml:space="preserve"> EXTINTOR DE INCÊNDIO PORTÁTIL COM CARGA DE CO2 DE 6 KG, CLASSE BC - FORNECIMENTO E INSTALAÇÃO. AF_10/2020_P</v>
      </c>
      <c r="D109" s="91" t="str">
        <f>'3.ORÇAMENTO'!D116</f>
        <v>un.</v>
      </c>
      <c r="E109" s="92">
        <f>'3.ORÇAMENTO'!E116</f>
        <v>1</v>
      </c>
      <c r="F109" s="93">
        <f>'3.ORÇAMENTO'!H116</f>
        <v>0</v>
      </c>
      <c r="G109" s="375">
        <f>'3.ORÇAMENTO'!K116</f>
        <v>0</v>
      </c>
      <c r="H109" s="375">
        <f>'3.ORÇAMENTO'!L116</f>
        <v>0</v>
      </c>
      <c r="I109" s="376" t="e">
        <f t="shared" si="3"/>
        <v>#DIV/0!</v>
      </c>
      <c r="J109" s="376" t="e">
        <f t="shared" si="5"/>
        <v>#DIV/0!</v>
      </c>
      <c r="K109" s="377" t="e">
        <f t="shared" si="4"/>
        <v>#DIV/0!</v>
      </c>
    </row>
    <row r="110" spans="1:11" ht="25.5">
      <c r="A110" s="374">
        <v>105</v>
      </c>
      <c r="B110" s="89" t="str">
        <f>'3.ORÇAMENTO'!B340</f>
        <v>SINAPI - 96995</v>
      </c>
      <c r="C110" s="90" t="str">
        <f>'3.ORÇAMENTO'!C340</f>
        <v>REATERRO MANUAL APILOADO COM SOQUETE. AF_10/2017</v>
      </c>
      <c r="D110" s="91" t="str">
        <f>'3.ORÇAMENTO'!D340</f>
        <v>m³</v>
      </c>
      <c r="E110" s="92">
        <f>'3.ORÇAMENTO'!E340</f>
        <v>17.484999999999999</v>
      </c>
      <c r="F110" s="93">
        <f>'3.ORÇAMENTO'!H340</f>
        <v>0</v>
      </c>
      <c r="G110" s="375">
        <f>'3.ORÇAMENTO'!K340</f>
        <v>0</v>
      </c>
      <c r="H110" s="375">
        <f>'3.ORÇAMENTO'!L340</f>
        <v>0</v>
      </c>
      <c r="I110" s="376" t="e">
        <f t="shared" si="3"/>
        <v>#DIV/0!</v>
      </c>
      <c r="J110" s="376" t="e">
        <f t="shared" si="5"/>
        <v>#DIV/0!</v>
      </c>
      <c r="K110" s="377" t="e">
        <f t="shared" si="4"/>
        <v>#DIV/0!</v>
      </c>
    </row>
    <row r="111" spans="1:11" ht="25.5">
      <c r="A111" s="374">
        <v>106</v>
      </c>
      <c r="B111" s="90" t="str">
        <f>'3.ORÇAMENTO'!B210</f>
        <v>Composição 17</v>
      </c>
      <c r="C111" s="90" t="str">
        <f>'3.ORÇAMENTO'!C210</f>
        <v>Acionador de alarme endereçável com sirene. Fornecimento e Instalação.</v>
      </c>
      <c r="D111" s="91" t="str">
        <f>'3.ORÇAMENTO'!D210</f>
        <v>CJ</v>
      </c>
      <c r="E111" s="92">
        <f>'3.ORÇAMENTO'!E210</f>
        <v>5</v>
      </c>
      <c r="F111" s="93">
        <f>'3.ORÇAMENTO'!H210</f>
        <v>0</v>
      </c>
      <c r="G111" s="375">
        <f>'3.ORÇAMENTO'!K210</f>
        <v>0</v>
      </c>
      <c r="H111" s="375">
        <f>'3.ORÇAMENTO'!L210</f>
        <v>0</v>
      </c>
      <c r="I111" s="376" t="e">
        <f t="shared" si="3"/>
        <v>#DIV/0!</v>
      </c>
      <c r="J111" s="376" t="e">
        <f t="shared" si="5"/>
        <v>#DIV/0!</v>
      </c>
      <c r="K111" s="377" t="e">
        <f t="shared" si="4"/>
        <v>#DIV/0!</v>
      </c>
    </row>
    <row r="112" spans="1:11" ht="51">
      <c r="A112" s="374">
        <v>107</v>
      </c>
      <c r="B112" s="89" t="str">
        <f>'3.ORÇAMENTO'!B136</f>
        <v>SINAPI- 95795</v>
      </c>
      <c r="C112" s="90" t="str">
        <f>'3.ORÇAMENTO'!C136</f>
        <v>CONDULETE DE ALUMÍNIO, TIPO T, PARA ELETRODUTO DE AÇO GALVANIZADO DN 20 MM (3/4''), APARENTE - FORNECIMENTO E INSTALAÇÃO. AF_11/2016_P</v>
      </c>
      <c r="D112" s="91" t="str">
        <f>'3.ORÇAMENTO'!D136</f>
        <v>un.</v>
      </c>
      <c r="E112" s="92">
        <f>'3.ORÇAMENTO'!E136</f>
        <v>22</v>
      </c>
      <c r="F112" s="93">
        <f>'3.ORÇAMENTO'!H136</f>
        <v>0</v>
      </c>
      <c r="G112" s="375">
        <f>'3.ORÇAMENTO'!K136</f>
        <v>0</v>
      </c>
      <c r="H112" s="375">
        <f>'3.ORÇAMENTO'!L136</f>
        <v>0</v>
      </c>
      <c r="I112" s="376" t="e">
        <f t="shared" si="3"/>
        <v>#DIV/0!</v>
      </c>
      <c r="J112" s="376" t="e">
        <f t="shared" si="5"/>
        <v>#DIV/0!</v>
      </c>
      <c r="K112" s="377" t="e">
        <f t="shared" si="4"/>
        <v>#DIV/0!</v>
      </c>
    </row>
    <row r="113" spans="1:11" ht="63.75">
      <c r="A113" s="374">
        <v>108</v>
      </c>
      <c r="B113" s="89" t="str">
        <f>'3.ORÇAMENTO'!B363</f>
        <v>SINAPI - 94499</v>
      </c>
      <c r="C113" s="90" t="str">
        <f>'3.ORÇAMENTO'!C363</f>
        <v>REGISTRO DE GAVETA BRUTO, LATÃO, ROSCÁVEL, 2 1/2, INSTALADO EM RESERVAÇÃO DE ÁGUA DE EDIFICAÇÃO QUE POSSUA RESERVATÓRIO DE FIBRA/FIBROCIMENTO FORNECIMENTO E INSTALAÇÃO. AF_06/2016.</v>
      </c>
      <c r="D113" s="91" t="str">
        <f>'3.ORÇAMENTO'!D363</f>
        <v>un.</v>
      </c>
      <c r="E113" s="92">
        <f>'3.ORÇAMENTO'!E363</f>
        <v>2</v>
      </c>
      <c r="F113" s="93">
        <f>'3.ORÇAMENTO'!H363</f>
        <v>0</v>
      </c>
      <c r="G113" s="375">
        <f>'3.ORÇAMENTO'!K363</f>
        <v>0</v>
      </c>
      <c r="H113" s="375">
        <f>'3.ORÇAMENTO'!L363</f>
        <v>0</v>
      </c>
      <c r="I113" s="376" t="e">
        <f t="shared" si="3"/>
        <v>#DIV/0!</v>
      </c>
      <c r="J113" s="376" t="e">
        <f t="shared" si="5"/>
        <v>#DIV/0!</v>
      </c>
      <c r="K113" s="377" t="e">
        <f t="shared" si="4"/>
        <v>#DIV/0!</v>
      </c>
    </row>
    <row r="114" spans="1:11" ht="51">
      <c r="A114" s="374">
        <v>109</v>
      </c>
      <c r="B114" s="89" t="str">
        <f>'3.ORÇAMENTO'!B317</f>
        <v>COMPOSIÇÃO ARQ 04</v>
      </c>
      <c r="C114" s="90" t="str">
        <f>'3.ORÇAMENTO'!C317</f>
        <v>ALVENARIA COM BLOCO CERÂMICO FURADO NA HORIZONTAL (5,5X11X23) COM ARGAMASSA TRAÇO 1:2:8 (CAL, CIMENTO E AREIA) - BLOCO DEITADO</v>
      </c>
      <c r="D114" s="91" t="str">
        <f>'3.ORÇAMENTO'!D317</f>
        <v>m²</v>
      </c>
      <c r="E114" s="92">
        <f>'3.ORÇAMENTO'!E317</f>
        <v>3.91</v>
      </c>
      <c r="F114" s="93">
        <f>'3.ORÇAMENTO'!H317</f>
        <v>0</v>
      </c>
      <c r="G114" s="375">
        <f>'3.ORÇAMENTO'!K317</f>
        <v>0</v>
      </c>
      <c r="H114" s="375">
        <f>'3.ORÇAMENTO'!L317</f>
        <v>0</v>
      </c>
      <c r="I114" s="376" t="e">
        <f t="shared" si="3"/>
        <v>#DIV/0!</v>
      </c>
      <c r="J114" s="376" t="e">
        <f t="shared" si="5"/>
        <v>#DIV/0!</v>
      </c>
      <c r="K114" s="377" t="e">
        <f t="shared" si="4"/>
        <v>#DIV/0!</v>
      </c>
    </row>
    <row r="115" spans="1:11" ht="38.25">
      <c r="A115" s="374">
        <v>110</v>
      </c>
      <c r="B115" s="89" t="str">
        <f>'3.ORÇAMENTO'!B353</f>
        <v xml:space="preserve"> SINAPI - 95749</v>
      </c>
      <c r="C115" s="90" t="str">
        <f>'3.ORÇAMENTO'!C353</f>
        <v>ELETRODUTO DE AÇO GALVANIZADO, CLASSE LEVE, DN 20 MM (3/4''), APARENTE, INSTALADO EM PAREDE - FORNECIMENTO E INSTALAÇÃO</v>
      </c>
      <c r="D115" s="91" t="str">
        <f>'3.ORÇAMENTO'!D353</f>
        <v>m</v>
      </c>
      <c r="E115" s="92">
        <f>'3.ORÇAMENTO'!E353</f>
        <v>19.010000000000002</v>
      </c>
      <c r="F115" s="93">
        <f>'3.ORÇAMENTO'!H353</f>
        <v>0</v>
      </c>
      <c r="G115" s="375">
        <f>'3.ORÇAMENTO'!K353</f>
        <v>0</v>
      </c>
      <c r="H115" s="375">
        <f>'3.ORÇAMENTO'!L353</f>
        <v>0</v>
      </c>
      <c r="I115" s="376" t="e">
        <f t="shared" si="3"/>
        <v>#DIV/0!</v>
      </c>
      <c r="J115" s="376" t="e">
        <f t="shared" si="5"/>
        <v>#DIV/0!</v>
      </c>
      <c r="K115" s="377" t="e">
        <f t="shared" si="4"/>
        <v>#DIV/0!</v>
      </c>
    </row>
    <row r="116" spans="1:11" ht="25.5">
      <c r="A116" s="374">
        <v>111</v>
      </c>
      <c r="B116" s="89" t="str">
        <f>'3.ORÇAMENTO'!B109</f>
        <v>COMPOSIÇÃO ARQ_02</v>
      </c>
      <c r="C116" s="90" t="str">
        <f>'3.ORÇAMENTO'!C109</f>
        <v>Limpeza de obra com varrição e remoção de entulhos</v>
      </c>
      <c r="D116" s="91" t="str">
        <f>'3.ORÇAMENTO'!D109</f>
        <v>m³</v>
      </c>
      <c r="E116" s="92">
        <f>'3.ORÇAMENTO'!E109</f>
        <v>6.5782000000000016</v>
      </c>
      <c r="F116" s="93">
        <f>'3.ORÇAMENTO'!H109</f>
        <v>0</v>
      </c>
      <c r="G116" s="375">
        <f>'3.ORÇAMENTO'!K109</f>
        <v>0</v>
      </c>
      <c r="H116" s="375">
        <f>'3.ORÇAMENTO'!L109</f>
        <v>0</v>
      </c>
      <c r="I116" s="376" t="e">
        <f t="shared" si="3"/>
        <v>#DIV/0!</v>
      </c>
      <c r="J116" s="376" t="e">
        <f t="shared" si="5"/>
        <v>#DIV/0!</v>
      </c>
      <c r="K116" s="377" t="e">
        <f t="shared" si="4"/>
        <v>#DIV/0!</v>
      </c>
    </row>
    <row r="117" spans="1:11" ht="38.25">
      <c r="A117" s="374">
        <v>112</v>
      </c>
      <c r="B117" s="89" t="str">
        <f>'3.ORÇAMENTO'!B229</f>
        <v>SINAPI - 88489</v>
      </c>
      <c r="C117" s="90" t="str">
        <f>'3.ORÇAMENTO'!C229</f>
        <v xml:space="preserve"> APLICAÇÃO MANUAL DE PINTURA COM TINTA LÁTEX ACRÍLICA EM PAREDES, DUAS DEMÃOS. AF_06/2014</v>
      </c>
      <c r="D117" s="91" t="str">
        <f>'3.ORÇAMENTO'!D229</f>
        <v>m²</v>
      </c>
      <c r="E117" s="92">
        <f>'3.ORÇAMENTO'!E229</f>
        <v>40.943999999999996</v>
      </c>
      <c r="F117" s="93">
        <f>'3.ORÇAMENTO'!H229</f>
        <v>0</v>
      </c>
      <c r="G117" s="375">
        <f>'3.ORÇAMENTO'!K229</f>
        <v>0</v>
      </c>
      <c r="H117" s="375">
        <f>'3.ORÇAMENTO'!L229</f>
        <v>0</v>
      </c>
      <c r="I117" s="376" t="e">
        <f t="shared" si="3"/>
        <v>#DIV/0!</v>
      </c>
      <c r="J117" s="376" t="e">
        <f t="shared" si="5"/>
        <v>#DIV/0!</v>
      </c>
      <c r="K117" s="377" t="e">
        <f t="shared" si="4"/>
        <v>#DIV/0!</v>
      </c>
    </row>
    <row r="118" spans="1:11" ht="63.75">
      <c r="A118" s="374">
        <v>113</v>
      </c>
      <c r="B118" s="89" t="str">
        <f>'3.ORÇAMENTO'!B387</f>
        <v>SINAPI - 100736</v>
      </c>
      <c r="C118" s="90" t="str">
        <f>'3.ORÇAMENTO'!C387</f>
        <v>PINTURA COM TINTA ACRÍLICA DE ACABAMENTO APLICADA A ROLO OU PINCEL SOBRE SUPERFÍCIES METÁLICAS (EXCETO PERFIL) EXECUTADO EM OBRA (POR DEMÃO) . AF_01/2020.</v>
      </c>
      <c r="D118" s="91" t="str">
        <f>'3.ORÇAMENTO'!D387</f>
        <v>m²</v>
      </c>
      <c r="E118" s="92">
        <f>'3.ORÇAMENTO'!E387</f>
        <v>53.444814757268773</v>
      </c>
      <c r="F118" s="93">
        <f>'3.ORÇAMENTO'!H387</f>
        <v>0</v>
      </c>
      <c r="G118" s="375">
        <f>'3.ORÇAMENTO'!K387</f>
        <v>0</v>
      </c>
      <c r="H118" s="375">
        <f>'3.ORÇAMENTO'!L387</f>
        <v>0</v>
      </c>
      <c r="I118" s="376" t="e">
        <f t="shared" si="3"/>
        <v>#DIV/0!</v>
      </c>
      <c r="J118" s="376" t="e">
        <f t="shared" si="5"/>
        <v>#DIV/0!</v>
      </c>
      <c r="K118" s="377" t="e">
        <f t="shared" si="4"/>
        <v>#DIV/0!</v>
      </c>
    </row>
    <row r="119" spans="1:11" ht="38.25">
      <c r="A119" s="374">
        <v>114</v>
      </c>
      <c r="B119" s="89" t="str">
        <f>'3.ORÇAMENTO'!B149</f>
        <v>SINAPI - 95749</v>
      </c>
      <c r="C119" s="90" t="str">
        <f>'3.ORÇAMENTO'!C149</f>
        <v>ELETRODUTO DE AÇO GALVANIZADO, CLASSE LEVE, DN 20 MM (3/4''), APARENTE, INSTALADO EM PAREDE - FORNECIMENTO E INSTALAÇÃO</v>
      </c>
      <c r="D119" s="91" t="str">
        <f>'3.ORÇAMENTO'!D149</f>
        <v>m</v>
      </c>
      <c r="E119" s="92">
        <f>'3.ORÇAMENTO'!E149</f>
        <v>18.55</v>
      </c>
      <c r="F119" s="93">
        <f>'3.ORÇAMENTO'!H149</f>
        <v>0</v>
      </c>
      <c r="G119" s="375">
        <f>'3.ORÇAMENTO'!K149</f>
        <v>0</v>
      </c>
      <c r="H119" s="375">
        <f>'3.ORÇAMENTO'!L149</f>
        <v>0</v>
      </c>
      <c r="I119" s="376" t="e">
        <f t="shared" si="3"/>
        <v>#DIV/0!</v>
      </c>
      <c r="J119" s="376" t="e">
        <f t="shared" si="5"/>
        <v>#DIV/0!</v>
      </c>
      <c r="K119" s="377" t="e">
        <f t="shared" si="4"/>
        <v>#DIV/0!</v>
      </c>
    </row>
    <row r="120" spans="1:11" ht="38.25">
      <c r="A120" s="374">
        <v>115</v>
      </c>
      <c r="B120" s="89" t="str">
        <f>'3.ORÇAMENTO'!B250</f>
        <v>SINAPI - 97599</v>
      </c>
      <c r="C120" s="90" t="str">
        <f>'3.ORÇAMENTO'!C250</f>
        <v>LUMINÁRIA DE EMERGÊNCIA, COM 30 LÂMPADAS LED DE 2 W, SEM REATOR - FORNECIMENTO E INSTALAÇÃO. AF_02/2020</v>
      </c>
      <c r="D120" s="91" t="str">
        <f>'3.ORÇAMENTO'!D250</f>
        <v>un.</v>
      </c>
      <c r="E120" s="92">
        <f>'3.ORÇAMENTO'!E250</f>
        <v>18</v>
      </c>
      <c r="F120" s="93">
        <f>'3.ORÇAMENTO'!H250</f>
        <v>0</v>
      </c>
      <c r="G120" s="375">
        <f>'3.ORÇAMENTO'!K250</f>
        <v>0</v>
      </c>
      <c r="H120" s="375">
        <f>'3.ORÇAMENTO'!L250</f>
        <v>0</v>
      </c>
      <c r="I120" s="376" t="e">
        <f t="shared" si="3"/>
        <v>#DIV/0!</v>
      </c>
      <c r="J120" s="376" t="e">
        <f t="shared" si="5"/>
        <v>#DIV/0!</v>
      </c>
      <c r="K120" s="377" t="e">
        <f t="shared" si="4"/>
        <v>#DIV/0!</v>
      </c>
    </row>
    <row r="121" spans="1:11" ht="38.25">
      <c r="A121" s="374">
        <v>116</v>
      </c>
      <c r="B121" s="89" t="str">
        <f>'3.ORÇAMENTO'!B22</f>
        <v>SINAPI I - 4813</v>
      </c>
      <c r="C121" s="90" t="str">
        <f>'3.ORÇAMENTO'!C22</f>
        <v>PLACA DE OBRA (PARA CONSTRUCAO CIVIL) EM CHAPA GALVANIZADA *N. 22*, ADESIVADA, DE *2,0 X 1,125* M</v>
      </c>
      <c r="D121" s="91" t="str">
        <f>'3.ORÇAMENTO'!D22</f>
        <v>m²</v>
      </c>
      <c r="E121" s="92">
        <f>'3.ORÇAMENTO'!E22</f>
        <v>2.25</v>
      </c>
      <c r="F121" s="93">
        <f>'3.ORÇAMENTO'!H22</f>
        <v>0</v>
      </c>
      <c r="G121" s="375">
        <f>'3.ORÇAMENTO'!K22</f>
        <v>0</v>
      </c>
      <c r="H121" s="375">
        <f>'3.ORÇAMENTO'!L22</f>
        <v>0</v>
      </c>
      <c r="I121" s="376" t="e">
        <f t="shared" si="3"/>
        <v>#DIV/0!</v>
      </c>
      <c r="J121" s="376" t="e">
        <f t="shared" si="5"/>
        <v>#DIV/0!</v>
      </c>
      <c r="K121" s="377" t="e">
        <f t="shared" si="4"/>
        <v>#DIV/0!</v>
      </c>
    </row>
    <row r="122" spans="1:11" ht="38.25">
      <c r="A122" s="374">
        <v>117</v>
      </c>
      <c r="B122" s="89" t="str">
        <f>'3.ORÇAMENTO'!B362</f>
        <v>SINAPI - 99624</v>
      </c>
      <c r="C122" s="90" t="str">
        <f>'3.ORÇAMENTO'!C362</f>
        <v>VÁLVULA DE RETENÇÃO HORIZONTAL, DE BRONZE, ROSCÁVEL, 2 1/2" - FORNECIMENTO E INSTALAÇÃO. AF_01/2019.</v>
      </c>
      <c r="D122" s="91" t="str">
        <f>'3.ORÇAMENTO'!D362</f>
        <v>un.</v>
      </c>
      <c r="E122" s="92">
        <f>'3.ORÇAMENTO'!E362</f>
        <v>1</v>
      </c>
      <c r="F122" s="93">
        <f>'3.ORÇAMENTO'!H362</f>
        <v>0</v>
      </c>
      <c r="G122" s="375">
        <f>'3.ORÇAMENTO'!K362</f>
        <v>0</v>
      </c>
      <c r="H122" s="375">
        <f>'3.ORÇAMENTO'!L362</f>
        <v>0</v>
      </c>
      <c r="I122" s="376" t="e">
        <f t="shared" si="3"/>
        <v>#DIV/0!</v>
      </c>
      <c r="J122" s="376" t="e">
        <f t="shared" si="5"/>
        <v>#DIV/0!</v>
      </c>
      <c r="K122" s="377" t="e">
        <f t="shared" si="4"/>
        <v>#DIV/0!</v>
      </c>
    </row>
    <row r="123" spans="1:11" ht="38.25">
      <c r="A123" s="374">
        <v>118</v>
      </c>
      <c r="B123" s="89" t="str">
        <f>'3.ORÇAMENTO'!B42</f>
        <v>SINAPI - 97599</v>
      </c>
      <c r="C123" s="90" t="str">
        <f>'3.ORÇAMENTO'!C42</f>
        <v>LUMINÁRIA DE EMERGÊNCIA, COM 30 LÂMPADAS LED DE 2 W, SEM REATOR - FORNECIMENTO E INSTALAÇÃO. AF_02/2020</v>
      </c>
      <c r="D123" s="91" t="str">
        <f>'3.ORÇAMENTO'!D42</f>
        <v>un.</v>
      </c>
      <c r="E123" s="92">
        <f>'3.ORÇAMENTO'!E42</f>
        <v>17</v>
      </c>
      <c r="F123" s="93">
        <f>'3.ORÇAMENTO'!H42</f>
        <v>0</v>
      </c>
      <c r="G123" s="375">
        <f>'3.ORÇAMENTO'!K42</f>
        <v>0</v>
      </c>
      <c r="H123" s="375">
        <f>'3.ORÇAMENTO'!L42</f>
        <v>0</v>
      </c>
      <c r="I123" s="376" t="e">
        <f t="shared" si="3"/>
        <v>#DIV/0!</v>
      </c>
      <c r="J123" s="376" t="e">
        <f t="shared" si="5"/>
        <v>#DIV/0!</v>
      </c>
      <c r="K123" s="377" t="e">
        <f t="shared" si="4"/>
        <v>#DIV/0!</v>
      </c>
    </row>
    <row r="124" spans="1:11" ht="51">
      <c r="A124" s="374">
        <v>119</v>
      </c>
      <c r="B124" s="90" t="str">
        <f>'3.ORÇAMENTO'!B215</f>
        <v>SINAPI - 95787</v>
      </c>
      <c r="C124" s="90" t="str">
        <f>'3.ORÇAMENTO'!C215</f>
        <v xml:space="preserve"> CONDULETE DE ALUMÍNIO, TIPO LR, PARA ELETRODUTO DE AÇO GALVANIZADO DN 20 MM (3/4''), APARENTE - FORNECIMENTO E INSTALAÇÃO. AF_11/2016_P</v>
      </c>
      <c r="D124" s="91" t="str">
        <f>'3.ORÇAMENTO'!D215</f>
        <v>un.</v>
      </c>
      <c r="E124" s="92">
        <f>'3.ORÇAMENTO'!E215</f>
        <v>20</v>
      </c>
      <c r="F124" s="93">
        <f>'3.ORÇAMENTO'!H215</f>
        <v>0</v>
      </c>
      <c r="G124" s="375">
        <f>'3.ORÇAMENTO'!K215</f>
        <v>0</v>
      </c>
      <c r="H124" s="375">
        <f>'3.ORÇAMENTO'!L215</f>
        <v>0</v>
      </c>
      <c r="I124" s="376" t="e">
        <f t="shared" si="3"/>
        <v>#DIV/0!</v>
      </c>
      <c r="J124" s="376" t="e">
        <f t="shared" si="5"/>
        <v>#DIV/0!</v>
      </c>
      <c r="K124" s="377" t="e">
        <f t="shared" si="4"/>
        <v>#DIV/0!</v>
      </c>
    </row>
    <row r="125" spans="1:11" ht="51">
      <c r="A125" s="374">
        <v>120</v>
      </c>
      <c r="B125" s="90" t="str">
        <f>'3.ORÇAMENTO'!B216</f>
        <v>SINAPI - 95808</v>
      </c>
      <c r="C125" s="90" t="str">
        <f>'3.ORÇAMENTO'!C216</f>
        <v>CONDULETE DE PVC, TIPO LL, PARA ELETRODUTO DE PVC SOLDÁVEL DN 25 MM 3/4''), APARENTE - FORNECIMENTO E INSTALAÇÃO. AF_11/2016</v>
      </c>
      <c r="D125" s="91" t="str">
        <f>'3.ORÇAMENTO'!D216</f>
        <v>un.</v>
      </c>
      <c r="E125" s="92">
        <f>'3.ORÇAMENTO'!E216</f>
        <v>19</v>
      </c>
      <c r="F125" s="93">
        <f>'3.ORÇAMENTO'!H216</f>
        <v>0</v>
      </c>
      <c r="G125" s="375">
        <f>'3.ORÇAMENTO'!K216</f>
        <v>0</v>
      </c>
      <c r="H125" s="375">
        <f>'3.ORÇAMENTO'!L216</f>
        <v>0</v>
      </c>
      <c r="I125" s="376" t="e">
        <f t="shared" si="3"/>
        <v>#DIV/0!</v>
      </c>
      <c r="J125" s="376" t="e">
        <f t="shared" si="5"/>
        <v>#DIV/0!</v>
      </c>
      <c r="K125" s="377" t="e">
        <f t="shared" si="4"/>
        <v>#DIV/0!</v>
      </c>
    </row>
    <row r="126" spans="1:11" ht="38.25">
      <c r="A126" s="374">
        <v>121</v>
      </c>
      <c r="B126" s="90" t="str">
        <f>'3.ORÇAMENTO'!B197</f>
        <v>SINAPI - 91993</v>
      </c>
      <c r="C126" s="90" t="str">
        <f>'3.ORÇAMENTO'!C197</f>
        <v>TOMADA ALTA DE EMBUTIR (1 MÓDULO), 2P+T 20 A, INCLUINDO SUPORTE E PLACA. FORNECIMENTO E INSTALAÇÃO. AF_12/2015</v>
      </c>
      <c r="D126" s="91" t="str">
        <f>'3.ORÇAMENTO'!D197</f>
        <v>un.</v>
      </c>
      <c r="E126" s="92">
        <f>'3.ORÇAMENTO'!E197</f>
        <v>13</v>
      </c>
      <c r="F126" s="93">
        <f>'3.ORÇAMENTO'!H197</f>
        <v>0</v>
      </c>
      <c r="G126" s="375">
        <f>'3.ORÇAMENTO'!K197</f>
        <v>0</v>
      </c>
      <c r="H126" s="375">
        <f>'3.ORÇAMENTO'!L197</f>
        <v>0</v>
      </c>
      <c r="I126" s="376" t="e">
        <f t="shared" si="3"/>
        <v>#DIV/0!</v>
      </c>
      <c r="J126" s="376" t="e">
        <f t="shared" si="5"/>
        <v>#DIV/0!</v>
      </c>
      <c r="K126" s="377" t="e">
        <f t="shared" si="4"/>
        <v>#DIV/0!</v>
      </c>
    </row>
    <row r="127" spans="1:11" ht="51">
      <c r="A127" s="374">
        <v>122</v>
      </c>
      <c r="B127" s="89" t="str">
        <f>'3.ORÇAMENTO'!B379</f>
        <v>SINAPI - 92929</v>
      </c>
      <c r="C127" s="90" t="str">
        <f>'3.ORÇAMENTO'!C379</f>
        <v>LUVA DE REDUÇÃO, EM FERRO GALVANIZADO, 1 1/2" X 1", CONEXÃO ROSQUEADA, INSTALADO EM REDE DE ALIMENTAÇÃO PARA HIDRANTE - FORNECIMENTO E INSTALAÇÃO. AF_10/202</v>
      </c>
      <c r="D127" s="91" t="str">
        <f>'3.ORÇAMENTO'!D379</f>
        <v>un.</v>
      </c>
      <c r="E127" s="92">
        <f>'3.ORÇAMENTO'!E379</f>
        <v>11</v>
      </c>
      <c r="F127" s="93">
        <f>'3.ORÇAMENTO'!H379</f>
        <v>0</v>
      </c>
      <c r="G127" s="375">
        <f>'3.ORÇAMENTO'!K379</f>
        <v>0</v>
      </c>
      <c r="H127" s="375">
        <f>'3.ORÇAMENTO'!L379</f>
        <v>0</v>
      </c>
      <c r="I127" s="376" t="e">
        <f t="shared" si="3"/>
        <v>#DIV/0!</v>
      </c>
      <c r="J127" s="376" t="e">
        <f t="shared" si="5"/>
        <v>#DIV/0!</v>
      </c>
      <c r="K127" s="377" t="e">
        <f t="shared" si="4"/>
        <v>#DIV/0!</v>
      </c>
    </row>
    <row r="128" spans="1:11" ht="51">
      <c r="A128" s="374">
        <v>123</v>
      </c>
      <c r="B128" s="89" t="str">
        <f>'3.ORÇAMENTO'!B134</f>
        <v>SINAPI- 95808</v>
      </c>
      <c r="C128" s="90" t="str">
        <f>'3.ORÇAMENTO'!C134</f>
        <v>CONDULETE DE PVC, TIPO LL, PARA ELETRODUTO DE PVC SOLDÁVEL DN 25 MM 3/4''), APARENTE - FORNECIMENTO E INSTALAÇÃO. AF_11/2016</v>
      </c>
      <c r="D128" s="91" t="str">
        <f>'3.ORÇAMENTO'!D134</f>
        <v>un.</v>
      </c>
      <c r="E128" s="92">
        <f>'3.ORÇAMENTO'!E134</f>
        <v>18</v>
      </c>
      <c r="F128" s="93">
        <f>'3.ORÇAMENTO'!H134</f>
        <v>0</v>
      </c>
      <c r="G128" s="375">
        <f>'3.ORÇAMENTO'!K134</f>
        <v>0</v>
      </c>
      <c r="H128" s="375">
        <f>'3.ORÇAMENTO'!L134</f>
        <v>0</v>
      </c>
      <c r="I128" s="376" t="e">
        <f t="shared" si="3"/>
        <v>#DIV/0!</v>
      </c>
      <c r="J128" s="376" t="e">
        <f t="shared" si="5"/>
        <v>#DIV/0!</v>
      </c>
      <c r="K128" s="377" t="e">
        <f t="shared" si="4"/>
        <v>#DIV/0!</v>
      </c>
    </row>
    <row r="129" spans="1:11" ht="25.5">
      <c r="A129" s="374">
        <v>124</v>
      </c>
      <c r="B129" s="89" t="str">
        <f>'3.ORÇAMENTO'!B239</f>
        <v>COMPOSIÇÃO 36</v>
      </c>
      <c r="C129" s="90" t="str">
        <f>'3.ORÇAMENTO'!C239</f>
        <v>EXT. PÓ QUÍMICO SECO 4 KG CAP. EXT. 2A:20BC - FORNECIMENTO E INSTALAÇÃO</v>
      </c>
      <c r="D129" s="91" t="str">
        <f>'3.ORÇAMENTO'!D239</f>
        <v>un.</v>
      </c>
      <c r="E129" s="92">
        <f>'3.ORÇAMENTO'!E239</f>
        <v>2</v>
      </c>
      <c r="F129" s="93">
        <f>'3.ORÇAMENTO'!H239</f>
        <v>0</v>
      </c>
      <c r="G129" s="375">
        <f>'3.ORÇAMENTO'!K239</f>
        <v>0</v>
      </c>
      <c r="H129" s="375">
        <f>'3.ORÇAMENTO'!L239</f>
        <v>0</v>
      </c>
      <c r="I129" s="376" t="e">
        <f t="shared" si="3"/>
        <v>#DIV/0!</v>
      </c>
      <c r="J129" s="376" t="e">
        <f t="shared" si="5"/>
        <v>#DIV/0!</v>
      </c>
      <c r="K129" s="377" t="e">
        <f t="shared" si="4"/>
        <v>#DIV/0!</v>
      </c>
    </row>
    <row r="130" spans="1:11" ht="38.25">
      <c r="A130" s="374">
        <v>125</v>
      </c>
      <c r="B130" s="89" t="str">
        <f>'3.ORÇAMENTO'!B154</f>
        <v>SINAPI - 97667</v>
      </c>
      <c r="C130" s="90" t="str">
        <f>'3.ORÇAMENTO'!C154</f>
        <v>ELETRODUTO FLEXÍVEL CORRUGADO, PEAD, DN 50 (1 ½) - FORNECIMENTO E INSTALAÇÃO. AF_04/2016</v>
      </c>
      <c r="D130" s="91" t="str">
        <f>'3.ORÇAMENTO'!D154</f>
        <v>m</v>
      </c>
      <c r="E130" s="92">
        <f>'3.ORÇAMENTO'!E154</f>
        <v>37.729999999999997</v>
      </c>
      <c r="F130" s="93">
        <f>'3.ORÇAMENTO'!H154</f>
        <v>0</v>
      </c>
      <c r="G130" s="375">
        <f>'3.ORÇAMENTO'!K154</f>
        <v>0</v>
      </c>
      <c r="H130" s="375">
        <f>'3.ORÇAMENTO'!L154</f>
        <v>0</v>
      </c>
      <c r="I130" s="376" t="e">
        <f t="shared" si="3"/>
        <v>#DIV/0!</v>
      </c>
      <c r="J130" s="376" t="e">
        <f t="shared" si="5"/>
        <v>#DIV/0!</v>
      </c>
      <c r="K130" s="377" t="e">
        <f t="shared" si="4"/>
        <v>#DIV/0!</v>
      </c>
    </row>
    <row r="131" spans="1:11" ht="51">
      <c r="A131" s="374">
        <v>126</v>
      </c>
      <c r="B131" s="89" t="str">
        <f>'3.ORÇAMENTO'!B349</f>
        <v>SINAPI - 91927</v>
      </c>
      <c r="C131" s="90" t="str">
        <f>'3.ORÇAMENTO'!C349</f>
        <v>CABO DE COBRE FLEXÍVEL ISOLADO, 4 MM², ANTI-CHAMA 0,6/1,0 KV, PARA CIRCUITOS TERMINAIS - FORNECIMENTO E INSTALAÇÃO. CABO PRETO PARA AS TRÊS FASES.</v>
      </c>
      <c r="D131" s="91" t="str">
        <f>'3.ORÇAMENTO'!D349</f>
        <v>m</v>
      </c>
      <c r="E131" s="92">
        <f>'3.ORÇAMENTO'!E349</f>
        <v>52.019999999999996</v>
      </c>
      <c r="F131" s="93">
        <f>'3.ORÇAMENTO'!H349</f>
        <v>0</v>
      </c>
      <c r="G131" s="375">
        <f>'3.ORÇAMENTO'!K349</f>
        <v>0</v>
      </c>
      <c r="H131" s="375">
        <f>'3.ORÇAMENTO'!L349</f>
        <v>0</v>
      </c>
      <c r="I131" s="376" t="e">
        <f t="shared" si="3"/>
        <v>#DIV/0!</v>
      </c>
      <c r="J131" s="376" t="e">
        <f t="shared" si="5"/>
        <v>#DIV/0!</v>
      </c>
      <c r="K131" s="377" t="e">
        <f t="shared" si="4"/>
        <v>#DIV/0!</v>
      </c>
    </row>
    <row r="132" spans="1:11" ht="51">
      <c r="A132" s="374">
        <v>127</v>
      </c>
      <c r="B132" s="89" t="str">
        <f>'3.ORÇAMENTO'!B50</f>
        <v>SINAPI- 95795</v>
      </c>
      <c r="C132" s="90" t="str">
        <f>'3.ORÇAMENTO'!C50</f>
        <v>CONDULETE DE ALUMÍNIO, TIPO T, PARA ELETRODUTO DE AÇO GALVANIZADO DN 20 MM (3/4''), APARENTE - FORNECIMENTO E INSTALAÇÃO. AF_11/2016_P</v>
      </c>
      <c r="D132" s="91" t="str">
        <f>'3.ORÇAMENTO'!D50</f>
        <v>un.</v>
      </c>
      <c r="E132" s="92">
        <f>'3.ORÇAMENTO'!E50</f>
        <v>14</v>
      </c>
      <c r="F132" s="93">
        <f>'3.ORÇAMENTO'!H50</f>
        <v>0</v>
      </c>
      <c r="G132" s="375">
        <f>'3.ORÇAMENTO'!K50</f>
        <v>0</v>
      </c>
      <c r="H132" s="375">
        <f>'3.ORÇAMENTO'!L50</f>
        <v>0</v>
      </c>
      <c r="I132" s="376" t="e">
        <f t="shared" si="3"/>
        <v>#DIV/0!</v>
      </c>
      <c r="J132" s="376" t="e">
        <f t="shared" si="5"/>
        <v>#DIV/0!</v>
      </c>
      <c r="K132" s="377" t="e">
        <f t="shared" si="4"/>
        <v>#DIV/0!</v>
      </c>
    </row>
    <row r="133" spans="1:11" ht="63.75">
      <c r="A133" s="374">
        <v>128</v>
      </c>
      <c r="B133" s="89" t="str">
        <f>'3.ORÇAMENTO'!B355</f>
        <v>SINAPI - 94490</v>
      </c>
      <c r="C133" s="90" t="str">
        <f>'3.ORÇAMENTO'!C355</f>
        <v>REGISTRO DE ESFERA, PVC, SOLDÁVEL, DN 32 MM, INSTALADO EM RESERVAÇÃO DE ÁGUA DE EDIFICAÇÃO QUE POSSUA RESERVATÓRIO DE FIBRA/FIBROCIMENTO – FORNECIMENTO E
INSTALAÇÃO. AF_06/2016</v>
      </c>
      <c r="D133" s="91" t="str">
        <f>'3.ORÇAMENTO'!D355</f>
        <v>un.</v>
      </c>
      <c r="E133" s="92">
        <f>'3.ORÇAMENTO'!E355</f>
        <v>7</v>
      </c>
      <c r="F133" s="93">
        <f>'3.ORÇAMENTO'!H355</f>
        <v>0</v>
      </c>
      <c r="G133" s="375">
        <f>'3.ORÇAMENTO'!K355</f>
        <v>0</v>
      </c>
      <c r="H133" s="375">
        <f>'3.ORÇAMENTO'!L355</f>
        <v>0</v>
      </c>
      <c r="I133" s="376" t="e">
        <f t="shared" si="3"/>
        <v>#DIV/0!</v>
      </c>
      <c r="J133" s="376" t="e">
        <f t="shared" si="5"/>
        <v>#DIV/0!</v>
      </c>
      <c r="K133" s="377" t="e">
        <f t="shared" si="4"/>
        <v>#DIV/0!</v>
      </c>
    </row>
    <row r="134" spans="1:11" ht="38.25">
      <c r="A134" s="374">
        <v>129</v>
      </c>
      <c r="B134" s="90" t="str">
        <f>'3.ORÇAMENTO'!B195</f>
        <v>SINAPI - 97599</v>
      </c>
      <c r="C134" s="90" t="str">
        <f>'3.ORÇAMENTO'!C195</f>
        <v>LUMINÁRIA DE EMERGÊNCIA, COM 30 LÂMPADAS LED DE 2 W, SEM REATOR - FORNECIMENTO E INSTALAÇÃO. AF_02/2020</v>
      </c>
      <c r="D134" s="91" t="str">
        <f>'3.ORÇAMENTO'!D195</f>
        <v>un.</v>
      </c>
      <c r="E134" s="92">
        <f>'3.ORÇAMENTO'!E195</f>
        <v>13</v>
      </c>
      <c r="F134" s="93">
        <f>'3.ORÇAMENTO'!H195</f>
        <v>0</v>
      </c>
      <c r="G134" s="375">
        <f>'3.ORÇAMENTO'!K195</f>
        <v>0</v>
      </c>
      <c r="H134" s="375">
        <f>'3.ORÇAMENTO'!L195</f>
        <v>0</v>
      </c>
      <c r="I134" s="376" t="e">
        <f t="shared" ref="I134:I197" si="6">H134/$C$2</f>
        <v>#DIV/0!</v>
      </c>
      <c r="J134" s="376" t="e">
        <f t="shared" si="5"/>
        <v>#DIV/0!</v>
      </c>
      <c r="K134" s="377" t="e">
        <f t="shared" ref="K134:K197" si="7">IF(J134&lt;=$Q$6,"A",IF(J134&lt;=$Q$7,"B","C"))</f>
        <v>#DIV/0!</v>
      </c>
    </row>
    <row r="135" spans="1:11" ht="25.5">
      <c r="A135" s="374">
        <v>130</v>
      </c>
      <c r="B135" s="89" t="str">
        <f>'3.ORÇAMENTO'!B32</f>
        <v>COMPOSIÇÃO 37</v>
      </c>
      <c r="C135" s="90" t="str">
        <f>'3.ORÇAMENTO'!C32</f>
        <v>Placa fotoluminescente (código 23) 15 X 20 cm. Fornecimento e Instalação</v>
      </c>
      <c r="D135" s="91" t="str">
        <f>'3.ORÇAMENTO'!D32</f>
        <v>CJ</v>
      </c>
      <c r="E135" s="92">
        <f>'3.ORÇAMENTO'!E32</f>
        <v>18</v>
      </c>
      <c r="F135" s="93">
        <f>'3.ORÇAMENTO'!H32</f>
        <v>0</v>
      </c>
      <c r="G135" s="375">
        <f>'3.ORÇAMENTO'!K32</f>
        <v>0</v>
      </c>
      <c r="H135" s="375">
        <f>'3.ORÇAMENTO'!L32</f>
        <v>0</v>
      </c>
      <c r="I135" s="376" t="e">
        <f t="shared" si="6"/>
        <v>#DIV/0!</v>
      </c>
      <c r="J135" s="376" t="e">
        <f t="shared" ref="J135:J198" si="8">I135+J134</f>
        <v>#DIV/0!</v>
      </c>
      <c r="K135" s="377" t="e">
        <f t="shared" si="7"/>
        <v>#DIV/0!</v>
      </c>
    </row>
    <row r="136" spans="1:11" ht="25.5">
      <c r="A136" s="374">
        <v>131</v>
      </c>
      <c r="B136" s="89" t="str">
        <f>'3.ORÇAMENTO'!B76</f>
        <v>Composição 17</v>
      </c>
      <c r="C136" s="90" t="str">
        <f>'3.ORÇAMENTO'!C76</f>
        <v>Acionador de alarme endereçável com sirene. Fornecimento e Instalação.</v>
      </c>
      <c r="D136" s="91" t="str">
        <f>'3.ORÇAMENTO'!D76</f>
        <v>CJ</v>
      </c>
      <c r="E136" s="92">
        <f>'3.ORÇAMENTO'!E76</f>
        <v>3</v>
      </c>
      <c r="F136" s="93">
        <f>'3.ORÇAMENTO'!H76</f>
        <v>0</v>
      </c>
      <c r="G136" s="375">
        <f>'3.ORÇAMENTO'!K76</f>
        <v>0</v>
      </c>
      <c r="H136" s="375">
        <f>'3.ORÇAMENTO'!L76</f>
        <v>0</v>
      </c>
      <c r="I136" s="376" t="e">
        <f t="shared" si="6"/>
        <v>#DIV/0!</v>
      </c>
      <c r="J136" s="376" t="e">
        <f t="shared" si="8"/>
        <v>#DIV/0!</v>
      </c>
      <c r="K136" s="377" t="e">
        <f t="shared" si="7"/>
        <v>#DIV/0!</v>
      </c>
    </row>
    <row r="137" spans="1:11" ht="25.5">
      <c r="A137" s="374">
        <v>132</v>
      </c>
      <c r="B137" s="89" t="str">
        <f>'3.ORÇAMENTO'!B299</f>
        <v>Composição 17</v>
      </c>
      <c r="C137" s="90" t="str">
        <f>'3.ORÇAMENTO'!C299</f>
        <v>Acionador de alarme endereçável com sirene. Fornecimento e Instalação.</v>
      </c>
      <c r="D137" s="91" t="str">
        <f>'3.ORÇAMENTO'!D299</f>
        <v>CJ</v>
      </c>
      <c r="E137" s="92">
        <f>'3.ORÇAMENTO'!E299</f>
        <v>3</v>
      </c>
      <c r="F137" s="93">
        <f>'3.ORÇAMENTO'!H299</f>
        <v>0</v>
      </c>
      <c r="G137" s="375">
        <f>'3.ORÇAMENTO'!K299</f>
        <v>0</v>
      </c>
      <c r="H137" s="375">
        <f>'3.ORÇAMENTO'!L299</f>
        <v>0</v>
      </c>
      <c r="I137" s="376" t="e">
        <f t="shared" si="6"/>
        <v>#DIV/0!</v>
      </c>
      <c r="J137" s="376" t="e">
        <f t="shared" si="8"/>
        <v>#DIV/0!</v>
      </c>
      <c r="K137" s="377" t="e">
        <f t="shared" si="7"/>
        <v>#DIV/0!</v>
      </c>
    </row>
    <row r="138" spans="1:11" ht="38.25">
      <c r="A138" s="374">
        <v>133</v>
      </c>
      <c r="B138" s="89" t="str">
        <f>'3.ORÇAMENTO'!B296</f>
        <v xml:space="preserve">SINAPI - 96546 </v>
      </c>
      <c r="C138" s="89" t="str">
        <f>'3.ORÇAMENTO'!C296</f>
        <v>ARMAÇÃO DE BLOCO, VIGA BALDRAME OU SAPATA UTILIZANDO AÇO CA-50 DE 10 MM - MONTAGEM. AF_06/2017</v>
      </c>
      <c r="D138" s="91" t="str">
        <f>'3.ORÇAMENTO'!D296</f>
        <v>KG</v>
      </c>
      <c r="E138" s="92">
        <f>'3.ORÇAMENTO'!E296</f>
        <v>22.212</v>
      </c>
      <c r="F138" s="93">
        <f>'3.ORÇAMENTO'!H296</f>
        <v>0</v>
      </c>
      <c r="G138" s="375">
        <f>'3.ORÇAMENTO'!K296</f>
        <v>0</v>
      </c>
      <c r="H138" s="375">
        <f>'3.ORÇAMENTO'!L296</f>
        <v>0</v>
      </c>
      <c r="I138" s="376" t="e">
        <f t="shared" si="6"/>
        <v>#DIV/0!</v>
      </c>
      <c r="J138" s="376" t="e">
        <f t="shared" si="8"/>
        <v>#DIV/0!</v>
      </c>
      <c r="K138" s="377" t="e">
        <f t="shared" si="7"/>
        <v>#DIV/0!</v>
      </c>
    </row>
    <row r="139" spans="1:11" ht="25.5">
      <c r="A139" s="374">
        <v>134</v>
      </c>
      <c r="B139" s="89" t="str">
        <f>'3.ORÇAMENTO'!B228</f>
        <v xml:space="preserve">SINAPI - 88495 </v>
      </c>
      <c r="C139" s="90" t="str">
        <f>'3.ORÇAMENTO'!C228</f>
        <v xml:space="preserve">APLICAÇÃO E LIXAMENTO DE MASSA LÁTEX EM PAREDES, UMA DEMÃO. AF_06/2014 </v>
      </c>
      <c r="D139" s="91" t="str">
        <f>'3.ORÇAMENTO'!D228</f>
        <v>m²</v>
      </c>
      <c r="E139" s="92">
        <f>'3.ORÇAMENTO'!E228</f>
        <v>40.943999999999996</v>
      </c>
      <c r="F139" s="93">
        <f>'3.ORÇAMENTO'!H228</f>
        <v>0</v>
      </c>
      <c r="G139" s="375">
        <f>'3.ORÇAMENTO'!K228</f>
        <v>0</v>
      </c>
      <c r="H139" s="375">
        <f>'3.ORÇAMENTO'!L228</f>
        <v>0</v>
      </c>
      <c r="I139" s="376" t="e">
        <f t="shared" si="6"/>
        <v>#DIV/0!</v>
      </c>
      <c r="J139" s="376" t="e">
        <f t="shared" si="8"/>
        <v>#DIV/0!</v>
      </c>
      <c r="K139" s="377" t="e">
        <f t="shared" si="7"/>
        <v>#DIV/0!</v>
      </c>
    </row>
    <row r="140" spans="1:11" ht="38.25">
      <c r="A140" s="374">
        <v>135</v>
      </c>
      <c r="B140" s="89" t="str">
        <f>'3.ORÇAMENTO'!B137</f>
        <v>SINAPI - 97667</v>
      </c>
      <c r="C140" s="90" t="str">
        <f>'3.ORÇAMENTO'!C137</f>
        <v>ELETRODUTO FLEXÍVEL CORRUGADO, PEAD, DN 50 (1 ½) - FORNECIMENTO E INSTALAÇÃO. AF_04/2016</v>
      </c>
      <c r="D140" s="91" t="str">
        <f>'3.ORÇAMENTO'!D137</f>
        <v>m</v>
      </c>
      <c r="E140" s="92">
        <f>'3.ORÇAMENTO'!E137</f>
        <v>34.1</v>
      </c>
      <c r="F140" s="93">
        <f>'3.ORÇAMENTO'!H137</f>
        <v>0</v>
      </c>
      <c r="G140" s="375">
        <f>'3.ORÇAMENTO'!K137</f>
        <v>0</v>
      </c>
      <c r="H140" s="375">
        <f>'3.ORÇAMENTO'!L137</f>
        <v>0</v>
      </c>
      <c r="I140" s="376" t="e">
        <f t="shared" si="6"/>
        <v>#DIV/0!</v>
      </c>
      <c r="J140" s="376" t="e">
        <f t="shared" si="8"/>
        <v>#DIV/0!</v>
      </c>
      <c r="K140" s="377" t="e">
        <f t="shared" si="7"/>
        <v>#DIV/0!</v>
      </c>
    </row>
    <row r="141" spans="1:11" ht="51">
      <c r="A141" s="374">
        <v>136</v>
      </c>
      <c r="B141" s="89" t="str">
        <f>'3.ORÇAMENTO'!B342</f>
        <v>SINAPI - 94962</v>
      </c>
      <c r="C141" s="90" t="str">
        <f>'3.ORÇAMENTO'!C342</f>
        <v xml:space="preserve">CONCRETO MAGRO PARA LASTRO, TRAÇO 1:4,5:4,5 (CIMENTO/ AREIA MÉDIA/ BRITA 1) - PREPARO MECÂNICO COM BETONEIRA 400 L. AF_07/2016 </v>
      </c>
      <c r="D141" s="91" t="str">
        <f>'3.ORÇAMENTO'!D342</f>
        <v>m³</v>
      </c>
      <c r="E141" s="92">
        <f>'3.ORÇAMENTO'!E342</f>
        <v>6.9939999999999998</v>
      </c>
      <c r="F141" s="93">
        <f>'3.ORÇAMENTO'!H342</f>
        <v>0</v>
      </c>
      <c r="G141" s="375">
        <f>'3.ORÇAMENTO'!K342</f>
        <v>0</v>
      </c>
      <c r="H141" s="375">
        <f>'3.ORÇAMENTO'!L342</f>
        <v>0</v>
      </c>
      <c r="I141" s="376" t="e">
        <f t="shared" si="6"/>
        <v>#DIV/0!</v>
      </c>
      <c r="J141" s="376" t="e">
        <f t="shared" si="8"/>
        <v>#DIV/0!</v>
      </c>
      <c r="K141" s="377" t="e">
        <f t="shared" si="7"/>
        <v>#DIV/0!</v>
      </c>
    </row>
    <row r="142" spans="1:11" ht="25.5">
      <c r="A142" s="374">
        <v>137</v>
      </c>
      <c r="B142" s="89" t="str">
        <f>'3.ORÇAMENTO'!B279</f>
        <v>SINAPI - 98689</v>
      </c>
      <c r="C142" s="90" t="str">
        <f>'3.ORÇAMENTO'!C279</f>
        <v>SOLEIRA EM GRANITO, LARGURA 15 CM, ESPESSURA 2,0 CM. AF_09/2020</v>
      </c>
      <c r="D142" s="91" t="str">
        <f>'3.ORÇAMENTO'!D279</f>
        <v>m</v>
      </c>
      <c r="E142" s="92">
        <f>'3.ORÇAMENTO'!E279</f>
        <v>3.55</v>
      </c>
      <c r="F142" s="93">
        <f>'3.ORÇAMENTO'!H279</f>
        <v>0</v>
      </c>
      <c r="G142" s="375">
        <f>'3.ORÇAMENTO'!K279</f>
        <v>0</v>
      </c>
      <c r="H142" s="375">
        <f>'3.ORÇAMENTO'!L279</f>
        <v>0</v>
      </c>
      <c r="I142" s="376" t="e">
        <f t="shared" si="6"/>
        <v>#DIV/0!</v>
      </c>
      <c r="J142" s="376" t="e">
        <f t="shared" si="8"/>
        <v>#DIV/0!</v>
      </c>
      <c r="K142" s="377" t="e">
        <f t="shared" si="7"/>
        <v>#DIV/0!</v>
      </c>
    </row>
    <row r="143" spans="1:11" ht="25.5">
      <c r="A143" s="374">
        <v>138</v>
      </c>
      <c r="B143" s="89" t="str">
        <f>'3.ORÇAMENTO'!B123</f>
        <v>COMPOSIÇÃO 41</v>
      </c>
      <c r="C143" s="90" t="str">
        <f>'3.ORÇAMENTO'!C123</f>
        <v>Placa Fotoluminescente 24 X 12 cm (código 14 ). Fornecimento e Instalação</v>
      </c>
      <c r="D143" s="91" t="str">
        <f>'3.ORÇAMENTO'!D123</f>
        <v>CJ</v>
      </c>
      <c r="E143" s="92">
        <f>'3.ORÇAMENTO'!E123</f>
        <v>17</v>
      </c>
      <c r="F143" s="93">
        <f>'3.ORÇAMENTO'!H123</f>
        <v>0</v>
      </c>
      <c r="G143" s="375">
        <f>'3.ORÇAMENTO'!K123</f>
        <v>0</v>
      </c>
      <c r="H143" s="375">
        <f>'3.ORÇAMENTO'!L123</f>
        <v>0</v>
      </c>
      <c r="I143" s="376" t="e">
        <f t="shared" si="6"/>
        <v>#DIV/0!</v>
      </c>
      <c r="J143" s="376" t="e">
        <f t="shared" si="8"/>
        <v>#DIV/0!</v>
      </c>
      <c r="K143" s="377" t="e">
        <f t="shared" si="7"/>
        <v>#DIV/0!</v>
      </c>
    </row>
    <row r="144" spans="1:11" ht="51">
      <c r="A144" s="374">
        <v>139</v>
      </c>
      <c r="B144" s="89" t="str">
        <f>'3.ORÇAMENTO'!B361</f>
        <v>SINAPI - 92896</v>
      </c>
      <c r="C144" s="90" t="str">
        <f>'3.ORÇAMENTO'!C361</f>
        <v>UNIÃO, EM FERRO GALVANIZADO, DN 65 (2 1/2"), CONEXÃO ROSQUEADA, INSTALADO EM REDE DE ALIMENTAÇÃO PARA HIDRANTE - FORNECIMENTO E INSTALAÇÃO. AF_10/2020</v>
      </c>
      <c r="D144" s="91" t="str">
        <f>'3.ORÇAMENTO'!D361</f>
        <v>un.</v>
      </c>
      <c r="E144" s="92">
        <f>'3.ORÇAMENTO'!E361</f>
        <v>2</v>
      </c>
      <c r="F144" s="93">
        <f>'3.ORÇAMENTO'!H361</f>
        <v>0</v>
      </c>
      <c r="G144" s="375">
        <f>'3.ORÇAMENTO'!K361</f>
        <v>0</v>
      </c>
      <c r="H144" s="375">
        <f>'3.ORÇAMENTO'!L361</f>
        <v>0</v>
      </c>
      <c r="I144" s="376" t="e">
        <f t="shared" si="6"/>
        <v>#DIV/0!</v>
      </c>
      <c r="J144" s="376" t="e">
        <f t="shared" si="8"/>
        <v>#DIV/0!</v>
      </c>
      <c r="K144" s="377" t="e">
        <f t="shared" si="7"/>
        <v>#DIV/0!</v>
      </c>
    </row>
    <row r="145" spans="1:11" ht="25.5">
      <c r="A145" s="374">
        <v>140</v>
      </c>
      <c r="B145" s="89" t="str">
        <f>'3.ORÇAMENTO'!B43</f>
        <v>COMPOSIÇÃO 35</v>
      </c>
      <c r="C145" s="90" t="str">
        <f>'3.ORÇAMENTO'!C43</f>
        <v>Luminária de Balizamento Face única. Fornecimento e instalação.</v>
      </c>
      <c r="D145" s="91" t="str">
        <f>'3.ORÇAMENTO'!D43</f>
        <v>CJ</v>
      </c>
      <c r="E145" s="92">
        <f>'3.ORÇAMENTO'!E43</f>
        <v>3</v>
      </c>
      <c r="F145" s="93">
        <f>'3.ORÇAMENTO'!H43</f>
        <v>0</v>
      </c>
      <c r="G145" s="375">
        <f>'3.ORÇAMENTO'!K43</f>
        <v>0</v>
      </c>
      <c r="H145" s="375">
        <f>'3.ORÇAMENTO'!L43</f>
        <v>0</v>
      </c>
      <c r="I145" s="376" t="e">
        <f t="shared" si="6"/>
        <v>#DIV/0!</v>
      </c>
      <c r="J145" s="376" t="e">
        <f t="shared" si="8"/>
        <v>#DIV/0!</v>
      </c>
      <c r="K145" s="377" t="e">
        <f t="shared" si="7"/>
        <v>#DIV/0!</v>
      </c>
    </row>
    <row r="146" spans="1:11" ht="25.5">
      <c r="A146" s="374">
        <v>141</v>
      </c>
      <c r="B146" s="89" t="str">
        <f>'3.ORÇAMENTO'!B179</f>
        <v>COMPOSIÇÃO ARQ_02</v>
      </c>
      <c r="C146" s="90" t="str">
        <f>'3.ORÇAMENTO'!C179</f>
        <v>Limpeza de obra com varrição e remoção de entulhos</v>
      </c>
      <c r="D146" s="91" t="str">
        <f>'3.ORÇAMENTO'!D179</f>
        <v>m³</v>
      </c>
      <c r="E146" s="92">
        <f>'3.ORÇAMENTO'!E179</f>
        <v>3.48</v>
      </c>
      <c r="F146" s="93">
        <f>'3.ORÇAMENTO'!H179</f>
        <v>0</v>
      </c>
      <c r="G146" s="375">
        <f>'3.ORÇAMENTO'!K179</f>
        <v>0</v>
      </c>
      <c r="H146" s="375">
        <f>'3.ORÇAMENTO'!L179</f>
        <v>0</v>
      </c>
      <c r="I146" s="376" t="e">
        <f t="shared" si="6"/>
        <v>#DIV/0!</v>
      </c>
      <c r="J146" s="376" t="e">
        <f t="shared" si="8"/>
        <v>#DIV/0!</v>
      </c>
      <c r="K146" s="377" t="e">
        <f t="shared" si="7"/>
        <v>#DIV/0!</v>
      </c>
    </row>
    <row r="147" spans="1:11" ht="25.5">
      <c r="A147" s="374">
        <v>142</v>
      </c>
      <c r="B147" s="89" t="str">
        <f>'3.ORÇAMENTO'!B38</f>
        <v>COMPOSIÇÃO 41</v>
      </c>
      <c r="C147" s="90" t="str">
        <f>'3.ORÇAMENTO'!C38</f>
        <v>Placa Fotoluminescente 24 X 12 cm (código 14 ). Fornecimento e Instalação</v>
      </c>
      <c r="D147" s="91" t="str">
        <f>'3.ORÇAMENTO'!D38</f>
        <v>CJ</v>
      </c>
      <c r="E147" s="92">
        <f>'3.ORÇAMENTO'!E38</f>
        <v>14</v>
      </c>
      <c r="F147" s="93">
        <f>'3.ORÇAMENTO'!H38</f>
        <v>0</v>
      </c>
      <c r="G147" s="375">
        <f>'3.ORÇAMENTO'!K38</f>
        <v>0</v>
      </c>
      <c r="H147" s="375">
        <f>'3.ORÇAMENTO'!L38</f>
        <v>0</v>
      </c>
      <c r="I147" s="376" t="e">
        <f t="shared" si="6"/>
        <v>#DIV/0!</v>
      </c>
      <c r="J147" s="376" t="e">
        <f t="shared" si="8"/>
        <v>#DIV/0!</v>
      </c>
      <c r="K147" s="377" t="e">
        <f t="shared" si="7"/>
        <v>#DIV/0!</v>
      </c>
    </row>
    <row r="148" spans="1:11" ht="51">
      <c r="A148" s="374">
        <v>143</v>
      </c>
      <c r="B148" s="89" t="str">
        <f>'3.ORÇAMENTO'!B381</f>
        <v>SINAPI - 92369</v>
      </c>
      <c r="C148" s="90" t="str">
        <f>'3.ORÇAMENTO'!C381</f>
        <v>NIPLE, EM FERRO GALVANIZADO, DN 25 (1"), CONEXÃO ROSQUEADA, INSTALADO EM REDE DE ALIMENTAÇÃO PARA HIDRANTE - FORNECIMENTO E INSTALAÇÃO. AF_10/2020.</v>
      </c>
      <c r="D148" s="91" t="str">
        <f>'3.ORÇAMENTO'!D381</f>
        <v>un.</v>
      </c>
      <c r="E148" s="92">
        <f>'3.ORÇAMENTO'!E381</f>
        <v>11</v>
      </c>
      <c r="F148" s="93">
        <f>'3.ORÇAMENTO'!H381</f>
        <v>0</v>
      </c>
      <c r="G148" s="375">
        <f>'3.ORÇAMENTO'!K381</f>
        <v>0</v>
      </c>
      <c r="H148" s="375">
        <f>'3.ORÇAMENTO'!L381</f>
        <v>0</v>
      </c>
      <c r="I148" s="376" t="e">
        <f t="shared" si="6"/>
        <v>#DIV/0!</v>
      </c>
      <c r="J148" s="376" t="e">
        <f t="shared" si="8"/>
        <v>#DIV/0!</v>
      </c>
      <c r="K148" s="377" t="e">
        <f t="shared" si="7"/>
        <v>#DIV/0!</v>
      </c>
    </row>
    <row r="149" spans="1:11" ht="38.25">
      <c r="A149" s="374">
        <v>144</v>
      </c>
      <c r="B149" s="89" t="str">
        <f>'3.ORÇAMENTO'!B258</f>
        <v>SINAPI- 91924</v>
      </c>
      <c r="C149" s="90" t="str">
        <f>'3.ORÇAMENTO'!C258</f>
        <v>CABO DE COBRE FLEXÍVEL ISOLADO, 1,5 mm², ANTI-CHAMA 450/750 V, PARA CIRCUITOS TEMRINAIS - FORNECIMENTO E INSTALAÇÃO</v>
      </c>
      <c r="D149" s="91" t="str">
        <f>'3.ORÇAMENTO'!D258</f>
        <v>un.</v>
      </c>
      <c r="E149" s="92">
        <f>'3.ORÇAMENTO'!E258</f>
        <v>104</v>
      </c>
      <c r="F149" s="93">
        <f>'3.ORÇAMENTO'!H258</f>
        <v>0</v>
      </c>
      <c r="G149" s="375">
        <f>'3.ORÇAMENTO'!K258</f>
        <v>0</v>
      </c>
      <c r="H149" s="375">
        <f>'3.ORÇAMENTO'!L258</f>
        <v>0</v>
      </c>
      <c r="I149" s="376" t="e">
        <f t="shared" si="6"/>
        <v>#DIV/0!</v>
      </c>
      <c r="J149" s="376" t="e">
        <f t="shared" si="8"/>
        <v>#DIV/0!</v>
      </c>
      <c r="K149" s="377" t="e">
        <f t="shared" si="7"/>
        <v>#DIV/0!</v>
      </c>
    </row>
    <row r="150" spans="1:11" ht="25.5">
      <c r="A150" s="374">
        <v>145</v>
      </c>
      <c r="B150" s="384" t="s">
        <v>1025</v>
      </c>
      <c r="C150" s="90" t="str">
        <f>'3.ORÇAMENTO'!C187</f>
        <v>Placa Fotoluminescente 40 X 20 cm (código 17). Fornecimento e Instalação</v>
      </c>
      <c r="D150" s="91" t="str">
        <f>'3.ORÇAMENTO'!D187</f>
        <v>CJ</v>
      </c>
      <c r="E150" s="92">
        <f>'3.ORÇAMENTO'!E187</f>
        <v>7</v>
      </c>
      <c r="F150" s="93">
        <f>'3.ORÇAMENTO'!H187</f>
        <v>0</v>
      </c>
      <c r="G150" s="375">
        <f>'3.ORÇAMENTO'!K187</f>
        <v>0</v>
      </c>
      <c r="H150" s="375">
        <f>'3.ORÇAMENTO'!L187</f>
        <v>0</v>
      </c>
      <c r="I150" s="376" t="e">
        <f t="shared" si="6"/>
        <v>#DIV/0!</v>
      </c>
      <c r="J150" s="376" t="e">
        <f t="shared" si="8"/>
        <v>#DIV/0!</v>
      </c>
      <c r="K150" s="377" t="e">
        <f t="shared" si="7"/>
        <v>#DIV/0!</v>
      </c>
    </row>
    <row r="151" spans="1:11" ht="38.25">
      <c r="A151" s="374">
        <v>146</v>
      </c>
      <c r="B151" s="89" t="str">
        <f>'3.ORÇAMENTO'!B107</f>
        <v>SINAPI - 102217</v>
      </c>
      <c r="C151" s="90" t="str">
        <f>'3.ORÇAMENTO'!C107</f>
        <v xml:space="preserve"> PINTURA TINTA DE ACABAMENTO (PIGMENTADA) A ÓLEO EM MADEIRA, 2 DEMÃOS. AF_01/2021</v>
      </c>
      <c r="D151" s="91" t="str">
        <f>'3.ORÇAMENTO'!D107</f>
        <v>m²</v>
      </c>
      <c r="E151" s="92">
        <f>'3.ORÇAMENTO'!E107</f>
        <v>22.68</v>
      </c>
      <c r="F151" s="93">
        <f>'3.ORÇAMENTO'!H107</f>
        <v>0</v>
      </c>
      <c r="G151" s="375">
        <f>'3.ORÇAMENTO'!K107</f>
        <v>0</v>
      </c>
      <c r="H151" s="375">
        <f>'3.ORÇAMENTO'!L107</f>
        <v>0</v>
      </c>
      <c r="I151" s="376" t="e">
        <f t="shared" si="6"/>
        <v>#DIV/0!</v>
      </c>
      <c r="J151" s="376" t="e">
        <f t="shared" si="8"/>
        <v>#DIV/0!</v>
      </c>
      <c r="K151" s="377" t="e">
        <f t="shared" si="7"/>
        <v>#DIV/0!</v>
      </c>
    </row>
    <row r="152" spans="1:11" ht="38.25">
      <c r="A152" s="374">
        <v>147</v>
      </c>
      <c r="B152" s="89" t="str">
        <f>'3.ORÇAMENTO'!B364</f>
        <v>SINAPI - 90437</v>
      </c>
      <c r="C152" s="90" t="str">
        <f>'3.ORÇAMENTO'!C364</f>
        <v>FURO EM ALVENARIA PARA DIÂMETROS MAIORES QUE 40 MM E MENORES OU IGUAIS  A 75 MM. AF_05/2015</v>
      </c>
      <c r="D152" s="91" t="str">
        <f>'3.ORÇAMENTO'!D364</f>
        <v>un.</v>
      </c>
      <c r="E152" s="92">
        <f>'3.ORÇAMENTO'!E364</f>
        <v>11</v>
      </c>
      <c r="F152" s="93">
        <f>'3.ORÇAMENTO'!H364</f>
        <v>0</v>
      </c>
      <c r="G152" s="375">
        <f>'3.ORÇAMENTO'!K364</f>
        <v>0</v>
      </c>
      <c r="H152" s="375">
        <f>'3.ORÇAMENTO'!L364</f>
        <v>0</v>
      </c>
      <c r="I152" s="376" t="e">
        <f t="shared" si="6"/>
        <v>#DIV/0!</v>
      </c>
      <c r="J152" s="376" t="e">
        <f t="shared" si="8"/>
        <v>#DIV/0!</v>
      </c>
      <c r="K152" s="377" t="e">
        <f t="shared" si="7"/>
        <v>#DIV/0!</v>
      </c>
    </row>
    <row r="153" spans="1:11" ht="25.5">
      <c r="A153" s="374">
        <v>148</v>
      </c>
      <c r="B153" s="89" t="str">
        <f>'3.ORÇAMENTO'!B246</f>
        <v>COMPOSIÇÃO 41</v>
      </c>
      <c r="C153" s="90" t="str">
        <f>'3.ORÇAMENTO'!C246</f>
        <v>Placa Fotoluminescente 24 X 12 cm (código 14 ). Fornecimento e Instalação</v>
      </c>
      <c r="D153" s="91" t="str">
        <f>'3.ORÇAMENTO'!D246</f>
        <v>CJ</v>
      </c>
      <c r="E153" s="92">
        <f>'3.ORÇAMENTO'!E246</f>
        <v>13</v>
      </c>
      <c r="F153" s="93">
        <f>'3.ORÇAMENTO'!H246</f>
        <v>0</v>
      </c>
      <c r="G153" s="375">
        <f>'3.ORÇAMENTO'!K246</f>
        <v>0</v>
      </c>
      <c r="H153" s="375">
        <f>'3.ORÇAMENTO'!L246</f>
        <v>0</v>
      </c>
      <c r="I153" s="376" t="e">
        <f t="shared" si="6"/>
        <v>#DIV/0!</v>
      </c>
      <c r="J153" s="376" t="e">
        <f t="shared" si="8"/>
        <v>#DIV/0!</v>
      </c>
      <c r="K153" s="377" t="e">
        <f t="shared" si="7"/>
        <v>#DIV/0!</v>
      </c>
    </row>
    <row r="154" spans="1:11" ht="63.75">
      <c r="A154" s="374">
        <v>149</v>
      </c>
      <c r="B154" s="89" t="str">
        <f>'3.ORÇAMENTO'!B264</f>
        <v>SINAPI - 90830</v>
      </c>
      <c r="C154" s="90" t="str">
        <f>'3.ORÇAMENTO'!C264</f>
        <v xml:space="preserve">FECHADURA DE EMBUTIR COM CILINDRO, EXTERNA, COMPLETA, ACABAMENTO PADRÃO MÉDIO, INCLUSO EXECUÇÃO DE FURO - FORNECIMENTO E INSTALAÇÃO. AF_12/2019
</v>
      </c>
      <c r="D154" s="91" t="str">
        <f>'3.ORÇAMENTO'!D264</f>
        <v>un.</v>
      </c>
      <c r="E154" s="92">
        <f>'3.ORÇAMENTO'!E264</f>
        <v>2</v>
      </c>
      <c r="F154" s="93">
        <f>'3.ORÇAMENTO'!H264</f>
        <v>0</v>
      </c>
      <c r="G154" s="375">
        <f>'3.ORÇAMENTO'!K264</f>
        <v>0</v>
      </c>
      <c r="H154" s="375">
        <f>'3.ORÇAMENTO'!L264</f>
        <v>0</v>
      </c>
      <c r="I154" s="376" t="e">
        <f t="shared" si="6"/>
        <v>#DIV/0!</v>
      </c>
      <c r="J154" s="376" t="e">
        <f t="shared" si="8"/>
        <v>#DIV/0!</v>
      </c>
      <c r="K154" s="377" t="e">
        <f t="shared" si="7"/>
        <v>#DIV/0!</v>
      </c>
    </row>
    <row r="155" spans="1:11" ht="38.25">
      <c r="A155" s="374">
        <v>150</v>
      </c>
      <c r="B155" s="89" t="str">
        <f>'3.ORÇAMENTO'!B108</f>
        <v>SINAPI - 97637</v>
      </c>
      <c r="C155" s="90" t="str">
        <f>'3.ORÇAMENTO'!C108</f>
        <v>REMOÇÃO DE TAPUME/ CHAPAS METÁLICAS E DE MADEIRA, DE FORMA MANUAL, SEM REAPROVEITAMENTO. AF_12/2017</v>
      </c>
      <c r="D155" s="91" t="str">
        <f>'3.ORÇAMENTO'!D108</f>
        <v>m²</v>
      </c>
      <c r="E155" s="92">
        <f>'3.ORÇAMENTO'!E108</f>
        <v>131.56400000000002</v>
      </c>
      <c r="F155" s="93">
        <f>'3.ORÇAMENTO'!H108</f>
        <v>0</v>
      </c>
      <c r="G155" s="375">
        <f>'3.ORÇAMENTO'!K108</f>
        <v>0</v>
      </c>
      <c r="H155" s="375">
        <f>'3.ORÇAMENTO'!L108</f>
        <v>0</v>
      </c>
      <c r="I155" s="376" t="e">
        <f t="shared" si="6"/>
        <v>#DIV/0!</v>
      </c>
      <c r="J155" s="376" t="e">
        <f t="shared" si="8"/>
        <v>#DIV/0!</v>
      </c>
      <c r="K155" s="377" t="e">
        <f t="shared" si="7"/>
        <v>#DIV/0!</v>
      </c>
    </row>
    <row r="156" spans="1:11" ht="114.75">
      <c r="A156" s="374">
        <v>151</v>
      </c>
      <c r="B156" s="89" t="str">
        <f>'3.ORÇAMENTO'!B333</f>
        <v xml:space="preserve">SINAPI - 100324
</v>
      </c>
      <c r="C156" s="90" t="str">
        <f>'3.ORÇAMENTO'!C333</f>
        <v xml:space="preserve">LASTRO COM MATERIAL GRANULAR (PEDRA BRITADA N.1 E PEDRA BRITADA N.2), APLICADO EM PISOS OU LAJES SOBRE SOLO, ESPESSURA DE *10 CM*. AF_07/2019 LASTRO COM MATERIAL GRANULAR (PEDRA BRITADA N.1 E PEDRA BRITADA N.2), APLICADO EM PISOS OU LAJES SOBRE SOLO, ESPESSURA DE *10 CM*. AF_07/2019
</v>
      </c>
      <c r="D156" s="91" t="str">
        <f>'3.ORÇAMENTO'!D333</f>
        <v>m³</v>
      </c>
      <c r="E156" s="92">
        <f>'3.ORÇAMENTO'!E333</f>
        <v>2.8000000000000003</v>
      </c>
      <c r="F156" s="93">
        <f>'3.ORÇAMENTO'!H333</f>
        <v>0</v>
      </c>
      <c r="G156" s="375">
        <f>'3.ORÇAMENTO'!K333</f>
        <v>0</v>
      </c>
      <c r="H156" s="375">
        <f>'3.ORÇAMENTO'!L333</f>
        <v>0</v>
      </c>
      <c r="I156" s="376" t="e">
        <f t="shared" si="6"/>
        <v>#DIV/0!</v>
      </c>
      <c r="J156" s="376" t="e">
        <f t="shared" si="8"/>
        <v>#DIV/0!</v>
      </c>
      <c r="K156" s="377" t="e">
        <f t="shared" si="7"/>
        <v>#DIV/0!</v>
      </c>
    </row>
    <row r="157" spans="1:11" ht="51">
      <c r="A157" s="374">
        <v>152</v>
      </c>
      <c r="B157" s="89" t="str">
        <f>'3.ORÇAMENTO'!B344</f>
        <v>SINAPI - 95787</v>
      </c>
      <c r="C157" s="90" t="str">
        <f>'3.ORÇAMENTO'!C344</f>
        <v>CONDULETE DE ALUMÍNIO, TIPO LR, PARA ELETRODUTO DE AÇO GALVANIZADO DN 20 MM (3/4''), APARENTE - FORNECIMENTO E INSTALAÇÃO. AF_11/2016_P</v>
      </c>
      <c r="D157" s="91" t="str">
        <f>'3.ORÇAMENTO'!D344</f>
        <v>un.</v>
      </c>
      <c r="E157" s="92">
        <f>'3.ORÇAMENTO'!E344</f>
        <v>10</v>
      </c>
      <c r="F157" s="93">
        <f>'3.ORÇAMENTO'!H344</f>
        <v>0</v>
      </c>
      <c r="G157" s="375">
        <f>'3.ORÇAMENTO'!K344</f>
        <v>0</v>
      </c>
      <c r="H157" s="375">
        <f>'3.ORÇAMENTO'!L344</f>
        <v>0</v>
      </c>
      <c r="I157" s="376" t="e">
        <f t="shared" si="6"/>
        <v>#DIV/0!</v>
      </c>
      <c r="J157" s="376" t="e">
        <f t="shared" si="8"/>
        <v>#DIV/0!</v>
      </c>
      <c r="K157" s="377" t="e">
        <f t="shared" si="7"/>
        <v>#DIV/0!</v>
      </c>
    </row>
    <row r="158" spans="1:11">
      <c r="A158" s="374">
        <v>153</v>
      </c>
      <c r="B158" s="89" t="str">
        <f>'3.ORÇAMENTO'!B19</f>
        <v>CREA RS</v>
      </c>
      <c r="C158" s="90" t="str">
        <f>'3.ORÇAMENTO'!C19</f>
        <v>Anotação de responsabilidade técnica (ART)</v>
      </c>
      <c r="D158" s="91" t="str">
        <f>'3.ORÇAMENTO'!D19</f>
        <v>CJ</v>
      </c>
      <c r="E158" s="92">
        <f>'3.ORÇAMENTO'!E19</f>
        <v>1</v>
      </c>
      <c r="F158" s="93">
        <f>'3.ORÇAMENTO'!H19</f>
        <v>0</v>
      </c>
      <c r="G158" s="375">
        <f>'3.ORÇAMENTO'!K19</f>
        <v>0</v>
      </c>
      <c r="H158" s="375">
        <f>'3.ORÇAMENTO'!L19</f>
        <v>0</v>
      </c>
      <c r="I158" s="376" t="e">
        <f t="shared" si="6"/>
        <v>#DIV/0!</v>
      </c>
      <c r="J158" s="376" t="e">
        <f t="shared" si="8"/>
        <v>#DIV/0!</v>
      </c>
      <c r="K158" s="377" t="e">
        <f t="shared" si="7"/>
        <v>#DIV/0!</v>
      </c>
    </row>
    <row r="159" spans="1:11" ht="25.5">
      <c r="A159" s="374">
        <v>154</v>
      </c>
      <c r="B159" s="89" t="str">
        <f>'3.ORÇAMENTO'!B120</f>
        <v>COMPOSIÇÃO 38</v>
      </c>
      <c r="C159" s="90" t="str">
        <f>'3.ORÇAMENTO'!C120</f>
        <v>Placa Fotoluminescente 40 X 20 cm (código 17). Fornecimento e Instalação</v>
      </c>
      <c r="D159" s="91" t="str">
        <f>'3.ORÇAMENTO'!D120</f>
        <v>CJ</v>
      </c>
      <c r="E159" s="92">
        <f>'3.ORÇAMENTO'!E120</f>
        <v>6</v>
      </c>
      <c r="F159" s="93">
        <f>'3.ORÇAMENTO'!H120</f>
        <v>0</v>
      </c>
      <c r="G159" s="375">
        <f>'3.ORÇAMENTO'!K120</f>
        <v>0</v>
      </c>
      <c r="H159" s="375">
        <f>'3.ORÇAMENTO'!L120</f>
        <v>0</v>
      </c>
      <c r="I159" s="376" t="e">
        <f t="shared" si="6"/>
        <v>#DIV/0!</v>
      </c>
      <c r="J159" s="376" t="e">
        <f t="shared" si="8"/>
        <v>#DIV/0!</v>
      </c>
      <c r="K159" s="377" t="e">
        <f t="shared" si="7"/>
        <v>#DIV/0!</v>
      </c>
    </row>
    <row r="160" spans="1:11" ht="38.25">
      <c r="A160" s="374">
        <v>155</v>
      </c>
      <c r="B160" s="89" t="str">
        <f>'3.ORÇAMENTO'!B90</f>
        <v>SINAPI - 95240</v>
      </c>
      <c r="C160" s="90" t="str">
        <f>'3.ORÇAMENTO'!C90</f>
        <v>LASTRO DE CONCRETO MAGRO, APLICADO EM PISOS OU RADIERS, ESPESSURA DE 3CM. AF_07/2016</v>
      </c>
      <c r="D160" s="91" t="str">
        <f>'3.ORÇAMENTO'!D90</f>
        <v>m²</v>
      </c>
      <c r="E160" s="92">
        <f>'3.ORÇAMENTO'!E90</f>
        <v>17.55</v>
      </c>
      <c r="F160" s="93">
        <f>'3.ORÇAMENTO'!H90</f>
        <v>0</v>
      </c>
      <c r="G160" s="375">
        <f>'3.ORÇAMENTO'!K90</f>
        <v>0</v>
      </c>
      <c r="H160" s="375">
        <f>'3.ORÇAMENTO'!L90</f>
        <v>0</v>
      </c>
      <c r="I160" s="376" t="e">
        <f t="shared" si="6"/>
        <v>#DIV/0!</v>
      </c>
      <c r="J160" s="376" t="e">
        <f t="shared" si="8"/>
        <v>#DIV/0!</v>
      </c>
      <c r="K160" s="377" t="e">
        <f t="shared" si="7"/>
        <v>#DIV/0!</v>
      </c>
    </row>
    <row r="161" spans="1:11" ht="25.5">
      <c r="A161" s="374">
        <v>156</v>
      </c>
      <c r="B161" s="89" t="str">
        <f>'3.ORÇAMENTO'!B117</f>
        <v>COMPOSIÇÃO 37</v>
      </c>
      <c r="C161" s="90" t="str">
        <f>'3.ORÇAMENTO'!C117</f>
        <v>Placa fotoluminescente (código 23) 15 X 20 cm. Fornecimento e Instalação</v>
      </c>
      <c r="D161" s="91" t="str">
        <f>'3.ORÇAMENTO'!D117</f>
        <v>CJ</v>
      </c>
      <c r="E161" s="92">
        <f>'3.ORÇAMENTO'!E117</f>
        <v>11</v>
      </c>
      <c r="F161" s="93">
        <f>'3.ORÇAMENTO'!H117</f>
        <v>0</v>
      </c>
      <c r="G161" s="375">
        <f>'3.ORÇAMENTO'!K117</f>
        <v>0</v>
      </c>
      <c r="H161" s="375">
        <f>'3.ORÇAMENTO'!L117</f>
        <v>0</v>
      </c>
      <c r="I161" s="376" t="e">
        <f t="shared" si="6"/>
        <v>#DIV/0!</v>
      </c>
      <c r="J161" s="376" t="e">
        <f t="shared" si="8"/>
        <v>#DIV/0!</v>
      </c>
      <c r="K161" s="377" t="e">
        <f t="shared" si="7"/>
        <v>#DIV/0!</v>
      </c>
    </row>
    <row r="162" spans="1:11" ht="25.5">
      <c r="A162" s="374">
        <v>157</v>
      </c>
      <c r="B162" s="89" t="str">
        <f>'3.ORÇAMENTO'!B121</f>
        <v>COMPOSIÇÃO 39</v>
      </c>
      <c r="C162" s="90" t="str">
        <f>'3.ORÇAMENTO'!C121</f>
        <v>Placa Fotoluminescente 24 X 12 cm (código 12). Fornecimento e Instalação</v>
      </c>
      <c r="D162" s="91" t="str">
        <f>'3.ORÇAMENTO'!D121</f>
        <v>CJ</v>
      </c>
      <c r="E162" s="92">
        <f>'3.ORÇAMENTO'!E121</f>
        <v>11</v>
      </c>
      <c r="F162" s="93">
        <f>'3.ORÇAMENTO'!H121</f>
        <v>0</v>
      </c>
      <c r="G162" s="375">
        <f>'3.ORÇAMENTO'!K121</f>
        <v>0</v>
      </c>
      <c r="H162" s="375">
        <f>'3.ORÇAMENTO'!L121</f>
        <v>0</v>
      </c>
      <c r="I162" s="376" t="e">
        <f t="shared" si="6"/>
        <v>#DIV/0!</v>
      </c>
      <c r="J162" s="376" t="e">
        <f t="shared" si="8"/>
        <v>#DIV/0!</v>
      </c>
      <c r="K162" s="377" t="e">
        <f t="shared" si="7"/>
        <v>#DIV/0!</v>
      </c>
    </row>
    <row r="163" spans="1:11" ht="25.5">
      <c r="A163" s="374">
        <v>158</v>
      </c>
      <c r="B163" s="384" t="s">
        <v>1026</v>
      </c>
      <c r="C163" s="90" t="str">
        <f>'3.ORÇAMENTO'!C188</f>
        <v>Placa Fotoluminescente 24 X 12 cm (código 12). Fornecimento e Instalação</v>
      </c>
      <c r="D163" s="91" t="str">
        <f>'3.ORÇAMENTO'!D188</f>
        <v>CJ</v>
      </c>
      <c r="E163" s="92">
        <f>'3.ORÇAMENTO'!E188</f>
        <v>11</v>
      </c>
      <c r="F163" s="93">
        <f>'3.ORÇAMENTO'!H188</f>
        <v>0</v>
      </c>
      <c r="G163" s="375">
        <f>'3.ORÇAMENTO'!K188</f>
        <v>0</v>
      </c>
      <c r="H163" s="375">
        <f>'3.ORÇAMENTO'!L188</f>
        <v>0</v>
      </c>
      <c r="I163" s="376" t="e">
        <f t="shared" si="6"/>
        <v>#DIV/0!</v>
      </c>
      <c r="J163" s="376" t="e">
        <f t="shared" si="8"/>
        <v>#DIV/0!</v>
      </c>
      <c r="K163" s="377" t="e">
        <f t="shared" si="7"/>
        <v>#DIV/0!</v>
      </c>
    </row>
    <row r="164" spans="1:11" ht="25.5">
      <c r="A164" s="374">
        <v>159</v>
      </c>
      <c r="B164" s="384" t="s">
        <v>1027</v>
      </c>
      <c r="C164" s="90" t="str">
        <f>'3.ORÇAMENTO'!C191</f>
        <v>Placa Fotoluminescente 24 X 12 cm (código 14 ). Fornecimento e Instalação</v>
      </c>
      <c r="D164" s="91" t="str">
        <f>'3.ORÇAMENTO'!D191</f>
        <v>CJ</v>
      </c>
      <c r="E164" s="92">
        <f>'3.ORÇAMENTO'!E191</f>
        <v>11</v>
      </c>
      <c r="F164" s="93">
        <f>'3.ORÇAMENTO'!H191</f>
        <v>0</v>
      </c>
      <c r="G164" s="375">
        <f>'3.ORÇAMENTO'!K191</f>
        <v>0</v>
      </c>
      <c r="H164" s="375">
        <f>'3.ORÇAMENTO'!L191</f>
        <v>0</v>
      </c>
      <c r="I164" s="376" t="e">
        <f t="shared" si="6"/>
        <v>#DIV/0!</v>
      </c>
      <c r="J164" s="376" t="e">
        <f t="shared" si="8"/>
        <v>#DIV/0!</v>
      </c>
      <c r="K164" s="377" t="e">
        <f t="shared" si="7"/>
        <v>#DIV/0!</v>
      </c>
    </row>
    <row r="165" spans="1:11" ht="38.25">
      <c r="A165" s="374">
        <v>160</v>
      </c>
      <c r="B165" s="89" t="str">
        <f>'3.ORÇAMENTO'!B323</f>
        <v>SINAPI - 93205</v>
      </c>
      <c r="C165" s="90" t="str">
        <f>'3.ORÇAMENTO'!C323</f>
        <v>CINTA DE AMARRAÇÃO DE ALVENARIA MOLDADA IN LOCO COM UTILIZAÇÃO DE BLOCOS CANALETA. AF_03/2016</v>
      </c>
      <c r="D165" s="91" t="str">
        <f>'3.ORÇAMENTO'!D323</f>
        <v>m</v>
      </c>
      <c r="E165" s="92">
        <f>'3.ORÇAMENTO'!E323</f>
        <v>6</v>
      </c>
      <c r="F165" s="93">
        <f>'3.ORÇAMENTO'!H323</f>
        <v>0</v>
      </c>
      <c r="G165" s="375">
        <f>'3.ORÇAMENTO'!K323</f>
        <v>0</v>
      </c>
      <c r="H165" s="375">
        <f>'3.ORÇAMENTO'!L323</f>
        <v>0</v>
      </c>
      <c r="I165" s="376" t="e">
        <f t="shared" si="6"/>
        <v>#DIV/0!</v>
      </c>
      <c r="J165" s="376" t="e">
        <f t="shared" si="8"/>
        <v>#DIV/0!</v>
      </c>
      <c r="K165" s="377" t="e">
        <f t="shared" si="7"/>
        <v>#DIV/0!</v>
      </c>
    </row>
    <row r="166" spans="1:11" ht="25.5">
      <c r="A166" s="374">
        <v>161</v>
      </c>
      <c r="B166" s="89" t="str">
        <f>'3.ORÇAMENTO'!B251</f>
        <v>COMPOSIÇÃO 35</v>
      </c>
      <c r="C166" s="90" t="str">
        <f>'3.ORÇAMENTO'!C251</f>
        <v>Luminária de Balizamento Face única. Fornecimento e instalação.</v>
      </c>
      <c r="D166" s="91" t="str">
        <f>'3.ORÇAMENTO'!D251</f>
        <v>CJ</v>
      </c>
      <c r="E166" s="92">
        <f>'3.ORÇAMENTO'!E251</f>
        <v>2</v>
      </c>
      <c r="F166" s="93">
        <f>'3.ORÇAMENTO'!H251</f>
        <v>0</v>
      </c>
      <c r="G166" s="375">
        <f>'3.ORÇAMENTO'!K251</f>
        <v>0</v>
      </c>
      <c r="H166" s="375">
        <f>'3.ORÇAMENTO'!L251</f>
        <v>0</v>
      </c>
      <c r="I166" s="376" t="e">
        <f t="shared" si="6"/>
        <v>#DIV/0!</v>
      </c>
      <c r="J166" s="376" t="e">
        <f t="shared" si="8"/>
        <v>#DIV/0!</v>
      </c>
      <c r="K166" s="377" t="e">
        <f t="shared" si="7"/>
        <v>#DIV/0!</v>
      </c>
    </row>
    <row r="167" spans="1:11" ht="63.75">
      <c r="A167" s="374">
        <v>162</v>
      </c>
      <c r="B167" s="89" t="str">
        <f>'3.ORÇAMENTO'!B95</f>
        <v>SINAPI - 87794</v>
      </c>
      <c r="C167" s="90" t="str">
        <f>'3.ORÇAMENTO'!C95</f>
        <v>EMBOÇO OU MASSA ÚNICA EM ARGAMASSA TRAÇO 1:2:8, PREPARO MANUAL, APLICADA MANUALMENTE EM PANOS CEGOS DE FACHADA (SEM PRESENÇA DE VÃOS), ESPESSURA DE 25 MM. AF_06/2014</v>
      </c>
      <c r="D167" s="91" t="str">
        <f>'3.ORÇAMENTO'!D95</f>
        <v>m²</v>
      </c>
      <c r="E167" s="92">
        <f>'3.ORÇAMENTO'!E95</f>
        <v>6.52</v>
      </c>
      <c r="F167" s="93">
        <f>'3.ORÇAMENTO'!H95</f>
        <v>0</v>
      </c>
      <c r="G167" s="375">
        <f>'3.ORÇAMENTO'!K95</f>
        <v>0</v>
      </c>
      <c r="H167" s="375">
        <f>'3.ORÇAMENTO'!L95</f>
        <v>0</v>
      </c>
      <c r="I167" s="376" t="e">
        <f t="shared" si="6"/>
        <v>#DIV/0!</v>
      </c>
      <c r="J167" s="376" t="e">
        <f t="shared" si="8"/>
        <v>#DIV/0!</v>
      </c>
      <c r="K167" s="377" t="e">
        <f t="shared" si="7"/>
        <v>#DIV/0!</v>
      </c>
    </row>
    <row r="168" spans="1:11">
      <c r="A168" s="374">
        <v>163</v>
      </c>
      <c r="B168" s="89" t="str">
        <f>'3.ORÇAMENTO'!B357</f>
        <v>COMPOSIÇÃO 48</v>
      </c>
      <c r="C168" s="90" t="str">
        <f>'3.ORÇAMENTO'!C357</f>
        <v>Pressostato. Fornecimento e instalação.</v>
      </c>
      <c r="D168" s="91" t="str">
        <f>'3.ORÇAMENTO'!D357</f>
        <v>CJ</v>
      </c>
      <c r="E168" s="92">
        <f>'3.ORÇAMENTO'!E357</f>
        <v>1</v>
      </c>
      <c r="F168" s="93">
        <f>'3.ORÇAMENTO'!H357</f>
        <v>0</v>
      </c>
      <c r="G168" s="375">
        <f>'3.ORÇAMENTO'!K357</f>
        <v>0</v>
      </c>
      <c r="H168" s="375">
        <f>'3.ORÇAMENTO'!L357</f>
        <v>0</v>
      </c>
      <c r="I168" s="376" t="e">
        <f t="shared" si="6"/>
        <v>#DIV/0!</v>
      </c>
      <c r="J168" s="376" t="e">
        <f t="shared" si="8"/>
        <v>#DIV/0!</v>
      </c>
      <c r="K168" s="377" t="e">
        <f t="shared" si="7"/>
        <v>#DIV/0!</v>
      </c>
    </row>
    <row r="169" spans="1:11" ht="51">
      <c r="A169" s="374">
        <v>164</v>
      </c>
      <c r="B169" s="89" t="str">
        <f>'3.ORÇAMENTO'!B48</f>
        <v>SINAPI- 95808</v>
      </c>
      <c r="C169" s="90" t="str">
        <f>'3.ORÇAMENTO'!C48</f>
        <v>CONDULETE DE PVC, TIPO LL, PARA ELETRODUTO DE PVC SOLDÁVEL DN 25 MM 3/4''), APARENTE - FORNECIMENTO E INSTALAÇÃO. AF_11/2016</v>
      </c>
      <c r="D169" s="91" t="str">
        <f>'3.ORÇAMENTO'!D48</f>
        <v>un.</v>
      </c>
      <c r="E169" s="92">
        <f>'3.ORÇAMENTO'!E48</f>
        <v>9</v>
      </c>
      <c r="F169" s="93">
        <f>'3.ORÇAMENTO'!H48</f>
        <v>0</v>
      </c>
      <c r="G169" s="375">
        <f>'3.ORÇAMENTO'!K48</f>
        <v>0</v>
      </c>
      <c r="H169" s="375">
        <f>'3.ORÇAMENTO'!L48</f>
        <v>0</v>
      </c>
      <c r="I169" s="376" t="e">
        <f t="shared" si="6"/>
        <v>#DIV/0!</v>
      </c>
      <c r="J169" s="376" t="e">
        <f t="shared" si="8"/>
        <v>#DIV/0!</v>
      </c>
      <c r="K169" s="377" t="e">
        <f t="shared" si="7"/>
        <v>#DIV/0!</v>
      </c>
    </row>
    <row r="170" spans="1:11" ht="51">
      <c r="A170" s="374">
        <v>165</v>
      </c>
      <c r="B170" s="89" t="str">
        <f>'3.ORÇAMENTO'!B82</f>
        <v>SINAPI - 95808</v>
      </c>
      <c r="C170" s="90" t="str">
        <f>'3.ORÇAMENTO'!C82</f>
        <v>CONDULETE DE PVC, TIPO LL, PARA ELETRODUTO DE PVC SOLDÁVEL DN 25 MM 3/4''), APARENTE - FORNECIMENTO E INSTALAÇÃO. AF_11/2016</v>
      </c>
      <c r="D170" s="91" t="str">
        <f>'3.ORÇAMENTO'!D82</f>
        <v>un.</v>
      </c>
      <c r="E170" s="92">
        <f>'3.ORÇAMENTO'!E82</f>
        <v>9</v>
      </c>
      <c r="F170" s="93">
        <f>'3.ORÇAMENTO'!H82</f>
        <v>0</v>
      </c>
      <c r="G170" s="375">
        <f>'3.ORÇAMENTO'!K82</f>
        <v>0</v>
      </c>
      <c r="H170" s="375">
        <f>'3.ORÇAMENTO'!L82</f>
        <v>0</v>
      </c>
      <c r="I170" s="376" t="e">
        <f t="shared" si="6"/>
        <v>#DIV/0!</v>
      </c>
      <c r="J170" s="376" t="e">
        <f t="shared" si="8"/>
        <v>#DIV/0!</v>
      </c>
      <c r="K170" s="377" t="e">
        <f t="shared" si="7"/>
        <v>#DIV/0!</v>
      </c>
    </row>
    <row r="171" spans="1:11" ht="38.25">
      <c r="A171" s="374">
        <v>166</v>
      </c>
      <c r="B171" s="89" t="str">
        <f>'3.ORÇAMENTO'!B292</f>
        <v>SINAPI - 96522</v>
      </c>
      <c r="C171" s="89" t="str">
        <f>'3.ORÇAMENTO'!C292</f>
        <v>ESCAVAÇÃO MANUAL PARA BLOCO DE COROAMENTO OU SAPATA, SEM PREVISÃO DE FÔRMA. AF_06/2017</v>
      </c>
      <c r="D171" s="91" t="str">
        <f>'3.ORÇAMENTO'!D292</f>
        <v>m³</v>
      </c>
      <c r="E171" s="92">
        <f>'3.ORÇAMENTO'!E292</f>
        <v>1.944</v>
      </c>
      <c r="F171" s="93">
        <f>'3.ORÇAMENTO'!H292</f>
        <v>0</v>
      </c>
      <c r="G171" s="375">
        <f>'3.ORÇAMENTO'!K292</f>
        <v>0</v>
      </c>
      <c r="H171" s="375">
        <f>'3.ORÇAMENTO'!L292</f>
        <v>0</v>
      </c>
      <c r="I171" s="376" t="e">
        <f t="shared" si="6"/>
        <v>#DIV/0!</v>
      </c>
      <c r="J171" s="376" t="e">
        <f t="shared" si="8"/>
        <v>#DIV/0!</v>
      </c>
      <c r="K171" s="377" t="e">
        <f t="shared" si="7"/>
        <v>#DIV/0!</v>
      </c>
    </row>
    <row r="172" spans="1:11" ht="76.5">
      <c r="A172" s="374">
        <v>167</v>
      </c>
      <c r="B172" s="89" t="str">
        <f>'3.ORÇAMENTO'!B359</f>
        <v>SINAPI - 94704</v>
      </c>
      <c r="C172" s="90" t="str">
        <f>'3.ORÇAMENTO'!C359</f>
        <v xml:space="preserve"> ADAPTADOR COM FLANGE E ANEL DE VEDAÇÃO, PVC, SOLDÁVEL, DN 32 MM X 1, INSTALADO EM RESERVAÇÃO DE ÁGUA DE EDIFICAÇÃO QUE POSSUA RESERVATÓRIO DE FIBRA/FIBROCIMENTO FORNECIMENTO E INSTALAÇÃO. AF_06/2016.</v>
      </c>
      <c r="D172" s="91" t="str">
        <f>'3.ORÇAMENTO'!D359</f>
        <v>un.</v>
      </c>
      <c r="E172" s="92">
        <f>'3.ORÇAMENTO'!E359</f>
        <v>8</v>
      </c>
      <c r="F172" s="93">
        <f>'3.ORÇAMENTO'!H359</f>
        <v>0</v>
      </c>
      <c r="G172" s="375">
        <f>'3.ORÇAMENTO'!K359</f>
        <v>0</v>
      </c>
      <c r="H172" s="375">
        <f>'3.ORÇAMENTO'!L359</f>
        <v>0</v>
      </c>
      <c r="I172" s="376" t="e">
        <f t="shared" si="6"/>
        <v>#DIV/0!</v>
      </c>
      <c r="J172" s="376" t="e">
        <f t="shared" si="8"/>
        <v>#DIV/0!</v>
      </c>
      <c r="K172" s="377" t="e">
        <f t="shared" si="7"/>
        <v>#DIV/0!</v>
      </c>
    </row>
    <row r="173" spans="1:11" ht="25.5">
      <c r="A173" s="374">
        <v>168</v>
      </c>
      <c r="B173" s="89" t="str">
        <f>'3.ORÇAMENTO'!B245</f>
        <v>COMPOSIÇÃO 40</v>
      </c>
      <c r="C173" s="90" t="str">
        <f>'3.ORÇAMENTO'!C245</f>
        <v>Placa Fotoluminescente 24 X 12 cm (código 13). Fornecimento e Instalação</v>
      </c>
      <c r="D173" s="91" t="str">
        <f>'3.ORÇAMENTO'!D245</f>
        <v>CJ</v>
      </c>
      <c r="E173" s="92">
        <f>'3.ORÇAMENTO'!E245</f>
        <v>10</v>
      </c>
      <c r="F173" s="93">
        <f>'3.ORÇAMENTO'!H245</f>
        <v>0</v>
      </c>
      <c r="G173" s="375">
        <f>'3.ORÇAMENTO'!K245</f>
        <v>0</v>
      </c>
      <c r="H173" s="375">
        <f>'3.ORÇAMENTO'!L245</f>
        <v>0</v>
      </c>
      <c r="I173" s="376" t="e">
        <f t="shared" si="6"/>
        <v>#DIV/0!</v>
      </c>
      <c r="J173" s="376" t="e">
        <f t="shared" si="8"/>
        <v>#DIV/0!</v>
      </c>
      <c r="K173" s="377" t="e">
        <f t="shared" si="7"/>
        <v>#DIV/0!</v>
      </c>
    </row>
    <row r="174" spans="1:11" ht="25.5">
      <c r="A174" s="374">
        <v>169</v>
      </c>
      <c r="B174" s="89" t="str">
        <f>'3.ORÇAMENTO'!B247</f>
        <v>COMPOSIÇÃO 42</v>
      </c>
      <c r="C174" s="90" t="str">
        <f>'3.ORÇAMENTO'!C247</f>
        <v>Sinalização de Proibido Fumar - Fornecimento e Instalação</v>
      </c>
      <c r="D174" s="91" t="str">
        <f>'3.ORÇAMENTO'!D247</f>
        <v>CJ</v>
      </c>
      <c r="E174" s="92">
        <f>'3.ORÇAMENTO'!E247</f>
        <v>14</v>
      </c>
      <c r="F174" s="93">
        <f>'3.ORÇAMENTO'!H247</f>
        <v>0</v>
      </c>
      <c r="G174" s="375">
        <f>'3.ORÇAMENTO'!K247</f>
        <v>0</v>
      </c>
      <c r="H174" s="375">
        <f>'3.ORÇAMENTO'!L247</f>
        <v>0</v>
      </c>
      <c r="I174" s="376" t="e">
        <f t="shared" si="6"/>
        <v>#DIV/0!</v>
      </c>
      <c r="J174" s="376" t="e">
        <f t="shared" si="8"/>
        <v>#DIV/0!</v>
      </c>
      <c r="K174" s="377" t="e">
        <f t="shared" si="7"/>
        <v>#DIV/0!</v>
      </c>
    </row>
    <row r="175" spans="1:11" ht="51">
      <c r="A175" s="374">
        <v>170</v>
      </c>
      <c r="B175" s="89" t="str">
        <f>'3.ORÇAMENTO'!B347</f>
        <v xml:space="preserve">SINAPI - 97881
</v>
      </c>
      <c r="C175" s="90" t="str">
        <f>'3.ORÇAMENTO'!C347</f>
        <v>CAIXA ENTERRADA ELÉTRICA RETANGULAR, EM CONCRETO PRÉ-MOLDADO, FUNDO COM BRITA, DIMENSÕES INTERNAS: 0,3X0,3X0,3 M. AF_12/2020</v>
      </c>
      <c r="D175" s="91" t="str">
        <f>'3.ORÇAMENTO'!D347</f>
        <v>un.</v>
      </c>
      <c r="E175" s="92">
        <f>'3.ORÇAMENTO'!E347</f>
        <v>2</v>
      </c>
      <c r="F175" s="93">
        <f>'3.ORÇAMENTO'!H347</f>
        <v>0</v>
      </c>
      <c r="G175" s="375">
        <f>'3.ORÇAMENTO'!K347</f>
        <v>0</v>
      </c>
      <c r="H175" s="375">
        <f>'3.ORÇAMENTO'!L347</f>
        <v>0</v>
      </c>
      <c r="I175" s="376" t="e">
        <f t="shared" si="6"/>
        <v>#DIV/0!</v>
      </c>
      <c r="J175" s="376" t="e">
        <f t="shared" si="8"/>
        <v>#DIV/0!</v>
      </c>
      <c r="K175" s="377" t="e">
        <f t="shared" si="7"/>
        <v>#DIV/0!</v>
      </c>
    </row>
    <row r="176" spans="1:11" ht="38.25">
      <c r="A176" s="374">
        <v>171</v>
      </c>
      <c r="B176" s="89" t="str">
        <f>'3.ORÇAMENTO'!B316</f>
        <v>SINAPI - 97086</v>
      </c>
      <c r="C176" s="90" t="str">
        <f>'3.ORÇAMENTO'!C316</f>
        <v>FABRICAÇÃO, MONTAGEM E DESMONTAGEM DE FORMA PARA RADIER, EM MADEIRA SERRADA, 4 UTILIZAÇÕES. AF_09/2017</v>
      </c>
      <c r="D176" s="91" t="str">
        <f>'3.ORÇAMENTO'!D316</f>
        <v>m²</v>
      </c>
      <c r="E176" s="92">
        <f>'3.ORÇAMENTO'!E316</f>
        <v>2.25</v>
      </c>
      <c r="F176" s="93">
        <f>'3.ORÇAMENTO'!H316</f>
        <v>0</v>
      </c>
      <c r="G176" s="375">
        <f>'3.ORÇAMENTO'!K316</f>
        <v>0</v>
      </c>
      <c r="H176" s="375">
        <f>'3.ORÇAMENTO'!L316</f>
        <v>0</v>
      </c>
      <c r="I176" s="376" t="e">
        <f t="shared" si="6"/>
        <v>#DIV/0!</v>
      </c>
      <c r="J176" s="376" t="e">
        <f t="shared" si="8"/>
        <v>#DIV/0!</v>
      </c>
      <c r="K176" s="377" t="e">
        <f t="shared" si="7"/>
        <v>#DIV/0!</v>
      </c>
    </row>
    <row r="177" spans="1:11" ht="38.25">
      <c r="A177" s="374">
        <v>172</v>
      </c>
      <c r="B177" s="89" t="str">
        <f>'3.ORÇAMENTO'!B114</f>
        <v>SINAPI - 101905</v>
      </c>
      <c r="C177" s="90" t="str">
        <f>'3.ORÇAMENTO'!C114</f>
        <v>EXTINTOR DE INCÊNDIO PORTÁTIL COM CARGA DE ÁGUA PRESSURIZADA DE 10 L, CLASSE A - FORNECIMENTO E INSTALAÇÃO. AF_10/2020_P</v>
      </c>
      <c r="D177" s="91" t="str">
        <f>'3.ORÇAMENTO'!D114</f>
        <v>un.</v>
      </c>
      <c r="E177" s="92">
        <f>'3.ORÇAMENTO'!E114</f>
        <v>1</v>
      </c>
      <c r="F177" s="93">
        <f>'3.ORÇAMENTO'!H114</f>
        <v>0</v>
      </c>
      <c r="G177" s="375">
        <f>'3.ORÇAMENTO'!K114</f>
        <v>0</v>
      </c>
      <c r="H177" s="375">
        <f>'3.ORÇAMENTO'!L114</f>
        <v>0</v>
      </c>
      <c r="I177" s="376" t="e">
        <f t="shared" si="6"/>
        <v>#DIV/0!</v>
      </c>
      <c r="J177" s="376" t="e">
        <f t="shared" si="8"/>
        <v>#DIV/0!</v>
      </c>
      <c r="K177" s="377" t="e">
        <f t="shared" si="7"/>
        <v>#DIV/0!</v>
      </c>
    </row>
    <row r="178" spans="1:11" ht="25.5">
      <c r="A178" s="374">
        <v>173</v>
      </c>
      <c r="B178" s="89" t="str">
        <f>'3.ORÇAMENTO'!B35</f>
        <v>COMPOSIÇÃO 38</v>
      </c>
      <c r="C178" s="90" t="str">
        <f>'3.ORÇAMENTO'!C35</f>
        <v>Placa Fotoluminescente 40 X 20 cm (código 17). Fornecimento e Instalação</v>
      </c>
      <c r="D178" s="91" t="str">
        <f>'3.ORÇAMENTO'!D35</f>
        <v>CJ</v>
      </c>
      <c r="E178" s="92">
        <f>'3.ORÇAMENTO'!E35</f>
        <v>5</v>
      </c>
      <c r="F178" s="93">
        <f>'3.ORÇAMENTO'!H35</f>
        <v>0</v>
      </c>
      <c r="G178" s="375">
        <f>'3.ORÇAMENTO'!K35</f>
        <v>0</v>
      </c>
      <c r="H178" s="375">
        <f>'3.ORÇAMENTO'!L35</f>
        <v>0</v>
      </c>
      <c r="I178" s="376" t="e">
        <f t="shared" si="6"/>
        <v>#DIV/0!</v>
      </c>
      <c r="J178" s="376" t="e">
        <f t="shared" si="8"/>
        <v>#DIV/0!</v>
      </c>
      <c r="K178" s="377" t="e">
        <f t="shared" si="7"/>
        <v>#DIV/0!</v>
      </c>
    </row>
    <row r="179" spans="1:11" ht="51">
      <c r="A179" s="374">
        <v>174</v>
      </c>
      <c r="B179" s="90" t="str">
        <f>'3.ORÇAMENTO'!B199</f>
        <v>SINAPI- 95787</v>
      </c>
      <c r="C179" s="90" t="str">
        <f>'3.ORÇAMENTO'!C199</f>
        <v xml:space="preserve"> CONDULETE DE ALUMÍNIO, TIPO LR, PARA ELETRODUTO DE AÇO GALVANIZADO DN 20 MM (3/4''), APARENTE - FORNECIMENTO E INSTALAÇÃO. AF_11/2016_P</v>
      </c>
      <c r="D179" s="91" t="str">
        <f>'3.ORÇAMENTO'!D199</f>
        <v>un.</v>
      </c>
      <c r="E179" s="92">
        <f>'3.ORÇAMENTO'!E199</f>
        <v>8</v>
      </c>
      <c r="F179" s="93">
        <f>'3.ORÇAMENTO'!H199</f>
        <v>0</v>
      </c>
      <c r="G179" s="375">
        <f>'3.ORÇAMENTO'!K199</f>
        <v>0</v>
      </c>
      <c r="H179" s="375">
        <f>'3.ORÇAMENTO'!L199</f>
        <v>0</v>
      </c>
      <c r="I179" s="376" t="e">
        <f t="shared" si="6"/>
        <v>#DIV/0!</v>
      </c>
      <c r="J179" s="376" t="e">
        <f t="shared" si="8"/>
        <v>#DIV/0!</v>
      </c>
      <c r="K179" s="377" t="e">
        <f t="shared" si="7"/>
        <v>#DIV/0!</v>
      </c>
    </row>
    <row r="180" spans="1:11" ht="51">
      <c r="A180" s="374">
        <v>175</v>
      </c>
      <c r="B180" s="89" t="str">
        <f>'3.ORÇAMENTO'!B47</f>
        <v>SINAPI- 95787</v>
      </c>
      <c r="C180" s="90" t="str">
        <f>'3.ORÇAMENTO'!C47</f>
        <v xml:space="preserve"> CONDULETE DE ALUMÍNIO, TIPO LR, PARA ELETRODUTO DE AÇO GALVANIZADO DN 20 MM (3/4''), APARENTE - FORNECIMENTO E INSTALAÇÃO. AF_11/2016_P</v>
      </c>
      <c r="D180" s="91" t="str">
        <f>'3.ORÇAMENTO'!D47</f>
        <v>un.</v>
      </c>
      <c r="E180" s="92">
        <f>'3.ORÇAMENTO'!E47</f>
        <v>8</v>
      </c>
      <c r="F180" s="93">
        <f>'3.ORÇAMENTO'!H47</f>
        <v>0</v>
      </c>
      <c r="G180" s="375">
        <f>'3.ORÇAMENTO'!K47</f>
        <v>0</v>
      </c>
      <c r="H180" s="375">
        <f>'3.ORÇAMENTO'!L47</f>
        <v>0</v>
      </c>
      <c r="I180" s="376" t="e">
        <f t="shared" si="6"/>
        <v>#DIV/0!</v>
      </c>
      <c r="J180" s="376" t="e">
        <f t="shared" si="8"/>
        <v>#DIV/0!</v>
      </c>
      <c r="K180" s="377" t="e">
        <f t="shared" si="7"/>
        <v>#DIV/0!</v>
      </c>
    </row>
    <row r="181" spans="1:11" ht="38.25">
      <c r="A181" s="374">
        <v>176</v>
      </c>
      <c r="B181" s="89" t="str">
        <f>'3.ORÇAMENTO'!B348</f>
        <v>SINAPI - 97667</v>
      </c>
      <c r="C181" s="90" t="str">
        <f>'3.ORÇAMENTO'!C348</f>
        <v>ELETRODUTO FLEXÍVEL CORRUGADO, PEAD, DN 50 (1 ½) - FORNECIMENTO E INSTALAÇÃO. AF_04/2016</v>
      </c>
      <c r="D181" s="91" t="str">
        <f>'3.ORÇAMENTO'!D348</f>
        <v>m</v>
      </c>
      <c r="E181" s="92">
        <f>'3.ORÇAMENTO'!E348</f>
        <v>17.34</v>
      </c>
      <c r="F181" s="93">
        <f>'3.ORÇAMENTO'!H348</f>
        <v>0</v>
      </c>
      <c r="G181" s="375">
        <f>'3.ORÇAMENTO'!K348</f>
        <v>0</v>
      </c>
      <c r="H181" s="375">
        <f>'3.ORÇAMENTO'!L348</f>
        <v>0</v>
      </c>
      <c r="I181" s="376" t="e">
        <f t="shared" si="6"/>
        <v>#DIV/0!</v>
      </c>
      <c r="J181" s="376" t="e">
        <f t="shared" si="8"/>
        <v>#DIV/0!</v>
      </c>
      <c r="K181" s="377" t="e">
        <f t="shared" si="7"/>
        <v>#DIV/0!</v>
      </c>
    </row>
    <row r="182" spans="1:11" ht="25.5">
      <c r="A182" s="374">
        <v>177</v>
      </c>
      <c r="B182" s="89" t="str">
        <f>'3.ORÇAMENTO'!B36</f>
        <v>COMPOSIÇÃO 39</v>
      </c>
      <c r="C182" s="90" t="str">
        <f>'3.ORÇAMENTO'!C36</f>
        <v>Placa Fotoluminescente 24 X 12 cm (código 12). Fornecimento e Instalação</v>
      </c>
      <c r="D182" s="91" t="str">
        <f>'3.ORÇAMENTO'!D36</f>
        <v>CJ</v>
      </c>
      <c r="E182" s="92">
        <f>'3.ORÇAMENTO'!E36</f>
        <v>9</v>
      </c>
      <c r="F182" s="93">
        <f>'3.ORÇAMENTO'!H36</f>
        <v>0</v>
      </c>
      <c r="G182" s="375">
        <f>'3.ORÇAMENTO'!K36</f>
        <v>0</v>
      </c>
      <c r="H182" s="375">
        <f>'3.ORÇAMENTO'!L36</f>
        <v>0</v>
      </c>
      <c r="I182" s="376" t="e">
        <f t="shared" si="6"/>
        <v>#DIV/0!</v>
      </c>
      <c r="J182" s="376" t="e">
        <f t="shared" si="8"/>
        <v>#DIV/0!</v>
      </c>
      <c r="K182" s="377" t="e">
        <f t="shared" si="7"/>
        <v>#DIV/0!</v>
      </c>
    </row>
    <row r="183" spans="1:11" ht="25.5">
      <c r="A183" s="374">
        <v>178</v>
      </c>
      <c r="B183" s="89" t="str">
        <f>'3.ORÇAMENTO'!B321</f>
        <v>SINAPI - 100701</v>
      </c>
      <c r="C183" s="90" t="str">
        <f>'3.ORÇAMENTO'!C321</f>
        <v>PORTA DE FERRO, DE ABRIR, TIPO GRADE COM CHAPA, COM GUARNIÇÕES. AF_12/2019</v>
      </c>
      <c r="D183" s="91" t="str">
        <f>'3.ORÇAMENTO'!D321</f>
        <v>m²</v>
      </c>
      <c r="E183" s="92">
        <f>'3.ORÇAMENTO'!E321</f>
        <v>0.42</v>
      </c>
      <c r="F183" s="93">
        <f>'3.ORÇAMENTO'!H321</f>
        <v>0</v>
      </c>
      <c r="G183" s="375">
        <f>'3.ORÇAMENTO'!K321</f>
        <v>0</v>
      </c>
      <c r="H183" s="375">
        <f>'3.ORÇAMENTO'!L321</f>
        <v>0</v>
      </c>
      <c r="I183" s="376" t="e">
        <f t="shared" si="6"/>
        <v>#DIV/0!</v>
      </c>
      <c r="J183" s="376" t="e">
        <f t="shared" si="8"/>
        <v>#DIV/0!</v>
      </c>
      <c r="K183" s="377" t="e">
        <f t="shared" si="7"/>
        <v>#DIV/0!</v>
      </c>
    </row>
    <row r="184" spans="1:11" ht="25.5">
      <c r="A184" s="374">
        <v>179</v>
      </c>
      <c r="B184" s="89" t="str">
        <f>'3.ORÇAMENTO'!B129</f>
        <v>SINAPI - 90436</v>
      </c>
      <c r="C184" s="90" t="str">
        <f>'3.ORÇAMENTO'!C129</f>
        <v>FURO EM ALVENARIA PARA DIÂMETROS MENORES OU IGUAIS A 40 MM. AF_05/2015</v>
      </c>
      <c r="D184" s="91" t="str">
        <f>'3.ORÇAMENTO'!D129</f>
        <v>un.</v>
      </c>
      <c r="E184" s="92">
        <f>'3.ORÇAMENTO'!E129</f>
        <v>18</v>
      </c>
      <c r="F184" s="93">
        <f>'3.ORÇAMENTO'!H129</f>
        <v>0</v>
      </c>
      <c r="G184" s="375">
        <f>'3.ORÇAMENTO'!K129</f>
        <v>0</v>
      </c>
      <c r="H184" s="375">
        <f>'3.ORÇAMENTO'!L129</f>
        <v>0</v>
      </c>
      <c r="I184" s="376" t="e">
        <f t="shared" si="6"/>
        <v>#DIV/0!</v>
      </c>
      <c r="J184" s="376" t="e">
        <f t="shared" si="8"/>
        <v>#DIV/0!</v>
      </c>
      <c r="K184" s="377" t="e">
        <f t="shared" si="7"/>
        <v>#DIV/0!</v>
      </c>
    </row>
    <row r="185" spans="1:11" ht="63.75">
      <c r="A185" s="374">
        <v>180</v>
      </c>
      <c r="B185" s="89" t="str">
        <f>'3.ORÇAMENTO'!B167</f>
        <v>SINAPI - 100736</v>
      </c>
      <c r="C185" s="90" t="str">
        <f>'3.ORÇAMENTO'!C167</f>
        <v>PINTURA COM TINTA ACRÍLICA DE ACABAMENTO APLICADA A ROLO OU PINCEL SOBRE SUPERFÍCIES METÁLICAS (EXCETO PERFIL) EXECUTADO EM OBRA (POR DEMÃO) . AF_01/2020.</v>
      </c>
      <c r="D185" s="91" t="str">
        <f>'3.ORÇAMENTO'!D167</f>
        <v>m²</v>
      </c>
      <c r="E185" s="92">
        <f>'3.ORÇAMENTO'!E167</f>
        <v>18.227049030924658</v>
      </c>
      <c r="F185" s="93">
        <f>'3.ORÇAMENTO'!H167</f>
        <v>0</v>
      </c>
      <c r="G185" s="375">
        <f>'3.ORÇAMENTO'!K167</f>
        <v>0</v>
      </c>
      <c r="H185" s="375">
        <f>'3.ORÇAMENTO'!L167</f>
        <v>0</v>
      </c>
      <c r="I185" s="376" t="e">
        <f t="shared" si="6"/>
        <v>#DIV/0!</v>
      </c>
      <c r="J185" s="376" t="e">
        <f t="shared" si="8"/>
        <v>#DIV/0!</v>
      </c>
      <c r="K185" s="377" t="e">
        <f t="shared" si="7"/>
        <v>#DIV/0!</v>
      </c>
    </row>
    <row r="186" spans="1:11" ht="25.5">
      <c r="A186" s="374">
        <v>181</v>
      </c>
      <c r="B186" s="89" t="str">
        <f>'3.ORÇAMENTO'!B268</f>
        <v>COMPOSIÇÃO 47</v>
      </c>
      <c r="C186" s="90" t="str">
        <f>'3.ORÇAMENTO'!C268</f>
        <v>ADESIVO PISO  MÓDULO DE REFERENCIA 1,20 X 0,80 M.  FORNECIMENTO E INSTALAÇÃO.</v>
      </c>
      <c r="D186" s="91" t="str">
        <f>'3.ORÇAMENTO'!D268</f>
        <v>CJ</v>
      </c>
      <c r="E186" s="92">
        <f>'3.ORÇAMENTO'!E268</f>
        <v>1</v>
      </c>
      <c r="F186" s="93">
        <f>'3.ORÇAMENTO'!H268</f>
        <v>0</v>
      </c>
      <c r="G186" s="375">
        <f>'3.ORÇAMENTO'!K268</f>
        <v>0</v>
      </c>
      <c r="H186" s="375">
        <f>'3.ORÇAMENTO'!L268</f>
        <v>0</v>
      </c>
      <c r="I186" s="376" t="e">
        <f t="shared" si="6"/>
        <v>#DIV/0!</v>
      </c>
      <c r="J186" s="376" t="e">
        <f t="shared" si="8"/>
        <v>#DIV/0!</v>
      </c>
      <c r="K186" s="377" t="e">
        <f t="shared" si="7"/>
        <v>#DIV/0!</v>
      </c>
    </row>
    <row r="187" spans="1:11" ht="51">
      <c r="A187" s="374">
        <v>182</v>
      </c>
      <c r="B187" s="89" t="str">
        <f>'3.ORÇAMENTO'!B81</f>
        <v>SINAPI - 95787</v>
      </c>
      <c r="C187" s="90" t="str">
        <f>'3.ORÇAMENTO'!C81</f>
        <v xml:space="preserve"> CONDULETE DE ALUMÍNIO, TIPO LR, PARA ELETRODUTO DE AÇO GALVANIZADO DN 20 MM (3/4''), APARENTE - FORNECIMENTO E INSTALAÇÃO. AF_11/2016_P</v>
      </c>
      <c r="D187" s="91" t="str">
        <f>'3.ORÇAMENTO'!D81</f>
        <v>un.</v>
      </c>
      <c r="E187" s="92">
        <f>'3.ORÇAMENTO'!E81</f>
        <v>7</v>
      </c>
      <c r="F187" s="93">
        <f>'3.ORÇAMENTO'!H81</f>
        <v>0</v>
      </c>
      <c r="G187" s="375">
        <f>'3.ORÇAMENTO'!K81</f>
        <v>0</v>
      </c>
      <c r="H187" s="375">
        <f>'3.ORÇAMENTO'!L81</f>
        <v>0</v>
      </c>
      <c r="I187" s="376" t="e">
        <f t="shared" si="6"/>
        <v>#DIV/0!</v>
      </c>
      <c r="J187" s="376" t="e">
        <f t="shared" si="8"/>
        <v>#DIV/0!</v>
      </c>
      <c r="K187" s="377" t="e">
        <f t="shared" si="7"/>
        <v>#DIV/0!</v>
      </c>
    </row>
    <row r="188" spans="1:11" ht="51">
      <c r="A188" s="374">
        <v>183</v>
      </c>
      <c r="B188" s="89" t="str">
        <f>'3.ORÇAMENTO'!B151</f>
        <v>SINAPI - 95795</v>
      </c>
      <c r="C188" s="90" t="str">
        <f>'3.ORÇAMENTO'!C151</f>
        <v>CONDULETE DE ALUMÍNIO, TIPO T, PARA ELETRODUTO DE AÇO GALVANIZADO DN 20 MM (3/4''), APARENTE - FORNECIMENTO E INSTALAÇÃO. AF_11/2016_P</v>
      </c>
      <c r="D188" s="91" t="str">
        <f>'3.ORÇAMENTO'!D151</f>
        <v>un.</v>
      </c>
      <c r="E188" s="92">
        <f>'3.ORÇAMENTO'!E151</f>
        <v>6</v>
      </c>
      <c r="F188" s="93">
        <f>'3.ORÇAMENTO'!H151</f>
        <v>0</v>
      </c>
      <c r="G188" s="375">
        <f>'3.ORÇAMENTO'!K151</f>
        <v>0</v>
      </c>
      <c r="H188" s="375">
        <f>'3.ORÇAMENTO'!L151</f>
        <v>0</v>
      </c>
      <c r="I188" s="376" t="e">
        <f t="shared" si="6"/>
        <v>#DIV/0!</v>
      </c>
      <c r="J188" s="376" t="e">
        <f t="shared" si="8"/>
        <v>#DIV/0!</v>
      </c>
      <c r="K188" s="377" t="e">
        <f t="shared" si="7"/>
        <v>#DIV/0!</v>
      </c>
    </row>
    <row r="189" spans="1:11" ht="63.75">
      <c r="A189" s="374">
        <v>184</v>
      </c>
      <c r="B189" s="89" t="str">
        <f>'3.ORÇAMENTO'!B370</f>
        <v>SINAPI - 92934</v>
      </c>
      <c r="C189" s="90" t="str">
        <f>'3.ORÇAMENTO'!C370</f>
        <v>LUVA DE REDUÇÃO, EM FERRO GALVANIZADO, 2 1/2" X 1 1/2", CONEXÃO ROSQUEADA, INSTALADO EM REDE DE ALIMENTAÇÃO PARA HIDRANTE - FORNECIMENTO E INSTALAÇÃO. AF_10/2020</v>
      </c>
      <c r="D189" s="91" t="str">
        <f>'3.ORÇAMENTO'!D370</f>
        <v>un.</v>
      </c>
      <c r="E189" s="92">
        <f>'3.ORÇAMENTO'!E370</f>
        <v>2</v>
      </c>
      <c r="F189" s="93">
        <f>'3.ORÇAMENTO'!H370</f>
        <v>0</v>
      </c>
      <c r="G189" s="375">
        <f>'3.ORÇAMENTO'!K370</f>
        <v>0</v>
      </c>
      <c r="H189" s="375">
        <f>'3.ORÇAMENTO'!L370</f>
        <v>0</v>
      </c>
      <c r="I189" s="376" t="e">
        <f t="shared" si="6"/>
        <v>#DIV/0!</v>
      </c>
      <c r="J189" s="376" t="e">
        <f t="shared" si="8"/>
        <v>#DIV/0!</v>
      </c>
      <c r="K189" s="377" t="e">
        <f t="shared" si="7"/>
        <v>#DIV/0!</v>
      </c>
    </row>
    <row r="190" spans="1:11" ht="25.5">
      <c r="A190" s="374">
        <v>185</v>
      </c>
      <c r="B190" s="89" t="str">
        <f>'3.ORÇAMENTO'!B386</f>
        <v>Composição - 33</v>
      </c>
      <c r="C190" s="90" t="str">
        <f>'3.ORÇAMENTO'!C386</f>
        <v>FUNDO SELADOR PARA GALVANIZADOS. GALÃO DE 3,6 L. Fornecimento e aplicação.</v>
      </c>
      <c r="D190" s="91" t="str">
        <f>'3.ORÇAMENTO'!D386</f>
        <v>m²</v>
      </c>
      <c r="E190" s="92">
        <f>'3.ORÇAMENTO'!E386</f>
        <v>26.722407378634387</v>
      </c>
      <c r="F190" s="93">
        <f>'3.ORÇAMENTO'!H386</f>
        <v>0</v>
      </c>
      <c r="G190" s="375">
        <f>'3.ORÇAMENTO'!K386</f>
        <v>0</v>
      </c>
      <c r="H190" s="375">
        <f>'3.ORÇAMENTO'!L386</f>
        <v>0</v>
      </c>
      <c r="I190" s="376" t="e">
        <f t="shared" si="6"/>
        <v>#DIV/0!</v>
      </c>
      <c r="J190" s="376" t="e">
        <f t="shared" si="8"/>
        <v>#DIV/0!</v>
      </c>
      <c r="K190" s="377" t="e">
        <f t="shared" si="7"/>
        <v>#DIV/0!</v>
      </c>
    </row>
    <row r="191" spans="1:11" ht="25.5">
      <c r="A191" s="374">
        <v>186</v>
      </c>
      <c r="B191" s="89" t="str">
        <f>'3.ORÇAMENTO'!B293</f>
        <v>Composição_ ARQ_02</v>
      </c>
      <c r="C191" s="89" t="str">
        <f>'3.ORÇAMENTO'!C293</f>
        <v>Limpeza de obra com varrição e remoção de entulhos</v>
      </c>
      <c r="D191" s="91" t="str">
        <f>'3.ORÇAMENTO'!D293</f>
        <v>m³</v>
      </c>
      <c r="E191" s="92">
        <f>'3.ORÇAMENTO'!E293</f>
        <v>1.944</v>
      </c>
      <c r="F191" s="93">
        <f>'3.ORÇAMENTO'!H293</f>
        <v>0</v>
      </c>
      <c r="G191" s="375">
        <f>'3.ORÇAMENTO'!K293</f>
        <v>0</v>
      </c>
      <c r="H191" s="375">
        <f>'3.ORÇAMENTO'!L293</f>
        <v>0</v>
      </c>
      <c r="I191" s="376" t="e">
        <f t="shared" si="6"/>
        <v>#DIV/0!</v>
      </c>
      <c r="J191" s="376" t="e">
        <f t="shared" si="8"/>
        <v>#DIV/0!</v>
      </c>
      <c r="K191" s="377" t="e">
        <f t="shared" si="7"/>
        <v>#DIV/0!</v>
      </c>
    </row>
    <row r="192" spans="1:11" ht="63.75">
      <c r="A192" s="374">
        <v>187</v>
      </c>
      <c r="B192" s="90" t="str">
        <f>'3.ORÇAMENTO'!B221</f>
        <v>SINAPI - 100736</v>
      </c>
      <c r="C192" s="90" t="str">
        <f>'3.ORÇAMENTO'!C221</f>
        <v xml:space="preserve">PINTURA COM TINTA ACRÍLICA DE ACABAMENTO APLICADA A ROLO OU PINCEL SOBRE SUPERFÍCIES METÁLICAS (EXCETO PERFIL) EXECUTADO EM OBRA (POR DEMÃO) . AF_01/2020. </v>
      </c>
      <c r="D192" s="91" t="str">
        <f>'3.ORÇAMENTO'!D221</f>
        <v>m²</v>
      </c>
      <c r="E192" s="92">
        <f>'3.ORÇAMENTO'!E221</f>
        <v>16.27961658566884</v>
      </c>
      <c r="F192" s="93">
        <f>'3.ORÇAMENTO'!H221</f>
        <v>0</v>
      </c>
      <c r="G192" s="375">
        <f>'3.ORÇAMENTO'!K221</f>
        <v>0</v>
      </c>
      <c r="H192" s="375">
        <f>'3.ORÇAMENTO'!L221</f>
        <v>0</v>
      </c>
      <c r="I192" s="376" t="e">
        <f t="shared" si="6"/>
        <v>#DIV/0!</v>
      </c>
      <c r="J192" s="376" t="e">
        <f t="shared" si="8"/>
        <v>#DIV/0!</v>
      </c>
      <c r="K192" s="377" t="e">
        <f t="shared" si="7"/>
        <v>#DIV/0!</v>
      </c>
    </row>
    <row r="193" spans="1:11" ht="38.25">
      <c r="A193" s="374">
        <v>188</v>
      </c>
      <c r="B193" s="89" t="str">
        <f>'3.ORÇAMENTO'!B269</f>
        <v>SINAPI- 93189</v>
      </c>
      <c r="C193" s="90" t="str">
        <f>'3.ORÇAMENTO'!C269</f>
        <v xml:space="preserve"> VERGA MOLDADA IN LOCO EM CONCRETO PARA PORTAS COM MAIS DE 1,5 M DE VÃO. AF_03/2016 </v>
      </c>
      <c r="D193" s="91" t="str">
        <f>'3.ORÇAMENTO'!D269</f>
        <v>m</v>
      </c>
      <c r="E193" s="92">
        <f>'3.ORÇAMENTO'!E269</f>
        <v>1.9</v>
      </c>
      <c r="F193" s="93">
        <f>'3.ORÇAMENTO'!H269</f>
        <v>0</v>
      </c>
      <c r="G193" s="375">
        <f>'3.ORÇAMENTO'!K269</f>
        <v>0</v>
      </c>
      <c r="H193" s="375">
        <f>'3.ORÇAMENTO'!L269</f>
        <v>0</v>
      </c>
      <c r="I193" s="376" t="e">
        <f t="shared" si="6"/>
        <v>#DIV/0!</v>
      </c>
      <c r="J193" s="376" t="e">
        <f t="shared" si="8"/>
        <v>#DIV/0!</v>
      </c>
      <c r="K193" s="377" t="e">
        <f t="shared" si="7"/>
        <v>#DIV/0!</v>
      </c>
    </row>
    <row r="194" spans="1:11" ht="63.75">
      <c r="A194" s="374">
        <v>189</v>
      </c>
      <c r="B194" s="89" t="str">
        <f>'3.ORÇAMENTO'!B320</f>
        <v>SINAPI - 92785</v>
      </c>
      <c r="C194" s="90" t="str">
        <f>'3.ORÇAMENTO'!C320</f>
        <v>ARMAÇÃO DE LAJE DE UMA ESTRUTURA CONVENCIONAL DE CONCRETO ARMADO EM UMA ED IFICAÇÃO TÉRREA OU SOBRADO UTILIZANDO AÇO CA-50 DE 6,3 MM - MONTAGEM. AF_12/2015</v>
      </c>
      <c r="D194" s="91" t="str">
        <f>'3.ORÇAMENTO'!D320</f>
        <v>KG</v>
      </c>
      <c r="E194" s="92">
        <f>'3.ORÇAMENTO'!E320</f>
        <v>8.8930000000000007</v>
      </c>
      <c r="F194" s="93">
        <f>'3.ORÇAMENTO'!H320</f>
        <v>0</v>
      </c>
      <c r="G194" s="375">
        <f>'3.ORÇAMENTO'!K320</f>
        <v>0</v>
      </c>
      <c r="H194" s="375">
        <f>'3.ORÇAMENTO'!L320</f>
        <v>0</v>
      </c>
      <c r="I194" s="376" t="e">
        <f t="shared" si="6"/>
        <v>#DIV/0!</v>
      </c>
      <c r="J194" s="376" t="e">
        <f t="shared" si="8"/>
        <v>#DIV/0!</v>
      </c>
      <c r="K194" s="377" t="e">
        <f t="shared" si="7"/>
        <v>#DIV/0!</v>
      </c>
    </row>
    <row r="195" spans="1:11" ht="25.5">
      <c r="A195" s="374">
        <v>190</v>
      </c>
      <c r="B195" s="89" t="str">
        <f>'3.ORÇAMENTO'!B124</f>
        <v>COMPOSIÇÃO 42</v>
      </c>
      <c r="C195" s="90" t="str">
        <f>'3.ORÇAMENTO'!C124</f>
        <v>Sinalização de Proibido Fumar - Fornecimento e Instalação</v>
      </c>
      <c r="D195" s="91" t="str">
        <f>'3.ORÇAMENTO'!D124</f>
        <v>CJ</v>
      </c>
      <c r="E195" s="92">
        <f>'3.ORÇAMENTO'!E124</f>
        <v>10</v>
      </c>
      <c r="F195" s="93">
        <f>'3.ORÇAMENTO'!H124</f>
        <v>0</v>
      </c>
      <c r="G195" s="375">
        <f>'3.ORÇAMENTO'!K124</f>
        <v>0</v>
      </c>
      <c r="H195" s="375">
        <f>'3.ORÇAMENTO'!L124</f>
        <v>0</v>
      </c>
      <c r="I195" s="376" t="e">
        <f t="shared" si="6"/>
        <v>#DIV/0!</v>
      </c>
      <c r="J195" s="376" t="e">
        <f t="shared" si="8"/>
        <v>#DIV/0!</v>
      </c>
      <c r="K195" s="377" t="e">
        <f t="shared" si="7"/>
        <v>#DIV/0!</v>
      </c>
    </row>
    <row r="196" spans="1:11" ht="25.5">
      <c r="A196" s="374">
        <v>191</v>
      </c>
      <c r="B196" s="384" t="s">
        <v>1028</v>
      </c>
      <c r="C196" s="90" t="str">
        <f>'3.ORÇAMENTO'!C192</f>
        <v>Sinalização de Proibido Fumar - Fornecimento e Instalação</v>
      </c>
      <c r="D196" s="91" t="str">
        <f>'3.ORÇAMENTO'!D192</f>
        <v>CJ</v>
      </c>
      <c r="E196" s="92">
        <f>'3.ORÇAMENTO'!E192</f>
        <v>10</v>
      </c>
      <c r="F196" s="93">
        <f>'3.ORÇAMENTO'!H192</f>
        <v>0</v>
      </c>
      <c r="G196" s="375">
        <f>'3.ORÇAMENTO'!K192</f>
        <v>0</v>
      </c>
      <c r="H196" s="375">
        <f>'3.ORÇAMENTO'!L192</f>
        <v>0</v>
      </c>
      <c r="I196" s="376" t="e">
        <f t="shared" si="6"/>
        <v>#DIV/0!</v>
      </c>
      <c r="J196" s="376" t="e">
        <f t="shared" si="8"/>
        <v>#DIV/0!</v>
      </c>
      <c r="K196" s="377" t="e">
        <f t="shared" si="7"/>
        <v>#DIV/0!</v>
      </c>
    </row>
    <row r="197" spans="1:11" ht="51">
      <c r="A197" s="374">
        <v>192</v>
      </c>
      <c r="B197" s="90" t="str">
        <f>'3.ORÇAMENTO'!B200</f>
        <v>SINAPI- 95808</v>
      </c>
      <c r="C197" s="90" t="str">
        <f>'3.ORÇAMENTO'!C200</f>
        <v>CONDULETE DE PVC, TIPO LL, PARA ELETRODUTO DE PVC SOLDÁVEL DN 25 MM 3/4''), APARENTE - FORNECIMENTO E INSTALAÇÃO. AF_11/2016</v>
      </c>
      <c r="D197" s="91" t="str">
        <f>'3.ORÇAMENTO'!D200</f>
        <v>un.</v>
      </c>
      <c r="E197" s="92">
        <f>'3.ORÇAMENTO'!E200</f>
        <v>6</v>
      </c>
      <c r="F197" s="93">
        <f>'3.ORÇAMENTO'!H200</f>
        <v>0</v>
      </c>
      <c r="G197" s="375">
        <f>'3.ORÇAMENTO'!K200</f>
        <v>0</v>
      </c>
      <c r="H197" s="375">
        <f>'3.ORÇAMENTO'!L200</f>
        <v>0</v>
      </c>
      <c r="I197" s="376" t="e">
        <f t="shared" si="6"/>
        <v>#DIV/0!</v>
      </c>
      <c r="J197" s="376" t="e">
        <f t="shared" si="8"/>
        <v>#DIV/0!</v>
      </c>
      <c r="K197" s="377" t="e">
        <f t="shared" si="7"/>
        <v>#DIV/0!</v>
      </c>
    </row>
    <row r="198" spans="1:11" ht="38.25">
      <c r="A198" s="374">
        <v>193</v>
      </c>
      <c r="B198" s="89" t="str">
        <f>'3.ORÇAMENTO'!B270</f>
        <v>SINAPI- 93189</v>
      </c>
      <c r="C198" s="90" t="str">
        <f>'3.ORÇAMENTO'!C270</f>
        <v xml:space="preserve"> VERGA MOLDADA IN LOCO EM CONCRETO PARA PORTAS COM MAIS DE 1,5 M DE VÃO. AF_03/2016 </v>
      </c>
      <c r="D198" s="91" t="str">
        <f>'3.ORÇAMENTO'!D270</f>
        <v>m</v>
      </c>
      <c r="E198" s="92">
        <f>'3.ORÇAMENTO'!E270</f>
        <v>1.75</v>
      </c>
      <c r="F198" s="93">
        <f>'3.ORÇAMENTO'!H270</f>
        <v>0</v>
      </c>
      <c r="G198" s="375">
        <f>'3.ORÇAMENTO'!K270</f>
        <v>0</v>
      </c>
      <c r="H198" s="375">
        <f>'3.ORÇAMENTO'!L270</f>
        <v>0</v>
      </c>
      <c r="I198" s="376" t="e">
        <f t="shared" ref="I198:I261" si="9">H198/$C$2</f>
        <v>#DIV/0!</v>
      </c>
      <c r="J198" s="376" t="e">
        <f t="shared" si="8"/>
        <v>#DIV/0!</v>
      </c>
      <c r="K198" s="377" t="e">
        <f t="shared" ref="K198:K261" si="10">IF(J198&lt;=$Q$6,"A",IF(J198&lt;=$Q$7,"B","C"))</f>
        <v>#DIV/0!</v>
      </c>
    </row>
    <row r="199" spans="1:11" ht="25.5">
      <c r="A199" s="374">
        <v>194</v>
      </c>
      <c r="B199" s="384" t="str">
        <f>'3.ORÇAMENTO'!B207</f>
        <v>Composição 45</v>
      </c>
      <c r="C199" s="90" t="str">
        <f>'3.ORÇAMENTO'!C207</f>
        <v>PLACA INDICATIVA LOTAÇÃO MÁXIMA (20 X 40 CM). FORNECIMENTO E INSTALAÇÃO.</v>
      </c>
      <c r="D199" s="91" t="str">
        <f>'3.ORÇAMENTO'!D207</f>
        <v>un.</v>
      </c>
      <c r="E199" s="92">
        <f>'3.ORÇAMENTO'!E207</f>
        <v>5</v>
      </c>
      <c r="F199" s="93">
        <f>'3.ORÇAMENTO'!H207</f>
        <v>0</v>
      </c>
      <c r="G199" s="375">
        <f>'3.ORÇAMENTO'!K207</f>
        <v>0</v>
      </c>
      <c r="H199" s="375">
        <f>'3.ORÇAMENTO'!L207</f>
        <v>0</v>
      </c>
      <c r="I199" s="376" t="e">
        <f t="shared" si="9"/>
        <v>#DIV/0!</v>
      </c>
      <c r="J199" s="376" t="e">
        <f t="shared" ref="J199:J262" si="11">I199+J198</f>
        <v>#DIV/0!</v>
      </c>
      <c r="K199" s="377" t="e">
        <f t="shared" si="10"/>
        <v>#DIV/0!</v>
      </c>
    </row>
    <row r="200" spans="1:11" ht="51">
      <c r="A200" s="374">
        <v>195</v>
      </c>
      <c r="B200" s="89" t="str">
        <f>'3.ORÇAMENTO'!B345</f>
        <v>SINAPI - 95808</v>
      </c>
      <c r="C200" s="90" t="str">
        <f>'3.ORÇAMENTO'!C345</f>
        <v>CONDULETE DE PVC, TIPO LL, PARA ELETRODUTO DE PVC SOLDÁVEL DN 25 MM 3/4''), APARENTE - FORNECIMENTO E INSTALAÇÃO. AF_11/2016</v>
      </c>
      <c r="D200" s="91" t="str">
        <f>'3.ORÇAMENTO'!D345</f>
        <v>un.</v>
      </c>
      <c r="E200" s="92">
        <f>'3.ORÇAMENTO'!E345</f>
        <v>6</v>
      </c>
      <c r="F200" s="93">
        <f>'3.ORÇAMENTO'!H345</f>
        <v>0</v>
      </c>
      <c r="G200" s="375">
        <f>'3.ORÇAMENTO'!K345</f>
        <v>0</v>
      </c>
      <c r="H200" s="375">
        <f>'3.ORÇAMENTO'!L345</f>
        <v>0</v>
      </c>
      <c r="I200" s="376" t="e">
        <f t="shared" si="9"/>
        <v>#DIV/0!</v>
      </c>
      <c r="J200" s="376" t="e">
        <f t="shared" si="11"/>
        <v>#DIV/0!</v>
      </c>
      <c r="K200" s="377" t="e">
        <f t="shared" si="10"/>
        <v>#DIV/0!</v>
      </c>
    </row>
    <row r="201" spans="1:11" ht="25.5">
      <c r="A201" s="374">
        <v>196</v>
      </c>
      <c r="B201" s="89" t="str">
        <f>'3.ORÇAMENTO'!B122</f>
        <v>COMPOSIÇÃO 40</v>
      </c>
      <c r="C201" s="90" t="str">
        <f>'3.ORÇAMENTO'!C122</f>
        <v>Placa Fotoluminescente 24 X 12 cm (código 13). Fornecimento e Instalação</v>
      </c>
      <c r="D201" s="91" t="str">
        <f>'3.ORÇAMENTO'!D122</f>
        <v>CJ</v>
      </c>
      <c r="E201" s="92">
        <f>'3.ORÇAMENTO'!E122</f>
        <v>7</v>
      </c>
      <c r="F201" s="93">
        <f>'3.ORÇAMENTO'!H122</f>
        <v>0</v>
      </c>
      <c r="G201" s="375">
        <f>'3.ORÇAMENTO'!K122</f>
        <v>0</v>
      </c>
      <c r="H201" s="375">
        <f>'3.ORÇAMENTO'!L122</f>
        <v>0</v>
      </c>
      <c r="I201" s="376" t="e">
        <f t="shared" si="9"/>
        <v>#DIV/0!</v>
      </c>
      <c r="J201" s="376" t="e">
        <f t="shared" si="11"/>
        <v>#DIV/0!</v>
      </c>
      <c r="K201" s="377" t="e">
        <f t="shared" si="10"/>
        <v>#DIV/0!</v>
      </c>
    </row>
    <row r="202" spans="1:11" ht="25.5">
      <c r="A202" s="374">
        <v>197</v>
      </c>
      <c r="B202" s="384" t="s">
        <v>1029</v>
      </c>
      <c r="C202" s="90" t="str">
        <f>'3.ORÇAMENTO'!C189</f>
        <v>Placa Fotoluminescente 24 X 12 cm (código 13). Fornecimento e Instalação</v>
      </c>
      <c r="D202" s="91" t="str">
        <f>'3.ORÇAMENTO'!D189</f>
        <v>CJ</v>
      </c>
      <c r="E202" s="92">
        <f>'3.ORÇAMENTO'!E189</f>
        <v>7</v>
      </c>
      <c r="F202" s="93">
        <f>'3.ORÇAMENTO'!H189</f>
        <v>0</v>
      </c>
      <c r="G202" s="375">
        <f>'3.ORÇAMENTO'!K189</f>
        <v>0</v>
      </c>
      <c r="H202" s="375">
        <f>'3.ORÇAMENTO'!L189</f>
        <v>0</v>
      </c>
      <c r="I202" s="376" t="e">
        <f t="shared" si="9"/>
        <v>#DIV/0!</v>
      </c>
      <c r="J202" s="376" t="e">
        <f t="shared" si="11"/>
        <v>#DIV/0!</v>
      </c>
      <c r="K202" s="377" t="e">
        <f t="shared" si="10"/>
        <v>#DIV/0!</v>
      </c>
    </row>
    <row r="203" spans="1:11" ht="25.5">
      <c r="A203" s="374">
        <v>198</v>
      </c>
      <c r="B203" s="89" t="str">
        <f>'3.ORÇAMENTO'!B244</f>
        <v>COMPOSIÇÃO 39</v>
      </c>
      <c r="C203" s="90" t="str">
        <f>'3.ORÇAMENTO'!C244</f>
        <v>Placa Fotoluminescente 24 X 12 cm (código 12). Fornecimento e Instalação</v>
      </c>
      <c r="D203" s="91" t="str">
        <f>'3.ORÇAMENTO'!D244</f>
        <v>CJ</v>
      </c>
      <c r="E203" s="92">
        <f>'3.ORÇAMENTO'!E244</f>
        <v>7</v>
      </c>
      <c r="F203" s="93">
        <f>'3.ORÇAMENTO'!H244</f>
        <v>0</v>
      </c>
      <c r="G203" s="375">
        <f>'3.ORÇAMENTO'!K244</f>
        <v>0</v>
      </c>
      <c r="H203" s="375">
        <f>'3.ORÇAMENTO'!L244</f>
        <v>0</v>
      </c>
      <c r="I203" s="376" t="e">
        <f t="shared" si="9"/>
        <v>#DIV/0!</v>
      </c>
      <c r="J203" s="376" t="e">
        <f t="shared" si="11"/>
        <v>#DIV/0!</v>
      </c>
      <c r="K203" s="377" t="e">
        <f t="shared" si="10"/>
        <v>#DIV/0!</v>
      </c>
    </row>
    <row r="204" spans="1:11" ht="38.25">
      <c r="A204" s="374">
        <v>199</v>
      </c>
      <c r="B204" s="89" t="str">
        <f>'3.ORÇAMENTO'!B356</f>
        <v>SINAPI - 101917</v>
      </c>
      <c r="C204" s="90" t="str">
        <f>'3.ORÇAMENTO'!C356</f>
        <v>MANÔMETRO 0 A 200 PSI (0 A 14 KGF/CM2), D = 50MM - FORNECIMENTO E INSTALAÇÃO. AF_10/2020</v>
      </c>
      <c r="D204" s="91" t="str">
        <f>'3.ORÇAMENTO'!D356</f>
        <v>un.</v>
      </c>
      <c r="E204" s="92">
        <f>'3.ORÇAMENTO'!E356</f>
        <v>1</v>
      </c>
      <c r="F204" s="93">
        <f>'3.ORÇAMENTO'!H356</f>
        <v>0</v>
      </c>
      <c r="G204" s="375">
        <f>'3.ORÇAMENTO'!K356</f>
        <v>0</v>
      </c>
      <c r="H204" s="375">
        <f>'3.ORÇAMENTO'!L356</f>
        <v>0</v>
      </c>
      <c r="I204" s="376" t="e">
        <f t="shared" si="9"/>
        <v>#DIV/0!</v>
      </c>
      <c r="J204" s="376" t="e">
        <f t="shared" si="11"/>
        <v>#DIV/0!</v>
      </c>
      <c r="K204" s="377" t="e">
        <f t="shared" si="10"/>
        <v>#DIV/0!</v>
      </c>
    </row>
    <row r="205" spans="1:11" ht="38.25">
      <c r="A205" s="374">
        <v>200</v>
      </c>
      <c r="B205" s="89" t="str">
        <f>'3.ORÇAMENTO'!B178</f>
        <v>SINAPI - 97637</v>
      </c>
      <c r="C205" s="90" t="str">
        <f>'3.ORÇAMENTO'!C178</f>
        <v xml:space="preserve"> REMOÇÃO DE TAPUME/ CHAPAS METÁLICAS E DE MADEIRA, DE FORMA MANUAL, SEM REAPROVEITAMENTO. AF_12/2017</v>
      </c>
      <c r="D205" s="91" t="str">
        <f>'3.ORÇAMENTO'!D178</f>
        <v>m²</v>
      </c>
      <c r="E205" s="92">
        <f>'3.ORÇAMENTO'!E178</f>
        <v>69.599999999999994</v>
      </c>
      <c r="F205" s="93">
        <f>'3.ORÇAMENTO'!H178</f>
        <v>0</v>
      </c>
      <c r="G205" s="375">
        <f>'3.ORÇAMENTO'!K178</f>
        <v>0</v>
      </c>
      <c r="H205" s="375">
        <f>'3.ORÇAMENTO'!L178</f>
        <v>0</v>
      </c>
      <c r="I205" s="376" t="e">
        <f t="shared" si="9"/>
        <v>#DIV/0!</v>
      </c>
      <c r="J205" s="376" t="e">
        <f t="shared" si="11"/>
        <v>#DIV/0!</v>
      </c>
      <c r="K205" s="377" t="e">
        <f t="shared" si="10"/>
        <v>#DIV/0!</v>
      </c>
    </row>
    <row r="206" spans="1:11" ht="25.5">
      <c r="A206" s="374">
        <v>201</v>
      </c>
      <c r="B206" s="89" t="str">
        <f>'3.ORÇAMENTO'!B384</f>
        <v>COMPOSIÇÃO 46</v>
      </c>
      <c r="C206" s="90" t="str">
        <f>'3.ORÇAMENTO'!C384</f>
        <v>Placa fotoluminescente 15x 20 cm (código 21). Fornecimento e Instalação.</v>
      </c>
      <c r="D206" s="91" t="str">
        <f>'3.ORÇAMENTO'!D384</f>
        <v>CJ</v>
      </c>
      <c r="E206" s="92">
        <f>'3.ORÇAMENTO'!E384</f>
        <v>11</v>
      </c>
      <c r="F206" s="93">
        <f>'3.ORÇAMENTO'!H384</f>
        <v>0</v>
      </c>
      <c r="G206" s="375">
        <f>'3.ORÇAMENTO'!K384</f>
        <v>0</v>
      </c>
      <c r="H206" s="375">
        <f>'3.ORÇAMENTO'!L384</f>
        <v>0</v>
      </c>
      <c r="I206" s="376" t="e">
        <f t="shared" si="9"/>
        <v>#DIV/0!</v>
      </c>
      <c r="J206" s="376" t="e">
        <f t="shared" si="11"/>
        <v>#DIV/0!</v>
      </c>
      <c r="K206" s="377" t="e">
        <f t="shared" si="10"/>
        <v>#DIV/0!</v>
      </c>
    </row>
    <row r="207" spans="1:11" ht="63.75">
      <c r="A207" s="374">
        <v>202</v>
      </c>
      <c r="B207" s="89" t="str">
        <f>'3.ORÇAMENTO'!B86</f>
        <v>SINAPI - 100736</v>
      </c>
      <c r="C207" s="90" t="str">
        <f>'3.ORÇAMENTO'!C86</f>
        <v xml:space="preserve">PINTURA COM TINTA ACRÍLICA DE ACABAMENTO APLICADA A ROLO OU PINCEL SOBRE SUPERFÍCIES METÁLICAS (EXCETO PERFIL) EXECUTADO EM OBRA (POR DEMÃO) . AF_01/2020. </v>
      </c>
      <c r="D207" s="91" t="str">
        <f>'3.ORÇAMENTO'!D86</f>
        <v>m²</v>
      </c>
      <c r="E207" s="92">
        <f>'3.ORÇAMENTO'!E86</f>
        <v>13.406944263226334</v>
      </c>
      <c r="F207" s="93">
        <f>'3.ORÇAMENTO'!H86</f>
        <v>0</v>
      </c>
      <c r="G207" s="375">
        <f>'3.ORÇAMENTO'!K86</f>
        <v>0</v>
      </c>
      <c r="H207" s="375">
        <f>'3.ORÇAMENTO'!L86</f>
        <v>0</v>
      </c>
      <c r="I207" s="376" t="e">
        <f t="shared" si="9"/>
        <v>#DIV/0!</v>
      </c>
      <c r="J207" s="376" t="e">
        <f t="shared" si="11"/>
        <v>#DIV/0!</v>
      </c>
      <c r="K207" s="377" t="e">
        <f t="shared" si="10"/>
        <v>#DIV/0!</v>
      </c>
    </row>
    <row r="208" spans="1:11" ht="51">
      <c r="A208" s="374">
        <v>203</v>
      </c>
      <c r="B208" s="89" t="str">
        <f>'3.ORÇAMENTO'!B61</f>
        <v>SINAPI - 90830</v>
      </c>
      <c r="C208" s="90" t="str">
        <f>'3.ORÇAMENTO'!C61</f>
        <v>FECHADURA DE EMBUTIR COM CILINDRO, EXTERNA, COMPLETA, ACABAMENTO PADRÃO MÉDIO, INCLUSO EXECUÇÃO DE FURO - FORNECIMENTO E INSTALAÇÃO. AF_12/2019</v>
      </c>
      <c r="D208" s="91" t="str">
        <f>'3.ORÇAMENTO'!D61</f>
        <v>un.</v>
      </c>
      <c r="E208" s="92">
        <f>'3.ORÇAMENTO'!E61</f>
        <v>1</v>
      </c>
      <c r="F208" s="93">
        <f>'3.ORÇAMENTO'!H61</f>
        <v>0</v>
      </c>
      <c r="G208" s="375">
        <f>'3.ORÇAMENTO'!K61</f>
        <v>0</v>
      </c>
      <c r="H208" s="375">
        <f>'3.ORÇAMENTO'!L61</f>
        <v>0</v>
      </c>
      <c r="I208" s="376" t="e">
        <f t="shared" si="9"/>
        <v>#DIV/0!</v>
      </c>
      <c r="J208" s="376" t="e">
        <f t="shared" si="11"/>
        <v>#DIV/0!</v>
      </c>
      <c r="K208" s="377" t="e">
        <f t="shared" si="10"/>
        <v>#DIV/0!</v>
      </c>
    </row>
    <row r="209" spans="1:11" ht="51">
      <c r="A209" s="374">
        <v>204</v>
      </c>
      <c r="B209" s="89" t="str">
        <f>'3.ORÇAMENTO'!B350</f>
        <v>SINAPI - 91928</v>
      </c>
      <c r="C209" s="90" t="str">
        <f>'3.ORÇAMENTO'!C350</f>
        <v>CABO DE COBRE FLEXÍVEL ISOLADO, 4 MM², ANTI-CHAMA 0,6/1,0 KV, PARA CIRCUITOS TERMINAIS - FORNECIMENTO E INSTALAÇÃO. CABO AZUL PARA O CABO DE NEUTRO.</v>
      </c>
      <c r="D209" s="91" t="str">
        <f>'3.ORÇAMENTO'!D350</f>
        <v>m</v>
      </c>
      <c r="E209" s="92">
        <f>'3.ORÇAMENTO'!E350</f>
        <v>17.34</v>
      </c>
      <c r="F209" s="93">
        <f>'3.ORÇAMENTO'!H350</f>
        <v>0</v>
      </c>
      <c r="G209" s="375">
        <f>'3.ORÇAMENTO'!K350</f>
        <v>0</v>
      </c>
      <c r="H209" s="375">
        <f>'3.ORÇAMENTO'!L350</f>
        <v>0</v>
      </c>
      <c r="I209" s="376" t="e">
        <f t="shared" si="9"/>
        <v>#DIV/0!</v>
      </c>
      <c r="J209" s="376" t="e">
        <f t="shared" si="11"/>
        <v>#DIV/0!</v>
      </c>
      <c r="K209" s="377" t="e">
        <f t="shared" si="10"/>
        <v>#DIV/0!</v>
      </c>
    </row>
    <row r="210" spans="1:11" ht="63.75">
      <c r="A210" s="374">
        <v>205</v>
      </c>
      <c r="B210" s="89" t="str">
        <f>'3.ORÇAMENTO'!B351</f>
        <v>SINAPI - 91929</v>
      </c>
      <c r="C210" s="90" t="str">
        <f>'3.ORÇAMENTO'!C351</f>
        <v>CABO DE COBRE FLEXÍVEL ISOLADO, 4 MM², ANTI-CHAMA 0,6/1,0 KV, PARA CIRCUITOS TERMINAIS - FORNECIMENTO E INSTALAÇÃO. CABO VERDE/AMARELO PARA O ATERRAMENTO.</v>
      </c>
      <c r="D210" s="91" t="str">
        <f>'3.ORÇAMENTO'!D351</f>
        <v>m</v>
      </c>
      <c r="E210" s="92">
        <f>'3.ORÇAMENTO'!E351</f>
        <v>17.34</v>
      </c>
      <c r="F210" s="93">
        <f>'3.ORÇAMENTO'!H351</f>
        <v>0</v>
      </c>
      <c r="G210" s="375">
        <f>'3.ORÇAMENTO'!K351</f>
        <v>0</v>
      </c>
      <c r="H210" s="375">
        <f>'3.ORÇAMENTO'!L351</f>
        <v>0</v>
      </c>
      <c r="I210" s="376" t="e">
        <f t="shared" si="9"/>
        <v>#DIV/0!</v>
      </c>
      <c r="J210" s="376" t="e">
        <f t="shared" si="11"/>
        <v>#DIV/0!</v>
      </c>
      <c r="K210" s="377" t="e">
        <f t="shared" si="10"/>
        <v>#DIV/0!</v>
      </c>
    </row>
    <row r="211" spans="1:11" ht="38.25">
      <c r="A211" s="374">
        <v>206</v>
      </c>
      <c r="B211" s="89" t="str">
        <f>'3.ORÇAMENTO'!B51</f>
        <v>SINAPI - 100556</v>
      </c>
      <c r="C211" s="90" t="str">
        <f>'3.ORÇAMENTO'!C51</f>
        <v>CAIXA DE PASSAGEM PARA TELEFONE 15X15X10CM (SOBREPOR), FORNECIMENTO E INSTALACAO. AF_11/2019</v>
      </c>
      <c r="D211" s="91" t="str">
        <f>'3.ORÇAMENTO'!D51</f>
        <v>un.</v>
      </c>
      <c r="E211" s="92">
        <f>'3.ORÇAMENTO'!E51</f>
        <v>3</v>
      </c>
      <c r="F211" s="93">
        <f>'3.ORÇAMENTO'!H51</f>
        <v>0</v>
      </c>
      <c r="G211" s="375">
        <f>'3.ORÇAMENTO'!K51</f>
        <v>0</v>
      </c>
      <c r="H211" s="375">
        <f>'3.ORÇAMENTO'!L51</f>
        <v>0</v>
      </c>
      <c r="I211" s="376" t="e">
        <f t="shared" si="9"/>
        <v>#DIV/0!</v>
      </c>
      <c r="J211" s="376" t="e">
        <f t="shared" si="11"/>
        <v>#DIV/0!</v>
      </c>
      <c r="K211" s="377" t="e">
        <f t="shared" si="10"/>
        <v>#DIV/0!</v>
      </c>
    </row>
    <row r="212" spans="1:11" ht="38.25">
      <c r="A212" s="374">
        <v>207</v>
      </c>
      <c r="B212" s="89" t="str">
        <f>'3.ORÇAMENTO'!B97</f>
        <v>SINAPI - 88423</v>
      </c>
      <c r="C212" s="90" t="str">
        <f>'3.ORÇAMENTO'!C97</f>
        <v>APLICAÇÃO MANUAL DE PINTURA COM TINTA TEXTURIZADA ACRÍLICA EM PAREDES EXTERNAS DE CASAS, UMA COR. AF_06/2014</v>
      </c>
      <c r="D212" s="91" t="str">
        <f>'3.ORÇAMENTO'!D97</f>
        <v>m²</v>
      </c>
      <c r="E212" s="92">
        <f>'3.ORÇAMENTO'!E97</f>
        <v>6.52</v>
      </c>
      <c r="F212" s="93">
        <f>'3.ORÇAMENTO'!H97</f>
        <v>0</v>
      </c>
      <c r="G212" s="375">
        <f>'3.ORÇAMENTO'!K97</f>
        <v>0</v>
      </c>
      <c r="H212" s="375">
        <f>'3.ORÇAMENTO'!L97</f>
        <v>0</v>
      </c>
      <c r="I212" s="376" t="e">
        <f t="shared" si="9"/>
        <v>#DIV/0!</v>
      </c>
      <c r="J212" s="376" t="e">
        <f t="shared" si="11"/>
        <v>#DIV/0!</v>
      </c>
      <c r="K212" s="377" t="e">
        <f t="shared" si="10"/>
        <v>#DIV/0!</v>
      </c>
    </row>
    <row r="213" spans="1:11" ht="25.5">
      <c r="A213" s="374">
        <v>208</v>
      </c>
      <c r="B213" s="384" t="str">
        <f>'3.ORÇAMENTO'!B184</f>
        <v>COMPOSIÇÃO 37</v>
      </c>
      <c r="C213" s="90" t="str">
        <f>'3.ORÇAMENTO'!C184</f>
        <v>Placa fotoluminescente (código 23) 15 X 20 cm. Fornecimento e Instalação</v>
      </c>
      <c r="D213" s="91" t="str">
        <f>'3.ORÇAMENTO'!D184</f>
        <v>CJ</v>
      </c>
      <c r="E213" s="92">
        <f>'3.ORÇAMENTO'!E184</f>
        <v>6</v>
      </c>
      <c r="F213" s="93">
        <f>'3.ORÇAMENTO'!H184</f>
        <v>0</v>
      </c>
      <c r="G213" s="375">
        <f>'3.ORÇAMENTO'!K184</f>
        <v>0</v>
      </c>
      <c r="H213" s="375">
        <f>'3.ORÇAMENTO'!L184</f>
        <v>0</v>
      </c>
      <c r="I213" s="376" t="e">
        <f t="shared" si="9"/>
        <v>#DIV/0!</v>
      </c>
      <c r="J213" s="376" t="e">
        <f t="shared" si="11"/>
        <v>#DIV/0!</v>
      </c>
      <c r="K213" s="377" t="e">
        <f t="shared" si="10"/>
        <v>#DIV/0!</v>
      </c>
    </row>
    <row r="214" spans="1:11" ht="25.5">
      <c r="A214" s="374">
        <v>209</v>
      </c>
      <c r="B214" s="89" t="str">
        <f>'3.ORÇAMENTO'!B141</f>
        <v>Composição 34</v>
      </c>
      <c r="C214" s="90" t="str">
        <f>'3.ORÇAMENTO'!C141</f>
        <v>Fita antiderrapante fotoluminescente, 50 mm x 20 m. Fornecimento e Instalação</v>
      </c>
      <c r="D214" s="91" t="str">
        <f>'3.ORÇAMENTO'!D141</f>
        <v>m</v>
      </c>
      <c r="E214" s="92">
        <f>'3.ORÇAMENTO'!E141</f>
        <v>2.1</v>
      </c>
      <c r="F214" s="93">
        <f>'3.ORÇAMENTO'!H141</f>
        <v>0</v>
      </c>
      <c r="G214" s="375">
        <f>'3.ORÇAMENTO'!K141</f>
        <v>0</v>
      </c>
      <c r="H214" s="375">
        <f>'3.ORÇAMENTO'!L141</f>
        <v>0</v>
      </c>
      <c r="I214" s="376" t="e">
        <f t="shared" si="9"/>
        <v>#DIV/0!</v>
      </c>
      <c r="J214" s="376" t="e">
        <f t="shared" si="11"/>
        <v>#DIV/0!</v>
      </c>
      <c r="K214" s="377" t="e">
        <f t="shared" si="10"/>
        <v>#DIV/0!</v>
      </c>
    </row>
    <row r="215" spans="1:11" ht="51">
      <c r="A215" s="374">
        <v>210</v>
      </c>
      <c r="B215" s="89" t="str">
        <f>'3.ORÇAMENTO'!B133</f>
        <v>SINAPI- 95787</v>
      </c>
      <c r="C215" s="90" t="str">
        <f>'3.ORÇAMENTO'!C133</f>
        <v xml:space="preserve"> CONDULETE DE ALUMÍNIO, TIPO LR, PARA ELETRODUTO DE AÇO GALVANIZADO DN 20 MM (3/4''), APARENTE - FORNECIMENTO E INSTALAÇÃO. AF_11/2016_P</v>
      </c>
      <c r="D215" s="91" t="str">
        <f>'3.ORÇAMENTO'!D133</f>
        <v>un.</v>
      </c>
      <c r="E215" s="92">
        <f>'3.ORÇAMENTO'!E133</f>
        <v>5</v>
      </c>
      <c r="F215" s="93">
        <f>'3.ORÇAMENTO'!H133</f>
        <v>0</v>
      </c>
      <c r="G215" s="375">
        <f>'3.ORÇAMENTO'!K133</f>
        <v>0</v>
      </c>
      <c r="H215" s="375">
        <f>'3.ORÇAMENTO'!L133</f>
        <v>0</v>
      </c>
      <c r="I215" s="376" t="e">
        <f t="shared" si="9"/>
        <v>#DIV/0!</v>
      </c>
      <c r="J215" s="376" t="e">
        <f t="shared" si="11"/>
        <v>#DIV/0!</v>
      </c>
      <c r="K215" s="377" t="e">
        <f t="shared" si="10"/>
        <v>#DIV/0!</v>
      </c>
    </row>
    <row r="216" spans="1:11" ht="25.5">
      <c r="A216" s="374">
        <v>211</v>
      </c>
      <c r="B216" s="89" t="str">
        <f>'3.ORÇAMENTO'!B243</f>
        <v>COMPOSIÇÃO 38</v>
      </c>
      <c r="C216" s="90" t="str">
        <f>'3.ORÇAMENTO'!C243</f>
        <v>Placa Fotoluminescente 40 X 20 cm (código 17). Fornecimento e Instalação</v>
      </c>
      <c r="D216" s="91" t="str">
        <f>'3.ORÇAMENTO'!D243</f>
        <v>CJ</v>
      </c>
      <c r="E216" s="92">
        <f>'3.ORÇAMENTO'!E243</f>
        <v>3</v>
      </c>
      <c r="F216" s="93">
        <f>'3.ORÇAMENTO'!H243</f>
        <v>0</v>
      </c>
      <c r="G216" s="375">
        <f>'3.ORÇAMENTO'!K243</f>
        <v>0</v>
      </c>
      <c r="H216" s="375">
        <f>'3.ORÇAMENTO'!L243</f>
        <v>0</v>
      </c>
      <c r="I216" s="376" t="e">
        <f t="shared" si="9"/>
        <v>#DIV/0!</v>
      </c>
      <c r="J216" s="376" t="e">
        <f t="shared" si="11"/>
        <v>#DIV/0!</v>
      </c>
      <c r="K216" s="377" t="e">
        <f t="shared" si="10"/>
        <v>#DIV/0!</v>
      </c>
    </row>
    <row r="217" spans="1:11" ht="51">
      <c r="A217" s="374">
        <v>212</v>
      </c>
      <c r="B217" s="89" t="str">
        <f>'3.ORÇAMENTO'!B257</f>
        <v>SINAPI- 95808</v>
      </c>
      <c r="C217" s="90" t="str">
        <f>'3.ORÇAMENTO'!C257</f>
        <v>CONDULETE DE PVC, TIPO LL, PARA ELETRODUTO DE PVC SOLDÁVEL DN 25 MM 3/4''), APARENTE - FORNECIMENTO E INSTALAÇÃO. AF_11/2016</v>
      </c>
      <c r="D217" s="91" t="str">
        <f>'3.ORÇAMENTO'!D257</f>
        <v>un.</v>
      </c>
      <c r="E217" s="92">
        <f>'3.ORÇAMENTO'!E257</f>
        <v>5</v>
      </c>
      <c r="F217" s="93">
        <f>'3.ORÇAMENTO'!H257</f>
        <v>0</v>
      </c>
      <c r="G217" s="375">
        <f>'3.ORÇAMENTO'!K257</f>
        <v>0</v>
      </c>
      <c r="H217" s="375">
        <f>'3.ORÇAMENTO'!L257</f>
        <v>0</v>
      </c>
      <c r="I217" s="376" t="e">
        <f t="shared" si="9"/>
        <v>#DIV/0!</v>
      </c>
      <c r="J217" s="376" t="e">
        <f t="shared" si="11"/>
        <v>#DIV/0!</v>
      </c>
      <c r="K217" s="377" t="e">
        <f t="shared" si="10"/>
        <v>#DIV/0!</v>
      </c>
    </row>
    <row r="218" spans="1:11" ht="63.75">
      <c r="A218" s="374">
        <v>213</v>
      </c>
      <c r="B218" s="89" t="str">
        <f>'3.ORÇAMENTO'!B280</f>
        <v>SINAPI - 87249</v>
      </c>
      <c r="C218" s="90" t="str">
        <f>'3.ORÇAMENTO'!C280</f>
        <v>REVESTIMENTO CERÂMICO PARA PISO COM PLACAS TIPO ESMALTADA EXTRA DE DIMENSÕES 45X45 CM APLICADA EM AMBIENTES DE ÁREA MENOR QUE 5 M2. AF_06/2014.</v>
      </c>
      <c r="D218" s="91" t="str">
        <f>'3.ORÇAMENTO'!D280</f>
        <v>m²</v>
      </c>
      <c r="E218" s="92">
        <f>'3.ORÇAMENTO'!E280</f>
        <v>2.2799999999999998</v>
      </c>
      <c r="F218" s="93">
        <f>'3.ORÇAMENTO'!H280</f>
        <v>0</v>
      </c>
      <c r="G218" s="375">
        <f>'3.ORÇAMENTO'!K280</f>
        <v>0</v>
      </c>
      <c r="H218" s="375">
        <f>'3.ORÇAMENTO'!L280</f>
        <v>0</v>
      </c>
      <c r="I218" s="376" t="e">
        <f t="shared" si="9"/>
        <v>#DIV/0!</v>
      </c>
      <c r="J218" s="376" t="e">
        <f t="shared" si="11"/>
        <v>#DIV/0!</v>
      </c>
      <c r="K218" s="377" t="e">
        <f t="shared" si="10"/>
        <v>#DIV/0!</v>
      </c>
    </row>
    <row r="219" spans="1:11" ht="51">
      <c r="A219" s="374">
        <v>214</v>
      </c>
      <c r="B219" s="89" t="str">
        <f>'3.ORÇAMENTO'!B324</f>
        <v>SINAPI - 97094</v>
      </c>
      <c r="C219" s="90" t="str">
        <f>'3.ORÇAMENTO'!C324</f>
        <v>CONCRETAGEM DE RADIER, PISO OU LAJE SOBRE SOLO, FCK 30 MPA, PARA ESPESSURA DE 10 CM - LANÇAMENTO, ADENSAMENTO E ACABAMENTO. AF_09/2017</v>
      </c>
      <c r="D219" s="91" t="str">
        <f>'3.ORÇAMENTO'!D324</f>
        <v>m³</v>
      </c>
      <c r="E219" s="92">
        <f>'3.ORÇAMENTO'!E324</f>
        <v>0.22500000000000001</v>
      </c>
      <c r="F219" s="93">
        <f>'3.ORÇAMENTO'!H324</f>
        <v>0</v>
      </c>
      <c r="G219" s="375">
        <f>'3.ORÇAMENTO'!K324</f>
        <v>0</v>
      </c>
      <c r="H219" s="375">
        <f>'3.ORÇAMENTO'!L324</f>
        <v>0</v>
      </c>
      <c r="I219" s="376" t="e">
        <f t="shared" si="9"/>
        <v>#DIV/0!</v>
      </c>
      <c r="J219" s="376" t="e">
        <f t="shared" si="11"/>
        <v>#DIV/0!</v>
      </c>
      <c r="K219" s="377" t="e">
        <f t="shared" si="10"/>
        <v>#DIV/0!</v>
      </c>
    </row>
    <row r="220" spans="1:11" ht="51">
      <c r="A220" s="374">
        <v>215</v>
      </c>
      <c r="B220" s="89" t="str">
        <f>'3.ORÇAMENTO'!B278</f>
        <v>SINAPI - 95622</v>
      </c>
      <c r="C220" s="90" t="str">
        <f>'3.ORÇAMENTO'!C278</f>
        <v>APLICAÇÃO MANUAL DE TINTA LÁTEX ACRÍLICA EM PANOS COM PRESENÇA DE VÃOS DE EDIFÍCIOS DE MÚLTIPLOS PAVIMENTOS, DUAS DEMÃOS. AF_11/2016</v>
      </c>
      <c r="D220" s="91" t="str">
        <f>'3.ORÇAMENTO'!D278</f>
        <v>m²</v>
      </c>
      <c r="E220" s="92">
        <f>'3.ORÇAMENTO'!E278</f>
        <v>8.6499999999999986</v>
      </c>
      <c r="F220" s="93">
        <f>'3.ORÇAMENTO'!H278</f>
        <v>0</v>
      </c>
      <c r="G220" s="375">
        <f>'3.ORÇAMENTO'!K278</f>
        <v>0</v>
      </c>
      <c r="H220" s="375">
        <f>'3.ORÇAMENTO'!L278</f>
        <v>0</v>
      </c>
      <c r="I220" s="376" t="e">
        <f t="shared" si="9"/>
        <v>#DIV/0!</v>
      </c>
      <c r="J220" s="376" t="e">
        <f t="shared" si="11"/>
        <v>#DIV/0!</v>
      </c>
      <c r="K220" s="377" t="e">
        <f t="shared" si="10"/>
        <v>#DIV/0!</v>
      </c>
    </row>
    <row r="221" spans="1:11" ht="38.25">
      <c r="A221" s="374">
        <v>216</v>
      </c>
      <c r="B221" s="89" t="str">
        <f>'3.ORÇAMENTO'!B358</f>
        <v>SINAPI -94795</v>
      </c>
      <c r="C221" s="90" t="str">
        <f>'3.ORÇAMENTO'!C358</f>
        <v>TORNEIRA DE BOIA, ROSCÁVEL, 1/2 , FORNECIDA E INSTALADA EM RESERVAÇÃO DE ÁGUA. AF_06/2016.</v>
      </c>
      <c r="D221" s="91" t="str">
        <f>'3.ORÇAMENTO'!D358</f>
        <v>un.</v>
      </c>
      <c r="E221" s="92">
        <f>'3.ORÇAMENTO'!E358</f>
        <v>2</v>
      </c>
      <c r="F221" s="93">
        <f>'3.ORÇAMENTO'!H358</f>
        <v>0</v>
      </c>
      <c r="G221" s="375">
        <f>'3.ORÇAMENTO'!K358</f>
        <v>0</v>
      </c>
      <c r="H221" s="375">
        <f>'3.ORÇAMENTO'!L358</f>
        <v>0</v>
      </c>
      <c r="I221" s="376" t="e">
        <f t="shared" si="9"/>
        <v>#DIV/0!</v>
      </c>
      <c r="J221" s="376" t="e">
        <f t="shared" si="11"/>
        <v>#DIV/0!</v>
      </c>
      <c r="K221" s="377" t="e">
        <f t="shared" si="10"/>
        <v>#DIV/0!</v>
      </c>
    </row>
    <row r="222" spans="1:11" ht="63.75">
      <c r="A222" s="374">
        <v>217</v>
      </c>
      <c r="B222" s="89" t="str">
        <f>'3.ORÇAMENTO'!B322</f>
        <v>SINAPI - 92724</v>
      </c>
      <c r="C222" s="90" t="str">
        <f>'3.ORÇAMENTO'!C322</f>
        <v>CONCRETAGEM DE VIGAS E LAJES, FCK=20 MPA, PARA LAJES PREMOLDADAS COM USO DE BOMBA EM EDIFICAÇÃO COM ÁREA MÉDIA DE LAJES MAIOR QUE 20 M² - LANÇAMENTO, ADENSAMENTO E ACABAMENTO. AF_12/2015</v>
      </c>
      <c r="D222" s="91" t="str">
        <f>'3.ORÇAMENTO'!D322</f>
        <v>m³</v>
      </c>
      <c r="E222" s="92">
        <f>'3.ORÇAMENTO'!E322</f>
        <v>0.23</v>
      </c>
      <c r="F222" s="93">
        <f>'3.ORÇAMENTO'!H322</f>
        <v>0</v>
      </c>
      <c r="G222" s="375">
        <f>'3.ORÇAMENTO'!K322</f>
        <v>0</v>
      </c>
      <c r="H222" s="375">
        <f>'3.ORÇAMENTO'!L322</f>
        <v>0</v>
      </c>
      <c r="I222" s="376" t="e">
        <f t="shared" si="9"/>
        <v>#DIV/0!</v>
      </c>
      <c r="J222" s="376" t="e">
        <f t="shared" si="11"/>
        <v>#DIV/0!</v>
      </c>
      <c r="K222" s="377" t="e">
        <f t="shared" si="10"/>
        <v>#DIV/0!</v>
      </c>
    </row>
    <row r="223" spans="1:11" ht="38.25">
      <c r="A223" s="374">
        <v>218</v>
      </c>
      <c r="B223" s="89" t="str">
        <f>'3.ORÇAMENTO'!B319</f>
        <v>SINAPI - 98554</v>
      </c>
      <c r="C223" s="90" t="str">
        <f>'3.ORÇAMENTO'!C319</f>
        <v>IMPERMEABILIZAÇÃO DE SUPERFÍCIE COM MEMBRANA À BASE DE RESINA ACRÍLICA, 3 DEMÃOS. AF_06/2018</v>
      </c>
      <c r="D223" s="91" t="str">
        <f>'3.ORÇAMENTO'!D319</f>
        <v>m²</v>
      </c>
      <c r="E223" s="92">
        <f>'3.ORÇAMENTO'!E319</f>
        <v>2.89</v>
      </c>
      <c r="F223" s="93">
        <f>'3.ORÇAMENTO'!H319</f>
        <v>0</v>
      </c>
      <c r="G223" s="375">
        <f>'3.ORÇAMENTO'!K319</f>
        <v>0</v>
      </c>
      <c r="H223" s="375">
        <f>'3.ORÇAMENTO'!L319</f>
        <v>0</v>
      </c>
      <c r="I223" s="376" t="e">
        <f t="shared" si="9"/>
        <v>#DIV/0!</v>
      </c>
      <c r="J223" s="376" t="e">
        <f t="shared" si="11"/>
        <v>#DIV/0!</v>
      </c>
      <c r="K223" s="377" t="e">
        <f t="shared" si="10"/>
        <v>#DIV/0!</v>
      </c>
    </row>
    <row r="224" spans="1:11" ht="51">
      <c r="A224" s="374">
        <v>219</v>
      </c>
      <c r="B224" s="89" t="str">
        <f>'3.ORÇAMENTO'!B152</f>
        <v>SINAPI - 95787</v>
      </c>
      <c r="C224" s="90" t="str">
        <f>'3.ORÇAMENTO'!C152</f>
        <v xml:space="preserve"> CONDULETE DE ALUMÍNIO, TIPO LR, PARA ELETRODUTO DE AÇO GALVANIZADO DN 20 MM (3/4''), APARENTE - FORNECIMENTO E INSTALAÇÃO. AF_11/2016_P</v>
      </c>
      <c r="D224" s="91" t="str">
        <f>'3.ORÇAMENTO'!D152</f>
        <v>un.</v>
      </c>
      <c r="E224" s="92">
        <f>'3.ORÇAMENTO'!E152</f>
        <v>4</v>
      </c>
      <c r="F224" s="93">
        <f>'3.ORÇAMENTO'!H152</f>
        <v>0</v>
      </c>
      <c r="G224" s="375">
        <f>'3.ORÇAMENTO'!K152</f>
        <v>0</v>
      </c>
      <c r="H224" s="375">
        <f>'3.ORÇAMENTO'!L152</f>
        <v>0</v>
      </c>
      <c r="I224" s="376" t="e">
        <f t="shared" si="9"/>
        <v>#DIV/0!</v>
      </c>
      <c r="J224" s="376" t="e">
        <f t="shared" si="11"/>
        <v>#DIV/0!</v>
      </c>
      <c r="K224" s="377" t="e">
        <f t="shared" si="10"/>
        <v>#DIV/0!</v>
      </c>
    </row>
    <row r="225" spans="1:11" ht="51">
      <c r="A225" s="374">
        <v>220</v>
      </c>
      <c r="B225" s="89" t="str">
        <f>'3.ORÇAMENTO'!B256</f>
        <v>SINAPI- 95787</v>
      </c>
      <c r="C225" s="90" t="str">
        <f>'3.ORÇAMENTO'!C256</f>
        <v xml:space="preserve"> CONDULETE DE ALUMÍNIO, TIPO LR, PARA ELETRODUTO DE AÇO GALVANIZADO DN 20 MM (3/4''), APARENTE - FORNECIMENTO E INSTALAÇÃO. AF_11/2016_P</v>
      </c>
      <c r="D225" s="91" t="str">
        <f>'3.ORÇAMENTO'!D256</f>
        <v>un.</v>
      </c>
      <c r="E225" s="92">
        <f>'3.ORÇAMENTO'!E256</f>
        <v>4</v>
      </c>
      <c r="F225" s="93">
        <f>'3.ORÇAMENTO'!H256</f>
        <v>0</v>
      </c>
      <c r="G225" s="375">
        <f>'3.ORÇAMENTO'!K256</f>
        <v>0</v>
      </c>
      <c r="H225" s="375">
        <f>'3.ORÇAMENTO'!L256</f>
        <v>0</v>
      </c>
      <c r="I225" s="376" t="e">
        <f t="shared" si="9"/>
        <v>#DIV/0!</v>
      </c>
      <c r="J225" s="376" t="e">
        <f t="shared" si="11"/>
        <v>#DIV/0!</v>
      </c>
      <c r="K225" s="377" t="e">
        <f t="shared" si="10"/>
        <v>#DIV/0!</v>
      </c>
    </row>
    <row r="226" spans="1:11" ht="51">
      <c r="A226" s="374">
        <v>221</v>
      </c>
      <c r="B226" s="89" t="str">
        <f>'3.ORÇAMENTO'!B155</f>
        <v>SINAPI - 95808</v>
      </c>
      <c r="C226" s="90" t="str">
        <f>'3.ORÇAMENTO'!C155</f>
        <v>CONDULETE DE PVC, TIPO LL, PARA ELETRODUTO DE PVC SOLDÁVEL DN 25 MM 3/4''), APARENTE - FORNECIMENTO E INSTALAÇÃO. AF_11/2016</v>
      </c>
      <c r="D226" s="91" t="str">
        <f>'3.ORÇAMENTO'!D155</f>
        <v>un.</v>
      </c>
      <c r="E226" s="92">
        <f>'3.ORÇAMENTO'!E155</f>
        <v>4</v>
      </c>
      <c r="F226" s="93">
        <f>'3.ORÇAMENTO'!H155</f>
        <v>0</v>
      </c>
      <c r="G226" s="375">
        <f>'3.ORÇAMENTO'!K155</f>
        <v>0</v>
      </c>
      <c r="H226" s="375">
        <f>'3.ORÇAMENTO'!L155</f>
        <v>0</v>
      </c>
      <c r="I226" s="376" t="e">
        <f t="shared" si="9"/>
        <v>#DIV/0!</v>
      </c>
      <c r="J226" s="376" t="e">
        <f t="shared" si="11"/>
        <v>#DIV/0!</v>
      </c>
      <c r="K226" s="377" t="e">
        <f t="shared" si="10"/>
        <v>#DIV/0!</v>
      </c>
    </row>
    <row r="227" spans="1:11" ht="38.25">
      <c r="A227" s="374">
        <v>222</v>
      </c>
      <c r="B227" s="89" t="str">
        <f>'3.ORÇAMENTO'!B301</f>
        <v>SINAPI - 95749</v>
      </c>
      <c r="C227" s="90" t="str">
        <f>'3.ORÇAMENTO'!C301</f>
        <v>ELETRODUTO DE AÇO GALVANIZADO, CLASSE LEVE, DN 20 MM (3/4''), APARENTE, INSTALADO EM PAREDE - FORNECIMENTO E INSTALAÇÃO</v>
      </c>
      <c r="D227" s="91" t="str">
        <f>'3.ORÇAMENTO'!D301</f>
        <v>m</v>
      </c>
      <c r="E227" s="92">
        <f>'3.ORÇAMENTO'!E301</f>
        <v>3.25</v>
      </c>
      <c r="F227" s="93">
        <f>'3.ORÇAMENTO'!H301</f>
        <v>0</v>
      </c>
      <c r="G227" s="375">
        <f>'3.ORÇAMENTO'!K301</f>
        <v>0</v>
      </c>
      <c r="H227" s="375">
        <f>'3.ORÇAMENTO'!L301</f>
        <v>0</v>
      </c>
      <c r="I227" s="376" t="e">
        <f t="shared" si="9"/>
        <v>#DIV/0!</v>
      </c>
      <c r="J227" s="376" t="e">
        <f t="shared" si="11"/>
        <v>#DIV/0!</v>
      </c>
      <c r="K227" s="377" t="e">
        <f t="shared" si="10"/>
        <v>#DIV/0!</v>
      </c>
    </row>
    <row r="228" spans="1:11" ht="25.5">
      <c r="A228" s="374">
        <v>223</v>
      </c>
      <c r="B228" s="89" t="str">
        <f>'3.ORÇAMENTO'!B235</f>
        <v>COMPOSIÇÃO ARQ_02</v>
      </c>
      <c r="C228" s="90" t="str">
        <f>'3.ORÇAMENTO'!C235</f>
        <v>Limpeza de obra com varrição e remoção de entulhos</v>
      </c>
      <c r="D228" s="91" t="str">
        <f>'3.ORÇAMENTO'!D235</f>
        <v>m³</v>
      </c>
      <c r="E228" s="92">
        <f>'3.ORÇAMENTO'!E235</f>
        <v>1.1075999999999999</v>
      </c>
      <c r="F228" s="93">
        <f>'3.ORÇAMENTO'!H235</f>
        <v>0</v>
      </c>
      <c r="G228" s="375">
        <f>'3.ORÇAMENTO'!K235</f>
        <v>0</v>
      </c>
      <c r="H228" s="375">
        <f>'3.ORÇAMENTO'!L235</f>
        <v>0</v>
      </c>
      <c r="I228" s="376" t="e">
        <f t="shared" si="9"/>
        <v>#DIV/0!</v>
      </c>
      <c r="J228" s="376" t="e">
        <f t="shared" si="11"/>
        <v>#DIV/0!</v>
      </c>
      <c r="K228" s="377" t="e">
        <f t="shared" si="10"/>
        <v>#DIV/0!</v>
      </c>
    </row>
    <row r="229" spans="1:11" ht="25.5">
      <c r="A229" s="374">
        <v>224</v>
      </c>
      <c r="B229" s="89" t="str">
        <f>'3.ORÇAMENTO'!B148</f>
        <v>Composição 46</v>
      </c>
      <c r="C229" s="90" t="str">
        <f>'3.ORÇAMENTO'!C148</f>
        <v>Placa fotoluminescente 15x 20 cm (código 21). Fornecimento e Instalação.</v>
      </c>
      <c r="D229" s="91" t="str">
        <f>'3.ORÇAMENTO'!D148</f>
        <v>CJ</v>
      </c>
      <c r="E229" s="92">
        <f>'3.ORÇAMENTO'!E148</f>
        <v>7</v>
      </c>
      <c r="F229" s="93">
        <f>'3.ORÇAMENTO'!H148</f>
        <v>0</v>
      </c>
      <c r="G229" s="375">
        <f>'3.ORÇAMENTO'!K148</f>
        <v>0</v>
      </c>
      <c r="H229" s="375">
        <f>'3.ORÇAMENTO'!L148</f>
        <v>0</v>
      </c>
      <c r="I229" s="376" t="e">
        <f t="shared" si="9"/>
        <v>#DIV/0!</v>
      </c>
      <c r="J229" s="376" t="e">
        <f t="shared" si="11"/>
        <v>#DIV/0!</v>
      </c>
      <c r="K229" s="377" t="e">
        <f t="shared" si="10"/>
        <v>#DIV/0!</v>
      </c>
    </row>
    <row r="230" spans="1:11" ht="25.5">
      <c r="A230" s="374">
        <v>225</v>
      </c>
      <c r="B230" s="89" t="str">
        <f>'3.ORÇAMENTO'!B37</f>
        <v>COMPOSIÇÃO 40</v>
      </c>
      <c r="C230" s="90" t="str">
        <f>'3.ORÇAMENTO'!C37</f>
        <v>Placa Fotoluminescente 24 X 12 cm (código 13). Fornecimento e Instalação</v>
      </c>
      <c r="D230" s="91" t="str">
        <f>'3.ORÇAMENTO'!D37</f>
        <v>CJ</v>
      </c>
      <c r="E230" s="92">
        <f>'3.ORÇAMENTO'!E37</f>
        <v>4</v>
      </c>
      <c r="F230" s="93">
        <f>'3.ORÇAMENTO'!H37</f>
        <v>0</v>
      </c>
      <c r="G230" s="375">
        <f>'3.ORÇAMENTO'!K37</f>
        <v>0</v>
      </c>
      <c r="H230" s="375">
        <f>'3.ORÇAMENTO'!L37</f>
        <v>0</v>
      </c>
      <c r="I230" s="376" t="e">
        <f t="shared" si="9"/>
        <v>#DIV/0!</v>
      </c>
      <c r="J230" s="376" t="e">
        <f t="shared" si="11"/>
        <v>#DIV/0!</v>
      </c>
      <c r="K230" s="377" t="e">
        <f t="shared" si="10"/>
        <v>#DIV/0!</v>
      </c>
    </row>
    <row r="231" spans="1:11" ht="25.5">
      <c r="A231" s="374">
        <v>226</v>
      </c>
      <c r="B231" s="89" t="str">
        <f>'3.ORÇAMENTO'!B274</f>
        <v>COMPOSIÇÃO ARQ 02</v>
      </c>
      <c r="C231" s="90" t="str">
        <f>'3.ORÇAMENTO'!C274</f>
        <v>Limpeza de obra com varrição e remoção de entulhos</v>
      </c>
      <c r="D231" s="91" t="str">
        <f>'3.ORÇAMENTO'!D274</f>
        <v>m³</v>
      </c>
      <c r="E231" s="92">
        <f>'3.ORÇAMENTO'!E274</f>
        <v>0.97900000000000009</v>
      </c>
      <c r="F231" s="93">
        <f>'3.ORÇAMENTO'!H274</f>
        <v>0</v>
      </c>
      <c r="G231" s="375">
        <f>'3.ORÇAMENTO'!K274</f>
        <v>0</v>
      </c>
      <c r="H231" s="375">
        <f>'3.ORÇAMENTO'!L274</f>
        <v>0</v>
      </c>
      <c r="I231" s="376" t="e">
        <f t="shared" si="9"/>
        <v>#DIV/0!</v>
      </c>
      <c r="J231" s="376" t="e">
        <f t="shared" si="11"/>
        <v>#DIV/0!</v>
      </c>
      <c r="K231" s="377" t="e">
        <f t="shared" si="10"/>
        <v>#DIV/0!</v>
      </c>
    </row>
    <row r="232" spans="1:11" ht="25.5">
      <c r="A232" s="374">
        <v>227</v>
      </c>
      <c r="B232" s="89" t="str">
        <f>'3.ORÇAMENTO'!B177</f>
        <v>SINAPI - 102217</v>
      </c>
      <c r="C232" s="90" t="str">
        <f>'3.ORÇAMENTO'!C177</f>
        <v>PINTURA TINTA DE ACABAMENTO (PIGMENTADA) A ÓLEO EM MADEIRA, 2 DEMÃOS. AF_01/2021</v>
      </c>
      <c r="D232" s="91" t="str">
        <f>'3.ORÇAMENTO'!D177</f>
        <v>m²</v>
      </c>
      <c r="E232" s="92">
        <f>'3.ORÇAMENTO'!E177</f>
        <v>6.7200000000000006</v>
      </c>
      <c r="F232" s="93">
        <f>'3.ORÇAMENTO'!H177</f>
        <v>0</v>
      </c>
      <c r="G232" s="375">
        <f>'3.ORÇAMENTO'!K177</f>
        <v>0</v>
      </c>
      <c r="H232" s="375">
        <f>'3.ORÇAMENTO'!L177</f>
        <v>0</v>
      </c>
      <c r="I232" s="376" t="e">
        <f t="shared" si="9"/>
        <v>#DIV/0!</v>
      </c>
      <c r="J232" s="376" t="e">
        <f t="shared" si="11"/>
        <v>#DIV/0!</v>
      </c>
      <c r="K232" s="377" t="e">
        <f t="shared" si="10"/>
        <v>#DIV/0!</v>
      </c>
    </row>
    <row r="233" spans="1:11" ht="63.75">
      <c r="A233" s="374">
        <v>228</v>
      </c>
      <c r="B233" s="89" t="str">
        <f>'3.ORÇAMENTO'!B371</f>
        <v>SINAPI - 92928</v>
      </c>
      <c r="C233" s="90" t="str">
        <f>'3.ORÇAMENTO'!C371</f>
        <v>LUVA DE REDUÇÃO, EM FERRO GALVANIZADO, 1 1/2" X 1 1/4", CONEXÃO ROSQUE ADA, INSTALADO EM REDE DE ALIMENTAÇÃO PARA HIDRANTE - FORNECIMENTO E INSTALAÇÃO. AF_10/202</v>
      </c>
      <c r="D233" s="91" t="str">
        <f>'3.ORÇAMENTO'!D371</f>
        <v>un.</v>
      </c>
      <c r="E233" s="92">
        <f>'3.ORÇAMENTO'!E371</f>
        <v>2</v>
      </c>
      <c r="F233" s="93">
        <f>'3.ORÇAMENTO'!H371</f>
        <v>0</v>
      </c>
      <c r="G233" s="375">
        <f>'3.ORÇAMENTO'!K371</f>
        <v>0</v>
      </c>
      <c r="H233" s="375">
        <f>'3.ORÇAMENTO'!L371</f>
        <v>0</v>
      </c>
      <c r="I233" s="376" t="e">
        <f t="shared" si="9"/>
        <v>#DIV/0!</v>
      </c>
      <c r="J233" s="376" t="e">
        <f t="shared" si="11"/>
        <v>#DIV/0!</v>
      </c>
      <c r="K233" s="377" t="e">
        <f t="shared" si="10"/>
        <v>#DIV/0!</v>
      </c>
    </row>
    <row r="234" spans="1:11" ht="38.25">
      <c r="A234" s="374">
        <v>229</v>
      </c>
      <c r="B234" s="89" t="str">
        <f>'3.ORÇAMENTO'!B352</f>
        <v>SINAPI - 93670</v>
      </c>
      <c r="C234" s="90" t="str">
        <f>'3.ORÇAMENTO'!C352</f>
        <v>DISJUNTOR TRIPOLAR TIPO DIN, CORRENTE NOMINAL DE 25A - FORNECIMENTO E INSTALAÇÃO. AF_10/2020</v>
      </c>
      <c r="D234" s="91" t="str">
        <f>'3.ORÇAMENTO'!D352</f>
        <v>un.</v>
      </c>
      <c r="E234" s="92">
        <f>'3.ORÇAMENTO'!E352</f>
        <v>1</v>
      </c>
      <c r="F234" s="93">
        <f>'3.ORÇAMENTO'!H352</f>
        <v>0</v>
      </c>
      <c r="G234" s="375">
        <f>'3.ORÇAMENTO'!K352</f>
        <v>0</v>
      </c>
      <c r="H234" s="375">
        <f>'3.ORÇAMENTO'!L352</f>
        <v>0</v>
      </c>
      <c r="I234" s="376" t="e">
        <f t="shared" si="9"/>
        <v>#DIV/0!</v>
      </c>
      <c r="J234" s="376" t="e">
        <f t="shared" si="11"/>
        <v>#DIV/0!</v>
      </c>
      <c r="K234" s="377" t="e">
        <f t="shared" si="10"/>
        <v>#DIV/0!</v>
      </c>
    </row>
    <row r="235" spans="1:11" ht="38.25">
      <c r="A235" s="374">
        <v>230</v>
      </c>
      <c r="B235" s="89" t="str">
        <f>'3.ORÇAMENTO'!B63</f>
        <v>SINAPI - 93188</v>
      </c>
      <c r="C235" s="90" t="str">
        <f>'3.ORÇAMENTO'!C63</f>
        <v>VERGA MOLDADA IN LOCO EM CONCRETO PARA PORTAS COM ATÉ 1,5 M DE VÃO. AF03/2016</v>
      </c>
      <c r="D235" s="91" t="str">
        <f>'3.ORÇAMENTO'!D63</f>
        <v>m</v>
      </c>
      <c r="E235" s="92">
        <f>'3.ORÇAMENTO'!E63</f>
        <v>1.2</v>
      </c>
      <c r="F235" s="93">
        <f>'3.ORÇAMENTO'!H63</f>
        <v>0</v>
      </c>
      <c r="G235" s="375">
        <f>'3.ORÇAMENTO'!K63</f>
        <v>0</v>
      </c>
      <c r="H235" s="375">
        <f>'3.ORÇAMENTO'!L63</f>
        <v>0</v>
      </c>
      <c r="I235" s="376" t="e">
        <f t="shared" si="9"/>
        <v>#DIV/0!</v>
      </c>
      <c r="J235" s="376" t="e">
        <f t="shared" si="11"/>
        <v>#DIV/0!</v>
      </c>
      <c r="K235" s="377" t="e">
        <f t="shared" si="10"/>
        <v>#DIV/0!</v>
      </c>
    </row>
    <row r="236" spans="1:11" ht="38.25">
      <c r="A236" s="374">
        <v>231</v>
      </c>
      <c r="B236" s="89" t="str">
        <f>'3.ORÇAMENTO'!B346</f>
        <v xml:space="preserve">SINAPI - 102168
</v>
      </c>
      <c r="C236" s="90" t="str">
        <f>'3.ORÇAMENTO'!C346</f>
        <v>INSTALAÇÃO DE VIDRO LISO INCOLOR, E = 8 MM, EM ESQUADRIA DE ALUMÍNIO OU PVC, FIXADO COM BAGUETE. AF_01/2021_P</v>
      </c>
      <c r="D236" s="91" t="str">
        <f>'3.ORÇAMENTO'!D346</f>
        <v>m²</v>
      </c>
      <c r="E236" s="92">
        <f>'3.ORÇAMENTO'!E346</f>
        <v>0.27300000000000002</v>
      </c>
      <c r="F236" s="93">
        <f>'3.ORÇAMENTO'!H346</f>
        <v>0</v>
      </c>
      <c r="G236" s="375">
        <f>'3.ORÇAMENTO'!K346</f>
        <v>0</v>
      </c>
      <c r="H236" s="375">
        <f>'3.ORÇAMENTO'!L346</f>
        <v>0</v>
      </c>
      <c r="I236" s="376" t="e">
        <f t="shared" si="9"/>
        <v>#DIV/0!</v>
      </c>
      <c r="J236" s="376" t="e">
        <f t="shared" si="11"/>
        <v>#DIV/0!</v>
      </c>
      <c r="K236" s="377" t="e">
        <f t="shared" si="10"/>
        <v>#DIV/0!</v>
      </c>
    </row>
    <row r="237" spans="1:11" ht="25.5">
      <c r="A237" s="374">
        <v>232</v>
      </c>
      <c r="B237" s="89" t="str">
        <f>'3.ORÇAMENTO'!B104</f>
        <v>SINAPI - 97644</v>
      </c>
      <c r="C237" s="90" t="str">
        <f>'3.ORÇAMENTO'!C104</f>
        <v>REMOÇÃO DE PORTAS, DE FORMA MANUAL, SEM REAPROVEITAMENTO. AF_12/2017</v>
      </c>
      <c r="D237" s="91" t="str">
        <f>'3.ORÇAMENTO'!D104</f>
        <v>m²</v>
      </c>
      <c r="E237" s="92">
        <f>'3.ORÇAMENTO'!E104</f>
        <v>11.34</v>
      </c>
      <c r="F237" s="93">
        <f>'3.ORÇAMENTO'!H104</f>
        <v>0</v>
      </c>
      <c r="G237" s="375">
        <f>'3.ORÇAMENTO'!K104</f>
        <v>0</v>
      </c>
      <c r="H237" s="375">
        <f>'3.ORÇAMENTO'!L104</f>
        <v>0</v>
      </c>
      <c r="I237" s="376" t="e">
        <f t="shared" si="9"/>
        <v>#DIV/0!</v>
      </c>
      <c r="J237" s="376" t="e">
        <f t="shared" si="11"/>
        <v>#DIV/0!</v>
      </c>
      <c r="K237" s="377" t="e">
        <f t="shared" si="10"/>
        <v>#DIV/0!</v>
      </c>
    </row>
    <row r="238" spans="1:11" ht="51">
      <c r="A238" s="374">
        <v>233</v>
      </c>
      <c r="B238" s="89" t="str">
        <f>'3.ORÇAMENTO'!B306</f>
        <v>SINAPI - 95808</v>
      </c>
      <c r="C238" s="90" t="str">
        <f>'3.ORÇAMENTO'!C306</f>
        <v>CONDULETE DE PVC, TIPO LL, PARA ELETRODUTO DE PVC SOLDÁVEL DN 25 MM 3/4''), APARENTE - FORNECIMENTO E INSTALAÇÃO. AF_11/2016</v>
      </c>
      <c r="D238" s="91" t="str">
        <f>'3.ORÇAMENTO'!D306</f>
        <v>un.</v>
      </c>
      <c r="E238" s="92">
        <f>'3.ORÇAMENTO'!E306</f>
        <v>3</v>
      </c>
      <c r="F238" s="93">
        <f>'3.ORÇAMENTO'!H306</f>
        <v>0</v>
      </c>
      <c r="G238" s="375">
        <f>'3.ORÇAMENTO'!K306</f>
        <v>0</v>
      </c>
      <c r="H238" s="375">
        <f>'3.ORÇAMENTO'!L306</f>
        <v>0</v>
      </c>
      <c r="I238" s="376" t="e">
        <f t="shared" si="9"/>
        <v>#DIV/0!</v>
      </c>
      <c r="J238" s="376" t="e">
        <f t="shared" si="11"/>
        <v>#DIV/0!</v>
      </c>
      <c r="K238" s="377" t="e">
        <f t="shared" si="10"/>
        <v>#DIV/0!</v>
      </c>
    </row>
    <row r="239" spans="1:11" ht="51">
      <c r="A239" s="374">
        <v>234</v>
      </c>
      <c r="B239" s="89" t="str">
        <f>'3.ORÇAMENTO'!B160</f>
        <v>SINAPI - 94962</v>
      </c>
      <c r="C239" s="90" t="str">
        <f>'3.ORÇAMENTO'!C160</f>
        <v xml:space="preserve">CONCRETO MAGRO PARA LASTRO, TRAÇO 1:4,5:4,5 (CIMENTO/ AREIA MÉDIA/ BRITA 1) - PREPARO MECÂNICO COM BETONEIRA 400 L. AF_07/2016 </v>
      </c>
      <c r="D239" s="91" t="str">
        <f>'3.ORÇAMENTO'!D160</f>
        <v>m³</v>
      </c>
      <c r="E239" s="92">
        <f>'3.ORÇAMENTO'!E160</f>
        <v>0.1855</v>
      </c>
      <c r="F239" s="93">
        <f>'3.ORÇAMENTO'!H160</f>
        <v>0</v>
      </c>
      <c r="G239" s="375">
        <f>'3.ORÇAMENTO'!K160</f>
        <v>0</v>
      </c>
      <c r="H239" s="375">
        <f>'3.ORÇAMENTO'!L160</f>
        <v>0</v>
      </c>
      <c r="I239" s="376" t="e">
        <f t="shared" si="9"/>
        <v>#DIV/0!</v>
      </c>
      <c r="J239" s="376" t="e">
        <f t="shared" si="11"/>
        <v>#DIV/0!</v>
      </c>
      <c r="K239" s="377" t="e">
        <f t="shared" si="10"/>
        <v>#DIV/0!</v>
      </c>
    </row>
    <row r="240" spans="1:11">
      <c r="A240" s="374">
        <v>235</v>
      </c>
      <c r="B240" s="89" t="str">
        <f>'3.ORÇAMENTO'!B163</f>
        <v>SINAPI - 98504</v>
      </c>
      <c r="C240" s="90" t="str">
        <f>'3.ORÇAMENTO'!C163</f>
        <v xml:space="preserve"> PLANTIO DE GRAMA EM PLACAS. AF_05/2018</v>
      </c>
      <c r="D240" s="91" t="str">
        <f>'3.ORÇAMENTO'!D163</f>
        <v>m²</v>
      </c>
      <c r="E240" s="92">
        <f>'3.ORÇAMENTO'!E163</f>
        <v>3.71</v>
      </c>
      <c r="F240" s="93">
        <f>'3.ORÇAMENTO'!H163</f>
        <v>0</v>
      </c>
      <c r="G240" s="375">
        <f>'3.ORÇAMENTO'!K163</f>
        <v>0</v>
      </c>
      <c r="H240" s="375">
        <f>'3.ORÇAMENTO'!L163</f>
        <v>0</v>
      </c>
      <c r="I240" s="376" t="e">
        <f t="shared" si="9"/>
        <v>#DIV/0!</v>
      </c>
      <c r="J240" s="376" t="e">
        <f t="shared" si="11"/>
        <v>#DIV/0!</v>
      </c>
      <c r="K240" s="377" t="e">
        <f t="shared" si="10"/>
        <v>#DIV/0!</v>
      </c>
    </row>
    <row r="241" spans="1:11" ht="38.25">
      <c r="A241" s="374">
        <v>236</v>
      </c>
      <c r="B241" s="89" t="str">
        <f>'3.ORÇAMENTO'!B326</f>
        <v>SINAPI - 100704</v>
      </c>
      <c r="C241" s="90" t="str">
        <f>'3.ORÇAMENTO'!C326</f>
        <v>PORTA CADEADO ZINCADO OXIDADO PRETO COM CADEADO DE AÇO INOX, LARGURA DE *50* MM. AF_12/2019</v>
      </c>
      <c r="D241" s="91" t="str">
        <f>'3.ORÇAMENTO'!D326</f>
        <v>un.</v>
      </c>
      <c r="E241" s="92">
        <f>'3.ORÇAMENTO'!E326</f>
        <v>1</v>
      </c>
      <c r="F241" s="93">
        <f>'3.ORÇAMENTO'!H326</f>
        <v>0</v>
      </c>
      <c r="G241" s="375">
        <f>'3.ORÇAMENTO'!K326</f>
        <v>0</v>
      </c>
      <c r="H241" s="375">
        <f>'3.ORÇAMENTO'!L326</f>
        <v>0</v>
      </c>
      <c r="I241" s="376" t="e">
        <f t="shared" si="9"/>
        <v>#DIV/0!</v>
      </c>
      <c r="J241" s="376" t="e">
        <f t="shared" si="11"/>
        <v>#DIV/0!</v>
      </c>
      <c r="K241" s="377" t="e">
        <f t="shared" si="10"/>
        <v>#DIV/0!</v>
      </c>
    </row>
    <row r="242" spans="1:11" ht="51">
      <c r="A242" s="374">
        <v>237</v>
      </c>
      <c r="B242" s="89" t="str">
        <f>'3.ORÇAMENTO'!B336</f>
        <v>SINAPI - 100704</v>
      </c>
      <c r="C242" s="90" t="str">
        <f>'3.ORÇAMENTO'!C336</f>
        <v xml:space="preserve">PORTA CADEADO ZINCADO OXIDADO PRETO COM CADEADO DE AÇO INOX, LARGURA DE *50* MM.AF_12/2019
</v>
      </c>
      <c r="D242" s="91" t="str">
        <f>'3.ORÇAMENTO'!D336</f>
        <v>un.</v>
      </c>
      <c r="E242" s="92">
        <f>'3.ORÇAMENTO'!E336</f>
        <v>1</v>
      </c>
      <c r="F242" s="93">
        <f>'3.ORÇAMENTO'!H336</f>
        <v>0</v>
      </c>
      <c r="G242" s="375">
        <f>'3.ORÇAMENTO'!K336</f>
        <v>0</v>
      </c>
      <c r="H242" s="375">
        <f>'3.ORÇAMENTO'!L336</f>
        <v>0</v>
      </c>
      <c r="I242" s="376" t="e">
        <f t="shared" si="9"/>
        <v>#DIV/0!</v>
      </c>
      <c r="J242" s="376" t="e">
        <f t="shared" si="11"/>
        <v>#DIV/0!</v>
      </c>
      <c r="K242" s="377" t="e">
        <f t="shared" si="10"/>
        <v>#DIV/0!</v>
      </c>
    </row>
    <row r="243" spans="1:11" ht="38.25">
      <c r="A243" s="374">
        <v>238</v>
      </c>
      <c r="B243" s="89" t="str">
        <f>'3.ORÇAMENTO'!B354</f>
        <v xml:space="preserve"> SINAPI - 95745</v>
      </c>
      <c r="C243" s="90" t="str">
        <f>'3.ORÇAMENTO'!C354</f>
        <v>ELETRODUTO DE AÇO GALVANIZADO, CLASSE LEVE, DN 20 MM (3/4), APARENTE, INSTALADO EM TETO - FORNECIMENTO E INSTALAÇÃO</v>
      </c>
      <c r="D243" s="91" t="str">
        <f>'3.ORÇAMENTO'!D354</f>
        <v>m</v>
      </c>
      <c r="E243" s="92">
        <f>'3.ORÇAMENTO'!E354</f>
        <v>2.5</v>
      </c>
      <c r="F243" s="93">
        <f>'3.ORÇAMENTO'!H354</f>
        <v>0</v>
      </c>
      <c r="G243" s="375">
        <f>'3.ORÇAMENTO'!K354</f>
        <v>0</v>
      </c>
      <c r="H243" s="375">
        <f>'3.ORÇAMENTO'!L354</f>
        <v>0</v>
      </c>
      <c r="I243" s="376" t="e">
        <f t="shared" si="9"/>
        <v>#DIV/0!</v>
      </c>
      <c r="J243" s="376" t="e">
        <f t="shared" si="11"/>
        <v>#DIV/0!</v>
      </c>
      <c r="K243" s="377" t="e">
        <f t="shared" si="10"/>
        <v>#DIV/0!</v>
      </c>
    </row>
    <row r="244" spans="1:11" ht="25.5">
      <c r="A244" s="374">
        <v>239</v>
      </c>
      <c r="B244" s="90" t="str">
        <f>'3.ORÇAMENTO'!B211</f>
        <v>Composição 46</v>
      </c>
      <c r="C244" s="90" t="str">
        <f>'3.ORÇAMENTO'!C211</f>
        <v>Placa fotoluminescente 15x 20 cm (código 21). Fornecimento e Instalação.</v>
      </c>
      <c r="D244" s="91" t="str">
        <f>'3.ORÇAMENTO'!D211</f>
        <v>CJ</v>
      </c>
      <c r="E244" s="92">
        <f>'3.ORÇAMENTO'!E211</f>
        <v>5</v>
      </c>
      <c r="F244" s="93">
        <f>'3.ORÇAMENTO'!H211</f>
        <v>0</v>
      </c>
      <c r="G244" s="375">
        <f>'3.ORÇAMENTO'!K211</f>
        <v>0</v>
      </c>
      <c r="H244" s="375">
        <f>'3.ORÇAMENTO'!L211</f>
        <v>0</v>
      </c>
      <c r="I244" s="376" t="e">
        <f t="shared" si="9"/>
        <v>#DIV/0!</v>
      </c>
      <c r="J244" s="376" t="e">
        <f t="shared" si="11"/>
        <v>#DIV/0!</v>
      </c>
      <c r="K244" s="377" t="e">
        <f t="shared" si="10"/>
        <v>#DIV/0!</v>
      </c>
    </row>
    <row r="245" spans="1:11" ht="51">
      <c r="A245" s="374">
        <v>240</v>
      </c>
      <c r="B245" s="90" t="str">
        <f>'3.ORÇAMENTO'!B214</f>
        <v>SINAPI - 95795</v>
      </c>
      <c r="C245" s="90" t="str">
        <f>'3.ORÇAMENTO'!C214</f>
        <v>CONDULETE DE ALUMÍNIO, TIPO T, PARA ELETRODUTO DE AÇO GALVANIZADO DN 20 MM (3/4''), APARENTE - FORNECIMENTO E INSTALAÇÃO. AF_11/2016_P</v>
      </c>
      <c r="D245" s="91" t="str">
        <f>'3.ORÇAMENTO'!D214</f>
        <v>un.</v>
      </c>
      <c r="E245" s="92">
        <f>'3.ORÇAMENTO'!E214</f>
        <v>2</v>
      </c>
      <c r="F245" s="93">
        <f>'3.ORÇAMENTO'!H214</f>
        <v>0</v>
      </c>
      <c r="G245" s="375">
        <f>'3.ORÇAMENTO'!K214</f>
        <v>0</v>
      </c>
      <c r="H245" s="375">
        <f>'3.ORÇAMENTO'!L214</f>
        <v>0</v>
      </c>
      <c r="I245" s="376" t="e">
        <f t="shared" si="9"/>
        <v>#DIV/0!</v>
      </c>
      <c r="J245" s="376" t="e">
        <f t="shared" si="11"/>
        <v>#DIV/0!</v>
      </c>
      <c r="K245" s="377" t="e">
        <f t="shared" si="10"/>
        <v>#DIV/0!</v>
      </c>
    </row>
    <row r="246" spans="1:11" ht="51">
      <c r="A246" s="374">
        <v>241</v>
      </c>
      <c r="B246" s="89" t="str">
        <f>'3.ORÇAMENTO'!B80</f>
        <v>SINAPI - 95795</v>
      </c>
      <c r="C246" s="90" t="str">
        <f>'3.ORÇAMENTO'!C80</f>
        <v>CONDULETE DE ALUMÍNIO, TIPO T, PARA ELETRODUTO DE AÇO GALVANIZADO DN 20 MM (3/4''), APARENTE - FORNECIMENTO E INSTALAÇÃO. AF_11/2016_P</v>
      </c>
      <c r="D246" s="91" t="str">
        <f>'3.ORÇAMENTO'!D80</f>
        <v>un.</v>
      </c>
      <c r="E246" s="92">
        <f>'3.ORÇAMENTO'!E80</f>
        <v>2</v>
      </c>
      <c r="F246" s="93">
        <f>'3.ORÇAMENTO'!H80</f>
        <v>0</v>
      </c>
      <c r="G246" s="375">
        <f>'3.ORÇAMENTO'!K80</f>
        <v>0</v>
      </c>
      <c r="H246" s="375">
        <f>'3.ORÇAMENTO'!L80</f>
        <v>0</v>
      </c>
      <c r="I246" s="376" t="e">
        <f t="shared" si="9"/>
        <v>#DIV/0!</v>
      </c>
      <c r="J246" s="376" t="e">
        <f t="shared" si="11"/>
        <v>#DIV/0!</v>
      </c>
      <c r="K246" s="377" t="e">
        <f t="shared" si="10"/>
        <v>#DIV/0!</v>
      </c>
    </row>
    <row r="247" spans="1:11" ht="51">
      <c r="A247" s="374">
        <v>242</v>
      </c>
      <c r="B247" s="89" t="str">
        <f>'3.ORÇAMENTO'!B259</f>
        <v>SINAPI- 95795</v>
      </c>
      <c r="C247" s="90" t="str">
        <f>'3.ORÇAMENTO'!C259</f>
        <v>CONDULETE DE ALUMÍNIO, TIPO T, PARA ELETRODUTO DE AÇO GALVANIZADO DN 20 MM (3/4''), APARENTE - FORNECIMENTO E INSTALAÇÃO. AF_11/2016_P</v>
      </c>
      <c r="D247" s="91" t="str">
        <f>'3.ORÇAMENTO'!D259</f>
        <v>un.</v>
      </c>
      <c r="E247" s="92">
        <f>'3.ORÇAMENTO'!E259</f>
        <v>2</v>
      </c>
      <c r="F247" s="93">
        <f>'3.ORÇAMENTO'!H259</f>
        <v>0</v>
      </c>
      <c r="G247" s="375">
        <f>'3.ORÇAMENTO'!K259</f>
        <v>0</v>
      </c>
      <c r="H247" s="375">
        <f>'3.ORÇAMENTO'!L259</f>
        <v>0</v>
      </c>
      <c r="I247" s="376" t="e">
        <f t="shared" si="9"/>
        <v>#DIV/0!</v>
      </c>
      <c r="J247" s="376" t="e">
        <f t="shared" si="11"/>
        <v>#DIV/0!</v>
      </c>
      <c r="K247" s="377" t="e">
        <f t="shared" si="10"/>
        <v>#DIV/0!</v>
      </c>
    </row>
    <row r="248" spans="1:11" ht="25.5">
      <c r="A248" s="374">
        <v>243</v>
      </c>
      <c r="B248" s="89" t="str">
        <f>'3.ORÇAMENTO'!B166</f>
        <v>Composição - 33</v>
      </c>
      <c r="C248" s="90" t="str">
        <f>'3.ORÇAMENTO'!C166</f>
        <v>FUNDO SELADOR PARA GALVANIZADOS. GALÃO DE 3,6 L. Fornecimento e aplicação.</v>
      </c>
      <c r="D248" s="91" t="str">
        <f>'3.ORÇAMENTO'!D166</f>
        <v>m²</v>
      </c>
      <c r="E248" s="92">
        <f>'3.ORÇAMENTO'!E166</f>
        <v>9.1135245154623288</v>
      </c>
      <c r="F248" s="93">
        <f>'3.ORÇAMENTO'!H166</f>
        <v>0</v>
      </c>
      <c r="G248" s="375">
        <f>'3.ORÇAMENTO'!K166</f>
        <v>0</v>
      </c>
      <c r="H248" s="375">
        <f>'3.ORÇAMENTO'!L166</f>
        <v>0</v>
      </c>
      <c r="I248" s="376" t="e">
        <f t="shared" si="9"/>
        <v>#DIV/0!</v>
      </c>
      <c r="J248" s="376" t="e">
        <f t="shared" si="11"/>
        <v>#DIV/0!</v>
      </c>
      <c r="K248" s="377" t="e">
        <f t="shared" si="10"/>
        <v>#DIV/0!</v>
      </c>
    </row>
    <row r="249" spans="1:11" ht="51">
      <c r="A249" s="374">
        <v>244</v>
      </c>
      <c r="B249" s="89" t="str">
        <f>'3.ORÇAMENTO'!B360</f>
        <v>SINAPI - 92908</v>
      </c>
      <c r="C249" s="90" t="str">
        <f>'3.ORÇAMENTO'!C360</f>
        <v>LUVA DE REDUÇÃO, EM FERRO GALVANIZADO, 2" X 1 1/4", CONEXÃO ROSQUEADA, INSTALADO EM PRUMADAS - FORNECIMENTO E INSTALAÇÃO. AF_10/2020</v>
      </c>
      <c r="D249" s="91" t="str">
        <f>'3.ORÇAMENTO'!D360</f>
        <v>un.</v>
      </c>
      <c r="E249" s="92">
        <f>'3.ORÇAMENTO'!E360</f>
        <v>1</v>
      </c>
      <c r="F249" s="93">
        <f>'3.ORÇAMENTO'!H360</f>
        <v>0</v>
      </c>
      <c r="G249" s="375">
        <f>'3.ORÇAMENTO'!K360</f>
        <v>0</v>
      </c>
      <c r="H249" s="375">
        <f>'3.ORÇAMENTO'!L360</f>
        <v>0</v>
      </c>
      <c r="I249" s="376" t="e">
        <f t="shared" si="9"/>
        <v>#DIV/0!</v>
      </c>
      <c r="J249" s="376" t="e">
        <f t="shared" si="11"/>
        <v>#DIV/0!</v>
      </c>
      <c r="K249" s="377" t="e">
        <f t="shared" si="10"/>
        <v>#DIV/0!</v>
      </c>
    </row>
    <row r="250" spans="1:11" ht="38.25">
      <c r="A250" s="374">
        <v>245</v>
      </c>
      <c r="B250" s="89" t="str">
        <f>'3.ORÇAMENTO'!B332</f>
        <v>SINAPI - 102136</v>
      </c>
      <c r="C250" s="90" t="str">
        <f>'3.ORÇAMENTO'!C332</f>
        <v>INSTALAÇÃO DE QUADRO ELÉTRICO PARA BOMBAS TRIFÁSICAS ATÉ 25 CV (NÃO INCLUI O FORNECIMENTO DO QUADRO). AF_12/2020.</v>
      </c>
      <c r="D250" s="91" t="str">
        <f>'3.ORÇAMENTO'!D332</f>
        <v>UNID.</v>
      </c>
      <c r="E250" s="92">
        <f>'3.ORÇAMENTO'!E332</f>
        <v>1</v>
      </c>
      <c r="F250" s="93">
        <f>'3.ORÇAMENTO'!H332</f>
        <v>0</v>
      </c>
      <c r="G250" s="375">
        <f>'3.ORÇAMENTO'!K332</f>
        <v>0</v>
      </c>
      <c r="H250" s="375">
        <f>'3.ORÇAMENTO'!L332</f>
        <v>0</v>
      </c>
      <c r="I250" s="376" t="e">
        <f t="shared" si="9"/>
        <v>#DIV/0!</v>
      </c>
      <c r="J250" s="376" t="e">
        <f t="shared" si="11"/>
        <v>#DIV/0!</v>
      </c>
      <c r="K250" s="377" t="e">
        <f t="shared" si="10"/>
        <v>#DIV/0!</v>
      </c>
    </row>
    <row r="251" spans="1:11" ht="25.5">
      <c r="A251" s="374">
        <v>246</v>
      </c>
      <c r="B251" s="90" t="str">
        <f>'3.ORÇAMENTO'!B220</f>
        <v>Composição - 33</v>
      </c>
      <c r="C251" s="90" t="str">
        <f>'3.ORÇAMENTO'!C220</f>
        <v>FUNDO SELADOR PARA GALVANIZADOS. GALÃO DE 3,6 L. Fornecimento e aplicação.</v>
      </c>
      <c r="D251" s="91" t="str">
        <f>'3.ORÇAMENTO'!D220</f>
        <v>m²</v>
      </c>
      <c r="E251" s="92">
        <f>'3.ORÇAMENTO'!E220</f>
        <v>8.1398082928344202</v>
      </c>
      <c r="F251" s="93">
        <f>'3.ORÇAMENTO'!H220</f>
        <v>0</v>
      </c>
      <c r="G251" s="375">
        <f>'3.ORÇAMENTO'!K220</f>
        <v>0</v>
      </c>
      <c r="H251" s="375">
        <f>'3.ORÇAMENTO'!L220</f>
        <v>0</v>
      </c>
      <c r="I251" s="376" t="e">
        <f t="shared" si="9"/>
        <v>#DIV/0!</v>
      </c>
      <c r="J251" s="376" t="e">
        <f t="shared" si="11"/>
        <v>#DIV/0!</v>
      </c>
      <c r="K251" s="377" t="e">
        <f t="shared" si="10"/>
        <v>#DIV/0!</v>
      </c>
    </row>
    <row r="252" spans="1:11" ht="25.5">
      <c r="A252" s="374">
        <v>247</v>
      </c>
      <c r="B252" s="89" t="str">
        <f>'3.ORÇAMENTO'!B39</f>
        <v>COMPOSIÇÃO 42</v>
      </c>
      <c r="C252" s="90" t="str">
        <f>'3.ORÇAMENTO'!C39</f>
        <v>Sinalização de Proibido Fumar - Fornecimento e Instalação</v>
      </c>
      <c r="D252" s="91" t="str">
        <f>'3.ORÇAMENTO'!D39</f>
        <v>CJ</v>
      </c>
      <c r="E252" s="92">
        <f>'3.ORÇAMENTO'!E39</f>
        <v>3</v>
      </c>
      <c r="F252" s="93">
        <f>'3.ORÇAMENTO'!H39</f>
        <v>0</v>
      </c>
      <c r="G252" s="375">
        <f>'3.ORÇAMENTO'!K39</f>
        <v>0</v>
      </c>
      <c r="H252" s="375">
        <f>'3.ORÇAMENTO'!L39</f>
        <v>0</v>
      </c>
      <c r="I252" s="376" t="e">
        <f t="shared" si="9"/>
        <v>#DIV/0!</v>
      </c>
      <c r="J252" s="376" t="e">
        <f t="shared" si="11"/>
        <v>#DIV/0!</v>
      </c>
      <c r="K252" s="377" t="e">
        <f t="shared" si="10"/>
        <v>#DIV/0!</v>
      </c>
    </row>
    <row r="253" spans="1:11" ht="25.5">
      <c r="A253" s="374">
        <v>248</v>
      </c>
      <c r="B253" s="384" t="s">
        <v>1030</v>
      </c>
      <c r="C253" s="90" t="str">
        <f>'3.ORÇAMENTO'!C190</f>
        <v>Placa Fotoluminescente 24 X 12 cm (código 16). Fornecimento e Instalação</v>
      </c>
      <c r="D253" s="91" t="str">
        <f>'3.ORÇAMENTO'!D190</f>
        <v>CJ</v>
      </c>
      <c r="E253" s="92">
        <f>'3.ORÇAMENTO'!E190</f>
        <v>3</v>
      </c>
      <c r="F253" s="93">
        <f>'3.ORÇAMENTO'!H190</f>
        <v>0</v>
      </c>
      <c r="G253" s="375">
        <f>'3.ORÇAMENTO'!K190</f>
        <v>0</v>
      </c>
      <c r="H253" s="375">
        <f>'3.ORÇAMENTO'!L190</f>
        <v>0</v>
      </c>
      <c r="I253" s="376" t="e">
        <f t="shared" si="9"/>
        <v>#DIV/0!</v>
      </c>
      <c r="J253" s="376" t="e">
        <f t="shared" si="11"/>
        <v>#DIV/0!</v>
      </c>
      <c r="K253" s="377" t="e">
        <f t="shared" si="10"/>
        <v>#DIV/0!</v>
      </c>
    </row>
    <row r="254" spans="1:11" ht="38.25">
      <c r="A254" s="374">
        <v>249</v>
      </c>
      <c r="B254" s="89" t="str">
        <f>'3.ORÇAMENTO'!B234</f>
        <v>SINAPI - 97637</v>
      </c>
      <c r="C254" s="90" t="str">
        <f>'3.ORÇAMENTO'!C234</f>
        <v>REMOÇÃO DE TAPUME/ CHAPAS METÁLICAS E DE MADEIRA, DE FORMA MANUAL, SEM REAPROVEITAMENTO. AF_12/2017</v>
      </c>
      <c r="D254" s="91" t="str">
        <f>'3.ORÇAMENTO'!D234</f>
        <v>m²</v>
      </c>
      <c r="E254" s="92">
        <f>'3.ORÇAMENTO'!E234</f>
        <v>22.151999999999997</v>
      </c>
      <c r="F254" s="93">
        <f>'3.ORÇAMENTO'!H234</f>
        <v>0</v>
      </c>
      <c r="G254" s="375">
        <f>'3.ORÇAMENTO'!K234</f>
        <v>0</v>
      </c>
      <c r="H254" s="375">
        <f>'3.ORÇAMENTO'!L234</f>
        <v>0</v>
      </c>
      <c r="I254" s="376" t="e">
        <f t="shared" si="9"/>
        <v>#DIV/0!</v>
      </c>
      <c r="J254" s="376" t="e">
        <f t="shared" si="11"/>
        <v>#DIV/0!</v>
      </c>
      <c r="K254" s="377" t="e">
        <f t="shared" si="10"/>
        <v>#DIV/0!</v>
      </c>
    </row>
    <row r="255" spans="1:11" ht="25.5">
      <c r="A255" s="374">
        <v>250</v>
      </c>
      <c r="B255" s="89" t="str">
        <f>'3.ORÇAMENTO'!B72</f>
        <v>COMPOSIÇÃO ARQ_04</v>
      </c>
      <c r="C255" s="90" t="str">
        <f>'3.ORÇAMENTO'!C72</f>
        <v>Limpeza de obra com varrição e remoção de entulhos</v>
      </c>
      <c r="D255" s="91" t="str">
        <f>'3.ORÇAMENTO'!D72</f>
        <v>m³</v>
      </c>
      <c r="E255" s="92">
        <f>'3.ORÇAMENTO'!E72</f>
        <v>0.5159999999999999</v>
      </c>
      <c r="F255" s="93">
        <f>'3.ORÇAMENTO'!H72</f>
        <v>0</v>
      </c>
      <c r="G255" s="375">
        <f>'3.ORÇAMENTO'!K72</f>
        <v>0</v>
      </c>
      <c r="H255" s="375">
        <f>'3.ORÇAMENTO'!L72</f>
        <v>0</v>
      </c>
      <c r="I255" s="376" t="e">
        <f t="shared" si="9"/>
        <v>#DIV/0!</v>
      </c>
      <c r="J255" s="376" t="e">
        <f t="shared" si="11"/>
        <v>#DIV/0!</v>
      </c>
      <c r="K255" s="377" t="e">
        <f t="shared" si="10"/>
        <v>#DIV/0!</v>
      </c>
    </row>
    <row r="256" spans="1:11" ht="63.75">
      <c r="A256" s="374">
        <v>251</v>
      </c>
      <c r="B256" s="89" t="str">
        <f>'3.ORÇAMENTO'!B311</f>
        <v>SINAPI - 100736</v>
      </c>
      <c r="C256" s="90" t="str">
        <f>'3.ORÇAMENTO'!C311</f>
        <v>PINTURA COM TINTA ACRÍLICA DE ACABAMENTO APLICADA A ROLO OU PINCEL SOBRE SUPERFÍCIES METÁLICAS (EXCETO PERFIL) EXECUTADO EM OBRA (POR DEMÃO) . AF_01/2020.</v>
      </c>
      <c r="D256" s="91" t="str">
        <f>'3.ORÇAMENTO'!D311</f>
        <v>m²</v>
      </c>
      <c r="E256" s="92">
        <f>'3.ORÇAMENTO'!E311</f>
        <v>4.3101485754917288</v>
      </c>
      <c r="F256" s="93">
        <f>'3.ORÇAMENTO'!H311</f>
        <v>0</v>
      </c>
      <c r="G256" s="375">
        <f>'3.ORÇAMENTO'!K311</f>
        <v>0</v>
      </c>
      <c r="H256" s="375">
        <f>'3.ORÇAMENTO'!L311</f>
        <v>0</v>
      </c>
      <c r="I256" s="376" t="e">
        <f t="shared" si="9"/>
        <v>#DIV/0!</v>
      </c>
      <c r="J256" s="376" t="e">
        <f t="shared" si="11"/>
        <v>#DIV/0!</v>
      </c>
      <c r="K256" s="377" t="e">
        <f t="shared" si="10"/>
        <v>#DIV/0!</v>
      </c>
    </row>
    <row r="257" spans="1:11" ht="25.5">
      <c r="A257" s="374">
        <v>252</v>
      </c>
      <c r="B257" s="89" t="str">
        <f>'3.ORÇAMENTO'!B240</f>
        <v>COMPOSIÇÃO 37</v>
      </c>
      <c r="C257" s="90" t="str">
        <f>'3.ORÇAMENTO'!C240</f>
        <v>Placa fotoluminescente (código 23) 15 X 20 cm. Fornecimento e Instalação</v>
      </c>
      <c r="D257" s="91" t="str">
        <f>'3.ORÇAMENTO'!D240</f>
        <v>CJ</v>
      </c>
      <c r="E257" s="92">
        <f>'3.ORÇAMENTO'!E240</f>
        <v>2</v>
      </c>
      <c r="F257" s="93">
        <f>'3.ORÇAMENTO'!H240</f>
        <v>0</v>
      </c>
      <c r="G257" s="375">
        <f>'3.ORÇAMENTO'!K240</f>
        <v>0</v>
      </c>
      <c r="H257" s="375">
        <f>'3.ORÇAMENTO'!L240</f>
        <v>0</v>
      </c>
      <c r="I257" s="376" t="e">
        <f t="shared" si="9"/>
        <v>#DIV/0!</v>
      </c>
      <c r="J257" s="376" t="e">
        <f t="shared" si="11"/>
        <v>#DIV/0!</v>
      </c>
      <c r="K257" s="377" t="e">
        <f t="shared" si="10"/>
        <v>#DIV/0!</v>
      </c>
    </row>
    <row r="258" spans="1:11" ht="25.5">
      <c r="A258" s="374">
        <v>253</v>
      </c>
      <c r="B258" s="89" t="str">
        <f>'3.ORÇAMENTO'!B85</f>
        <v>Composição - 33</v>
      </c>
      <c r="C258" s="90" t="str">
        <f>'3.ORÇAMENTO'!C85</f>
        <v>FUNDO SELADOR PARA GALVANIZADOS. GALÃO DE 3,6 L. Fornecimento e aplicação.</v>
      </c>
      <c r="D258" s="91" t="str">
        <f>'3.ORÇAMENTO'!D85</f>
        <v>m²</v>
      </c>
      <c r="E258" s="92">
        <f>'3.ORÇAMENTO'!E85</f>
        <v>6.7034721316131671</v>
      </c>
      <c r="F258" s="93">
        <f>'3.ORÇAMENTO'!H85</f>
        <v>0</v>
      </c>
      <c r="G258" s="375">
        <f>'3.ORÇAMENTO'!K85</f>
        <v>0</v>
      </c>
      <c r="H258" s="375">
        <f>'3.ORÇAMENTO'!L85</f>
        <v>0</v>
      </c>
      <c r="I258" s="376" t="e">
        <f t="shared" si="9"/>
        <v>#DIV/0!</v>
      </c>
      <c r="J258" s="376" t="e">
        <f t="shared" si="11"/>
        <v>#DIV/0!</v>
      </c>
      <c r="K258" s="377" t="e">
        <f t="shared" si="10"/>
        <v>#DIV/0!</v>
      </c>
    </row>
    <row r="259" spans="1:11" ht="25.5">
      <c r="A259" s="374">
        <v>254</v>
      </c>
      <c r="B259" s="89" t="str">
        <f>'3.ORÇAMENTO'!B44</f>
        <v>SINAPI - 90436</v>
      </c>
      <c r="C259" s="90" t="str">
        <f>'3.ORÇAMENTO'!C44</f>
        <v>FURO EM ALVENARIA PARA DIÂMETROS MENORES OU IGUAIS A 40 MM. AF_05/2015</v>
      </c>
      <c r="D259" s="91" t="str">
        <f>'3.ORÇAMENTO'!D44</f>
        <v>un.</v>
      </c>
      <c r="E259" s="92">
        <f>'3.ORÇAMENTO'!E44</f>
        <v>4</v>
      </c>
      <c r="F259" s="93">
        <f>'3.ORÇAMENTO'!H44</f>
        <v>0</v>
      </c>
      <c r="G259" s="375">
        <f>'3.ORÇAMENTO'!K44</f>
        <v>0</v>
      </c>
      <c r="H259" s="375">
        <f>'3.ORÇAMENTO'!L44</f>
        <v>0</v>
      </c>
      <c r="I259" s="376" t="e">
        <f t="shared" si="9"/>
        <v>#DIV/0!</v>
      </c>
      <c r="J259" s="376" t="e">
        <f t="shared" si="11"/>
        <v>#DIV/0!</v>
      </c>
      <c r="K259" s="377" t="e">
        <f t="shared" si="10"/>
        <v>#DIV/0!</v>
      </c>
    </row>
    <row r="260" spans="1:11" ht="25.5">
      <c r="A260" s="374">
        <v>255</v>
      </c>
      <c r="B260" s="89" t="str">
        <f>'3.ORÇAMENTO'!B161</f>
        <v>SINAPI - 90436</v>
      </c>
      <c r="C260" s="90" t="str">
        <f>'3.ORÇAMENTO'!C161</f>
        <v>FURO EM ALVENARIA PARA DIÂMETROS MENORES OU IGUAIS A 40 MM. AF_05/2015</v>
      </c>
      <c r="D260" s="91" t="str">
        <f>'3.ORÇAMENTO'!D161</f>
        <v>un.</v>
      </c>
      <c r="E260" s="92">
        <f>'3.ORÇAMENTO'!E161</f>
        <v>4</v>
      </c>
      <c r="F260" s="93">
        <f>'3.ORÇAMENTO'!H161</f>
        <v>0</v>
      </c>
      <c r="G260" s="375">
        <f>'3.ORÇAMENTO'!K161</f>
        <v>0</v>
      </c>
      <c r="H260" s="375">
        <f>'3.ORÇAMENTO'!L161</f>
        <v>0</v>
      </c>
      <c r="I260" s="376" t="e">
        <f t="shared" si="9"/>
        <v>#DIV/0!</v>
      </c>
      <c r="J260" s="376" t="e">
        <f t="shared" si="11"/>
        <v>#DIV/0!</v>
      </c>
      <c r="K260" s="377" t="e">
        <f t="shared" si="10"/>
        <v>#DIV/0!</v>
      </c>
    </row>
    <row r="261" spans="1:11" ht="25.5">
      <c r="A261" s="374">
        <v>256</v>
      </c>
      <c r="B261" s="90" t="str">
        <f>'3.ORÇAMENTO'!B196</f>
        <v>SINAPI - 90436</v>
      </c>
      <c r="C261" s="90" t="str">
        <f>'3.ORÇAMENTO'!C196</f>
        <v>FURO EM ALVENARIA PARA DIÂMETROS MENORES OU IGUAIS A 40 MM. AF_05/2015</v>
      </c>
      <c r="D261" s="91" t="str">
        <f>'3.ORÇAMENTO'!D196</f>
        <v>un.</v>
      </c>
      <c r="E261" s="92">
        <f>'3.ORÇAMENTO'!E196</f>
        <v>4</v>
      </c>
      <c r="F261" s="93">
        <f>'3.ORÇAMENTO'!H196</f>
        <v>0</v>
      </c>
      <c r="G261" s="375">
        <f>'3.ORÇAMENTO'!K196</f>
        <v>0</v>
      </c>
      <c r="H261" s="375">
        <f>'3.ORÇAMENTO'!L196</f>
        <v>0</v>
      </c>
      <c r="I261" s="376" t="e">
        <f t="shared" si="9"/>
        <v>#DIV/0!</v>
      </c>
      <c r="J261" s="376" t="e">
        <f t="shared" si="11"/>
        <v>#DIV/0!</v>
      </c>
      <c r="K261" s="377" t="e">
        <f t="shared" si="10"/>
        <v>#DIV/0!</v>
      </c>
    </row>
    <row r="262" spans="1:11" ht="38.25">
      <c r="A262" s="374">
        <v>257</v>
      </c>
      <c r="B262" s="89" t="str">
        <f>'3.ORÇAMENTO'!B233</f>
        <v>SINAPI - 102217</v>
      </c>
      <c r="C262" s="90" t="str">
        <f>'3.ORÇAMENTO'!C233</f>
        <v xml:space="preserve"> PINTURA TINTA DE ACABAMENTO (PIGMENTADA) A ÓLEO EM MADEIRA, 2 DEMÃOS. AF_01/2021</v>
      </c>
      <c r="D262" s="91" t="str">
        <f>'3.ORÇAMENTO'!D233</f>
        <v>m²</v>
      </c>
      <c r="E262" s="92">
        <f>'3.ORÇAMENTO'!E233</f>
        <v>3.3600000000000003</v>
      </c>
      <c r="F262" s="93">
        <f>'3.ORÇAMENTO'!H233</f>
        <v>0</v>
      </c>
      <c r="G262" s="375">
        <f>'3.ORÇAMENTO'!K233</f>
        <v>0</v>
      </c>
      <c r="H262" s="375">
        <f>'3.ORÇAMENTO'!L233</f>
        <v>0</v>
      </c>
      <c r="I262" s="376" t="e">
        <f t="shared" ref="I262:I308" si="12">H262/$C$2</f>
        <v>#DIV/0!</v>
      </c>
      <c r="J262" s="376" t="e">
        <f t="shared" si="11"/>
        <v>#DIV/0!</v>
      </c>
      <c r="K262" s="377" t="e">
        <f t="shared" ref="K262:K308" si="13">IF(J262&lt;=$Q$6,"A",IF(J262&lt;=$Q$7,"B","C"))</f>
        <v>#DIV/0!</v>
      </c>
    </row>
    <row r="263" spans="1:11" ht="63.75">
      <c r="A263" s="374">
        <v>258</v>
      </c>
      <c r="B263" s="89" t="str">
        <f>'3.ORÇAMENTO'!B369</f>
        <v>SINAPI - 92364</v>
      </c>
      <c r="C263" s="90" t="str">
        <f>'3.ORÇAMENTO'!C369</f>
        <v>TUBO DE AÇO GALVANIZADO COM COSTURA, CLASSE MÉDIA, DN 32 (1 1/4"), CONEXÃO ROSQUEADA, INSTALADO EM REDE DE ALIMENTAÇÃO PARA HIDRANTE - FORNECIMENTO E INSTALAÇÃO. AF_10/202</v>
      </c>
      <c r="D263" s="91" t="str">
        <f>'3.ORÇAMENTO'!D369</f>
        <v>m</v>
      </c>
      <c r="E263" s="92">
        <f>'3.ORÇAMENTO'!E369</f>
        <v>0.5</v>
      </c>
      <c r="F263" s="93">
        <f>'3.ORÇAMENTO'!H369</f>
        <v>0</v>
      </c>
      <c r="G263" s="375">
        <f>'3.ORÇAMENTO'!K369</f>
        <v>0</v>
      </c>
      <c r="H263" s="375">
        <f>'3.ORÇAMENTO'!L369</f>
        <v>0</v>
      </c>
      <c r="I263" s="376" t="e">
        <f t="shared" si="12"/>
        <v>#DIV/0!</v>
      </c>
      <c r="J263" s="376" t="e">
        <f t="shared" ref="J263:J308" si="14">I263+J262</f>
        <v>#DIV/0!</v>
      </c>
      <c r="K263" s="377" t="e">
        <f t="shared" si="13"/>
        <v>#DIV/0!</v>
      </c>
    </row>
    <row r="264" spans="1:11" ht="25.5">
      <c r="A264" s="374">
        <v>259</v>
      </c>
      <c r="B264" s="89" t="str">
        <f>'3.ORÇAMENTO'!B77</f>
        <v>COMPOSIÇÃO 46</v>
      </c>
      <c r="C264" s="90" t="str">
        <f>'3.ORÇAMENTO'!C77</f>
        <v>Placa fotoluminescente 15x 20 cm (código 21). Fornecimento e Instalação.</v>
      </c>
      <c r="D264" s="91" t="str">
        <f>'3.ORÇAMENTO'!D77</f>
        <v>CJ</v>
      </c>
      <c r="E264" s="92">
        <f>'3.ORÇAMENTO'!E77</f>
        <v>3</v>
      </c>
      <c r="F264" s="93">
        <f>'3.ORÇAMENTO'!H77</f>
        <v>0</v>
      </c>
      <c r="G264" s="375">
        <f>'3.ORÇAMENTO'!K77</f>
        <v>0</v>
      </c>
      <c r="H264" s="375">
        <f>'3.ORÇAMENTO'!L77</f>
        <v>0</v>
      </c>
      <c r="I264" s="376" t="e">
        <f t="shared" si="12"/>
        <v>#DIV/0!</v>
      </c>
      <c r="J264" s="376" t="e">
        <f t="shared" si="14"/>
        <v>#DIV/0!</v>
      </c>
      <c r="K264" s="377" t="e">
        <f t="shared" si="13"/>
        <v>#DIV/0!</v>
      </c>
    </row>
    <row r="265" spans="1:11" ht="25.5">
      <c r="A265" s="374">
        <v>260</v>
      </c>
      <c r="B265" s="89" t="str">
        <f>'3.ORÇAMENTO'!B300</f>
        <v>Composição 46</v>
      </c>
      <c r="C265" s="90" t="str">
        <f>'3.ORÇAMENTO'!C300</f>
        <v>Placa fotoluminescente 15x 20 cm (código 21). Fornecimento e Instalação.</v>
      </c>
      <c r="D265" s="91" t="str">
        <f>'3.ORÇAMENTO'!D300</f>
        <v>CJ</v>
      </c>
      <c r="E265" s="92">
        <f>'3.ORÇAMENTO'!E300</f>
        <v>3</v>
      </c>
      <c r="F265" s="93">
        <f>'3.ORÇAMENTO'!H300</f>
        <v>0</v>
      </c>
      <c r="G265" s="375">
        <f>'3.ORÇAMENTO'!K300</f>
        <v>0</v>
      </c>
      <c r="H265" s="375">
        <f>'3.ORÇAMENTO'!L300</f>
        <v>0</v>
      </c>
      <c r="I265" s="376" t="e">
        <f t="shared" si="12"/>
        <v>#DIV/0!</v>
      </c>
      <c r="J265" s="376" t="e">
        <f t="shared" si="14"/>
        <v>#DIV/0!</v>
      </c>
      <c r="K265" s="377" t="e">
        <f t="shared" si="13"/>
        <v>#DIV/0!</v>
      </c>
    </row>
    <row r="266" spans="1:11" ht="51">
      <c r="A266" s="374">
        <v>261</v>
      </c>
      <c r="B266" s="89" t="str">
        <f>'3.ORÇAMENTO'!B325</f>
        <v>SINAPI - 90278</v>
      </c>
      <c r="C266" s="90" t="str">
        <f>'3.ORÇAMENTO'!C325</f>
        <v>GRAUTE FGK=15 MPA; TRAÇO 1:0,04:2,0:2,4 (CIMENTO/ CAL/ AREIA GROSSA/ B RITA 0) - PREPARO MECÂNICO COM BETONEIRA 400 L. AF_02/2015</v>
      </c>
      <c r="D266" s="91" t="str">
        <f>'3.ORÇAMENTO'!D325</f>
        <v>m³</v>
      </c>
      <c r="E266" s="92">
        <f>'3.ORÇAMENTO'!E325</f>
        <v>0.107</v>
      </c>
      <c r="F266" s="93">
        <f>'3.ORÇAMENTO'!H325</f>
        <v>0</v>
      </c>
      <c r="G266" s="375">
        <f>'3.ORÇAMENTO'!K325</f>
        <v>0</v>
      </c>
      <c r="H266" s="375">
        <f>'3.ORÇAMENTO'!L325</f>
        <v>0</v>
      </c>
      <c r="I266" s="376" t="e">
        <f t="shared" si="12"/>
        <v>#DIV/0!</v>
      </c>
      <c r="J266" s="376" t="e">
        <f t="shared" si="14"/>
        <v>#DIV/0!</v>
      </c>
      <c r="K266" s="377" t="e">
        <f t="shared" si="13"/>
        <v>#DIV/0!</v>
      </c>
    </row>
    <row r="267" spans="1:11" ht="63.75">
      <c r="A267" s="374">
        <v>262</v>
      </c>
      <c r="B267" s="89" t="str">
        <f>'3.ORÇAMENTO'!B94</f>
        <v>SINAPI - 87893</v>
      </c>
      <c r="C267" s="90" t="str">
        <f>'3.ORÇAMENTO'!C94</f>
        <v>CHAPISCO APLICADO EM ALVENARIA (SEM PRESENÇA DE VÃOS) E ESTRUTURAS DE CONCRETO DE FACHADA, COM COLHER DE PEDREIRO. ARGAMASSA TRAÇO 1:3 COM PREPARO MANUAL. AF_06/2014</v>
      </c>
      <c r="D267" s="91" t="str">
        <f>'3.ORÇAMENTO'!D94</f>
        <v>m²</v>
      </c>
      <c r="E267" s="92">
        <f>'3.ORÇAMENTO'!E94</f>
        <v>6.52</v>
      </c>
      <c r="F267" s="93">
        <f>'3.ORÇAMENTO'!H94</f>
        <v>0</v>
      </c>
      <c r="G267" s="375">
        <f>'3.ORÇAMENTO'!K94</f>
        <v>0</v>
      </c>
      <c r="H267" s="375">
        <f>'3.ORÇAMENTO'!L94</f>
        <v>0</v>
      </c>
      <c r="I267" s="376" t="e">
        <f t="shared" si="12"/>
        <v>#DIV/0!</v>
      </c>
      <c r="J267" s="376" t="e">
        <f t="shared" si="14"/>
        <v>#DIV/0!</v>
      </c>
      <c r="K267" s="377" t="e">
        <f t="shared" si="13"/>
        <v>#DIV/0!</v>
      </c>
    </row>
    <row r="268" spans="1:11" ht="38.25">
      <c r="A268" s="374">
        <v>263</v>
      </c>
      <c r="B268" s="89" t="str">
        <f>'3.ORÇAMENTO'!B156</f>
        <v>SINAPI - 93358</v>
      </c>
      <c r="C268" s="90" t="str">
        <f>'3.ORÇAMENTO'!C156</f>
        <v>ESCAVAÇÃO MANUAL DE VALA COM PROFUNDIDADE MENOR OU IGUAL A 1,30 M. AF_03/2016.</v>
      </c>
      <c r="D268" s="91" t="str">
        <f>'3.ORÇAMENTO'!D156</f>
        <v>m³</v>
      </c>
      <c r="E268" s="92">
        <f>'3.ORÇAMENTO'!E156</f>
        <v>0.55649999999999999</v>
      </c>
      <c r="F268" s="93">
        <f>'3.ORÇAMENTO'!H156</f>
        <v>0</v>
      </c>
      <c r="G268" s="375">
        <f>'3.ORÇAMENTO'!K156</f>
        <v>0</v>
      </c>
      <c r="H268" s="375">
        <f>'3.ORÇAMENTO'!L156</f>
        <v>0</v>
      </c>
      <c r="I268" s="376" t="e">
        <f t="shared" si="12"/>
        <v>#DIV/0!</v>
      </c>
      <c r="J268" s="376" t="e">
        <f t="shared" si="14"/>
        <v>#DIV/0!</v>
      </c>
      <c r="K268" s="377" t="e">
        <f t="shared" si="13"/>
        <v>#DIV/0!</v>
      </c>
    </row>
    <row r="269" spans="1:11" ht="51">
      <c r="A269" s="374">
        <v>264</v>
      </c>
      <c r="B269" s="89" t="str">
        <f>'3.ORÇAMENTO'!B138</f>
        <v>SINAPI - 95801</v>
      </c>
      <c r="C269" s="90" t="str">
        <f>'3.ORÇAMENTO'!C138</f>
        <v>CONDULETE DE ALUMÍNIO, TIPO X, PARA ELETRODUTO DE AÇO GALVANIZADO DN 20 MM (3/4''), APARENTE - FORNECIMENTO E INSTALAÇÃO. AF_11/2016_P</v>
      </c>
      <c r="D269" s="91" t="str">
        <f>'3.ORÇAMENTO'!D138</f>
        <v>un.</v>
      </c>
      <c r="E269" s="92">
        <f>'3.ORÇAMENTO'!E138</f>
        <v>1</v>
      </c>
      <c r="F269" s="93">
        <f>'3.ORÇAMENTO'!H138</f>
        <v>0</v>
      </c>
      <c r="G269" s="375">
        <f>'3.ORÇAMENTO'!K138</f>
        <v>0</v>
      </c>
      <c r="H269" s="375">
        <f>'3.ORÇAMENTO'!L138</f>
        <v>0</v>
      </c>
      <c r="I269" s="376" t="e">
        <f t="shared" si="12"/>
        <v>#DIV/0!</v>
      </c>
      <c r="J269" s="376" t="e">
        <f t="shared" si="14"/>
        <v>#DIV/0!</v>
      </c>
      <c r="K269" s="377" t="e">
        <f t="shared" si="13"/>
        <v>#DIV/0!</v>
      </c>
    </row>
    <row r="270" spans="1:11" ht="25.5">
      <c r="A270" s="374">
        <v>265</v>
      </c>
      <c r="B270" s="89" t="str">
        <f>'3.ORÇAMENTO'!B106</f>
        <v>SINAPI - 102193</v>
      </c>
      <c r="C270" s="90" t="str">
        <f>'3.ORÇAMENTO'!C106</f>
        <v>LIXAMENTO DE MADEIRA PARA APLICAÇÃO DE FUNDO OU PINTURA. AF_01/2021</v>
      </c>
      <c r="D270" s="91" t="str">
        <f>'3.ORÇAMENTO'!D106</f>
        <v>m²</v>
      </c>
      <c r="E270" s="92">
        <f>'3.ORÇAMENTO'!E106</f>
        <v>22.68</v>
      </c>
      <c r="F270" s="93">
        <f>'3.ORÇAMENTO'!H106</f>
        <v>0</v>
      </c>
      <c r="G270" s="375">
        <f>'3.ORÇAMENTO'!K106</f>
        <v>0</v>
      </c>
      <c r="H270" s="375">
        <f>'3.ORÇAMENTO'!L106</f>
        <v>0</v>
      </c>
      <c r="I270" s="376" t="e">
        <f t="shared" si="12"/>
        <v>#DIV/0!</v>
      </c>
      <c r="J270" s="376" t="e">
        <f t="shared" si="14"/>
        <v>#DIV/0!</v>
      </c>
      <c r="K270" s="377" t="e">
        <f t="shared" si="13"/>
        <v>#DIV/0!</v>
      </c>
    </row>
    <row r="271" spans="1:11" ht="38.25">
      <c r="A271" s="374">
        <v>266</v>
      </c>
      <c r="B271" s="89" t="str">
        <f>'3.ORÇAMENTO'!B273</f>
        <v>SINAPI - 97622</v>
      </c>
      <c r="C271" s="90" t="str">
        <f>'3.ORÇAMENTO'!C273</f>
        <v xml:space="preserve">DEMOLIÇÃO DE ALVENARIA DE BLOCO FURADO, DE FORMA MANUAL, SEM REAPROVEITAMENTO. AF_12/2017. </v>
      </c>
      <c r="D271" s="91" t="str">
        <f>'3.ORÇAMENTO'!D273</f>
        <v>m³</v>
      </c>
      <c r="E271" s="92">
        <f>'3.ORÇAMENTO'!E273</f>
        <v>0.77000000000000013</v>
      </c>
      <c r="F271" s="93">
        <f>'3.ORÇAMENTO'!H273</f>
        <v>0</v>
      </c>
      <c r="G271" s="375">
        <f>'3.ORÇAMENTO'!K273</f>
        <v>0</v>
      </c>
      <c r="H271" s="375">
        <f>'3.ORÇAMENTO'!L273</f>
        <v>0</v>
      </c>
      <c r="I271" s="376" t="e">
        <f t="shared" si="12"/>
        <v>#DIV/0!</v>
      </c>
      <c r="J271" s="376" t="e">
        <f t="shared" si="14"/>
        <v>#DIV/0!</v>
      </c>
      <c r="K271" s="377" t="e">
        <f t="shared" si="13"/>
        <v>#DIV/0!</v>
      </c>
    </row>
    <row r="272" spans="1:11" ht="38.25">
      <c r="A272" s="374">
        <v>267</v>
      </c>
      <c r="B272" s="89" t="str">
        <f>'3.ORÇAMENTO'!B315</f>
        <v>SINAPI - 95240</v>
      </c>
      <c r="C272" s="90" t="str">
        <f>'3.ORÇAMENTO'!C315</f>
        <v>LASTRO DE CONCRETO MAGRO, APLICADO EM PISOS, LAJES SOBRE SOLO OU RADIE RS, ESPESSURA DE 3 CM. AF_07/2016</v>
      </c>
      <c r="D272" s="91" t="str">
        <f>'3.ORÇAMENTO'!D315</f>
        <v>m²</v>
      </c>
      <c r="E272" s="92">
        <f>'3.ORÇAMENTO'!E315</f>
        <v>2.25</v>
      </c>
      <c r="F272" s="93">
        <f>'3.ORÇAMENTO'!H315</f>
        <v>0</v>
      </c>
      <c r="G272" s="375">
        <f>'3.ORÇAMENTO'!K315</f>
        <v>0</v>
      </c>
      <c r="H272" s="375">
        <f>'3.ORÇAMENTO'!L315</f>
        <v>0</v>
      </c>
      <c r="I272" s="376" t="e">
        <f t="shared" si="12"/>
        <v>#DIV/0!</v>
      </c>
      <c r="J272" s="376" t="e">
        <f t="shared" si="14"/>
        <v>#DIV/0!</v>
      </c>
      <c r="K272" s="377" t="e">
        <f t="shared" si="13"/>
        <v>#DIV/0!</v>
      </c>
    </row>
    <row r="273" spans="1:11">
      <c r="A273" s="374">
        <v>268</v>
      </c>
      <c r="B273" s="89" t="str">
        <f>'3.ORÇAMENTO'!B162</f>
        <v>Composição - 28</v>
      </c>
      <c r="C273" s="90" t="str">
        <f>'3.ORÇAMENTO'!C162</f>
        <v>Limpeza final de obra</v>
      </c>
      <c r="D273" s="91" t="str">
        <f>'3.ORÇAMENTO'!D162</f>
        <v>CJ</v>
      </c>
      <c r="E273" s="92">
        <f>'3.ORÇAMENTO'!E162</f>
        <v>3.71</v>
      </c>
      <c r="F273" s="93">
        <f>'3.ORÇAMENTO'!H162</f>
        <v>0</v>
      </c>
      <c r="G273" s="375">
        <f>'3.ORÇAMENTO'!K162</f>
        <v>0</v>
      </c>
      <c r="H273" s="375">
        <f>'3.ORÇAMENTO'!L162</f>
        <v>0</v>
      </c>
      <c r="I273" s="376" t="e">
        <f t="shared" si="12"/>
        <v>#DIV/0!</v>
      </c>
      <c r="J273" s="376" t="e">
        <f t="shared" si="14"/>
        <v>#DIV/0!</v>
      </c>
      <c r="K273" s="377" t="e">
        <f t="shared" si="13"/>
        <v>#DIV/0!</v>
      </c>
    </row>
    <row r="274" spans="1:11" ht="51">
      <c r="A274" s="374">
        <v>269</v>
      </c>
      <c r="B274" s="89" t="str">
        <f>'3.ORÇAMENTO'!B303</f>
        <v>SINAPI - 95795</v>
      </c>
      <c r="C274" s="90" t="str">
        <f>'3.ORÇAMENTO'!C303</f>
        <v>CONDULETE DE ALUMÍNIO, TIPO T, PARA ELETRODUTO DE AÇO GALVANIZADO DN 20 MM (3/4''), APARENTE - FORNECIMENTO E INSTALAÇÃO. AF_11/2016_P</v>
      </c>
      <c r="D274" s="91" t="str">
        <f>'3.ORÇAMENTO'!D303</f>
        <v>un.</v>
      </c>
      <c r="E274" s="92">
        <f>'3.ORÇAMENTO'!E303</f>
        <v>1</v>
      </c>
      <c r="F274" s="93">
        <f>'3.ORÇAMENTO'!H303</f>
        <v>0</v>
      </c>
      <c r="G274" s="375">
        <f>'3.ORÇAMENTO'!K303</f>
        <v>0</v>
      </c>
      <c r="H274" s="375">
        <f>'3.ORÇAMENTO'!L303</f>
        <v>0</v>
      </c>
      <c r="I274" s="376" t="e">
        <f t="shared" si="12"/>
        <v>#DIV/0!</v>
      </c>
      <c r="J274" s="376" t="e">
        <f t="shared" si="14"/>
        <v>#DIV/0!</v>
      </c>
      <c r="K274" s="377" t="e">
        <f t="shared" si="13"/>
        <v>#DIV/0!</v>
      </c>
    </row>
    <row r="275" spans="1:11" ht="25.5">
      <c r="A275" s="374">
        <v>270</v>
      </c>
      <c r="B275" s="89" t="str">
        <f>'3.ORÇAMENTO'!B92</f>
        <v>SINAPI - 99803</v>
      </c>
      <c r="C275" s="90" t="str">
        <f>'3.ORÇAMENTO'!C92</f>
        <v>LIMPEZA DE PISO CERÂMICO OU PORCELANATO COM PANO ÚMIDO. AF_04/2019</v>
      </c>
      <c r="D275" s="91" t="str">
        <f>'3.ORÇAMENTO'!D92</f>
        <v>m²</v>
      </c>
      <c r="E275" s="92">
        <f>'3.ORÇAMENTO'!E92</f>
        <v>17.55</v>
      </c>
      <c r="F275" s="93">
        <f>'3.ORÇAMENTO'!H92</f>
        <v>0</v>
      </c>
      <c r="G275" s="375">
        <f>'3.ORÇAMENTO'!K92</f>
        <v>0</v>
      </c>
      <c r="H275" s="375">
        <f>'3.ORÇAMENTO'!L92</f>
        <v>0</v>
      </c>
      <c r="I275" s="376" t="e">
        <f t="shared" si="12"/>
        <v>#DIV/0!</v>
      </c>
      <c r="J275" s="376" t="e">
        <f t="shared" si="14"/>
        <v>#DIV/0!</v>
      </c>
      <c r="K275" s="377" t="e">
        <f t="shared" si="13"/>
        <v>#DIV/0!</v>
      </c>
    </row>
    <row r="276" spans="1:11" ht="38.25">
      <c r="A276" s="374">
        <v>271</v>
      </c>
      <c r="B276" s="89" t="str">
        <f>'3.ORÇAMENTO'!B159</f>
        <v>SINAPI  - 101622</v>
      </c>
      <c r="C276" s="90" t="str">
        <f>'3.ORÇAMENTO'!C159</f>
        <v xml:space="preserve">PREPARO DE FUNDO DE VALA COM LARGURA MENOR QUE 1,5 M, COM CAMADA DE AREIA, LANÇAMENTO MECANIZADO. AF_08/2020 </v>
      </c>
      <c r="D276" s="91" t="str">
        <f>'3.ORÇAMENTO'!D159</f>
        <v>m³</v>
      </c>
      <c r="E276" s="92">
        <f>'3.ORÇAMENTO'!E159</f>
        <v>0.1855</v>
      </c>
      <c r="F276" s="93">
        <f>'3.ORÇAMENTO'!H159</f>
        <v>0</v>
      </c>
      <c r="G276" s="375">
        <f>'3.ORÇAMENTO'!K159</f>
        <v>0</v>
      </c>
      <c r="H276" s="375">
        <f>'3.ORÇAMENTO'!L159</f>
        <v>0</v>
      </c>
      <c r="I276" s="376" t="e">
        <f t="shared" si="12"/>
        <v>#DIV/0!</v>
      </c>
      <c r="J276" s="376" t="e">
        <f t="shared" si="14"/>
        <v>#DIV/0!</v>
      </c>
      <c r="K276" s="377" t="e">
        <f t="shared" si="13"/>
        <v>#DIV/0!</v>
      </c>
    </row>
    <row r="277" spans="1:11" ht="51">
      <c r="A277" s="374">
        <v>272</v>
      </c>
      <c r="B277" s="89" t="str">
        <f>'3.ORÇAMENTO'!B304</f>
        <v>SINAPI - 95787</v>
      </c>
      <c r="C277" s="90" t="str">
        <f>'3.ORÇAMENTO'!C304</f>
        <v xml:space="preserve"> CONDULETE DE ALUMÍNIO, TIPO LR, PARA ELETRODUTO DE AÇO GALVANIZADO DN 20 MM (3/4''), APARENTE - FORNECIMENTO E INSTALAÇÃO. AF_11/2016_P</v>
      </c>
      <c r="D277" s="91" t="str">
        <f>'3.ORÇAMENTO'!D304</f>
        <v>un.</v>
      </c>
      <c r="E277" s="92">
        <f>'3.ORÇAMENTO'!E304</f>
        <v>1</v>
      </c>
      <c r="F277" s="93">
        <f>'3.ORÇAMENTO'!H304</f>
        <v>0</v>
      </c>
      <c r="G277" s="375">
        <f>'3.ORÇAMENTO'!K304</f>
        <v>0</v>
      </c>
      <c r="H277" s="375">
        <f>'3.ORÇAMENTO'!L304</f>
        <v>0</v>
      </c>
      <c r="I277" s="376" t="e">
        <f t="shared" si="12"/>
        <v>#DIV/0!</v>
      </c>
      <c r="J277" s="376" t="e">
        <f t="shared" si="14"/>
        <v>#DIV/0!</v>
      </c>
      <c r="K277" s="377" t="e">
        <f t="shared" si="13"/>
        <v>#DIV/0!</v>
      </c>
    </row>
    <row r="278" spans="1:11" ht="25.5">
      <c r="A278" s="374">
        <v>273</v>
      </c>
      <c r="B278" s="89" t="str">
        <f>'3.ORÇAMENTO'!B174</f>
        <v>SINAPI - 97644</v>
      </c>
      <c r="C278" s="90" t="str">
        <f>'3.ORÇAMENTO'!C174</f>
        <v>REMOÇÃO DE PORTAS, DE FORMA MANUAL, SEM REAPROVEITAMENTO. AF_12/2017</v>
      </c>
      <c r="D278" s="91" t="str">
        <f>'3.ORÇAMENTO'!D174</f>
        <v>m²</v>
      </c>
      <c r="E278" s="92">
        <f>'3.ORÇAMENTO'!E174</f>
        <v>3.3600000000000003</v>
      </c>
      <c r="F278" s="93">
        <f>'3.ORÇAMENTO'!H174</f>
        <v>0</v>
      </c>
      <c r="G278" s="375">
        <f>'3.ORÇAMENTO'!K174</f>
        <v>0</v>
      </c>
      <c r="H278" s="375">
        <f>'3.ORÇAMENTO'!L174</f>
        <v>0</v>
      </c>
      <c r="I278" s="376" t="e">
        <f t="shared" si="12"/>
        <v>#DIV/0!</v>
      </c>
      <c r="J278" s="376" t="e">
        <f t="shared" si="14"/>
        <v>#DIV/0!</v>
      </c>
      <c r="K278" s="377" t="e">
        <f t="shared" si="13"/>
        <v>#DIV/0!</v>
      </c>
    </row>
    <row r="279" spans="1:11" ht="38.25">
      <c r="A279" s="374">
        <v>274</v>
      </c>
      <c r="B279" s="89" t="str">
        <f>'3.ORÇAMENTO'!B62</f>
        <v>SINAPI - 97622</v>
      </c>
      <c r="C279" s="90" t="str">
        <f>'3.ORÇAMENTO'!C62</f>
        <v xml:space="preserve">DEMOLIÇÃO DE ALVENARIA DE BLOCO FURADO, DE FORMA MANUAL, SEM REAPROVEITAMENTO. AF_12/2017. </v>
      </c>
      <c r="D279" s="91" t="str">
        <f>'3.ORÇAMENTO'!D62</f>
        <v>m³</v>
      </c>
      <c r="E279" s="92">
        <f>'3.ORÇAMENTO'!E62</f>
        <v>0.5159999999999999</v>
      </c>
      <c r="F279" s="93">
        <f>'3.ORÇAMENTO'!H62</f>
        <v>0</v>
      </c>
      <c r="G279" s="375">
        <f>'3.ORÇAMENTO'!K62</f>
        <v>0</v>
      </c>
      <c r="H279" s="375">
        <f>'3.ORÇAMENTO'!L62</f>
        <v>0</v>
      </c>
      <c r="I279" s="376" t="e">
        <f t="shared" si="12"/>
        <v>#DIV/0!</v>
      </c>
      <c r="J279" s="376" t="e">
        <f t="shared" si="14"/>
        <v>#DIV/0!</v>
      </c>
      <c r="K279" s="377" t="e">
        <f t="shared" si="13"/>
        <v>#DIV/0!</v>
      </c>
    </row>
    <row r="280" spans="1:11" ht="25.5">
      <c r="A280" s="374">
        <v>275</v>
      </c>
      <c r="B280" s="90" t="str">
        <f>'3.ORÇAMENTO'!B217</f>
        <v>SINAPI - 90436</v>
      </c>
      <c r="C280" s="90" t="str">
        <f>'3.ORÇAMENTO'!C217</f>
        <v>FURO EM ALVENARIA PARA DIÂMETROS MENORES OU IGUAIS A 40 MM. AF_05/2015</v>
      </c>
      <c r="D280" s="91" t="str">
        <f>'3.ORÇAMENTO'!D217</f>
        <v>un.</v>
      </c>
      <c r="E280" s="92">
        <f>'3.ORÇAMENTO'!E217</f>
        <v>2</v>
      </c>
      <c r="F280" s="93">
        <f>'3.ORÇAMENTO'!H217</f>
        <v>0</v>
      </c>
      <c r="G280" s="375">
        <f>'3.ORÇAMENTO'!K217</f>
        <v>0</v>
      </c>
      <c r="H280" s="375">
        <f>'3.ORÇAMENTO'!L217</f>
        <v>0</v>
      </c>
      <c r="I280" s="376" t="e">
        <f t="shared" si="12"/>
        <v>#DIV/0!</v>
      </c>
      <c r="J280" s="376" t="e">
        <f t="shared" si="14"/>
        <v>#DIV/0!</v>
      </c>
      <c r="K280" s="377" t="e">
        <f t="shared" si="13"/>
        <v>#DIV/0!</v>
      </c>
    </row>
    <row r="281" spans="1:11" ht="25.5">
      <c r="A281" s="374">
        <v>276</v>
      </c>
      <c r="B281" s="89" t="str">
        <f>'3.ORÇAMENTO'!B272</f>
        <v xml:space="preserve">SINAPI- 97644
</v>
      </c>
      <c r="C281" s="90" t="str">
        <f>'3.ORÇAMENTO'!C272</f>
        <v xml:space="preserve">REMOÇÃO DE PORTAS, DE FORMA MANUAL, SEM REAPROVEITAMENTO. AF_12/2017 </v>
      </c>
      <c r="D281" s="91" t="str">
        <f>'3.ORÇAMENTO'!D272</f>
        <v>m²</v>
      </c>
      <c r="E281" s="92">
        <f>'3.ORÇAMENTO'!E272</f>
        <v>2.8600000000000003</v>
      </c>
      <c r="F281" s="93">
        <f>'3.ORÇAMENTO'!H272</f>
        <v>0</v>
      </c>
      <c r="G281" s="375">
        <f>'3.ORÇAMENTO'!K272</f>
        <v>0</v>
      </c>
      <c r="H281" s="375">
        <f>'3.ORÇAMENTO'!L272</f>
        <v>0</v>
      </c>
      <c r="I281" s="376" t="e">
        <f t="shared" si="12"/>
        <v>#DIV/0!</v>
      </c>
      <c r="J281" s="376" t="e">
        <f t="shared" si="14"/>
        <v>#DIV/0!</v>
      </c>
      <c r="K281" s="377" t="e">
        <f t="shared" si="13"/>
        <v>#DIV/0!</v>
      </c>
    </row>
    <row r="282" spans="1:11">
      <c r="A282" s="374">
        <v>277</v>
      </c>
      <c r="B282" s="89" t="str">
        <f>'3.ORÇAMENTO'!B327</f>
        <v>COMPOSIÇÃO 28</v>
      </c>
      <c r="C282" s="90" t="str">
        <f>'3.ORÇAMENTO'!C327</f>
        <v>LIMPEZA FINAL DE OBRA.</v>
      </c>
      <c r="D282" s="91" t="str">
        <f>'3.ORÇAMENTO'!D327</f>
        <v>m²</v>
      </c>
      <c r="E282" s="92">
        <f>'3.ORÇAMENTO'!E327</f>
        <v>2.25</v>
      </c>
      <c r="F282" s="93">
        <f>'3.ORÇAMENTO'!H327</f>
        <v>0</v>
      </c>
      <c r="G282" s="375">
        <f>'3.ORÇAMENTO'!K327</f>
        <v>0</v>
      </c>
      <c r="H282" s="375">
        <f>'3.ORÇAMENTO'!L327</f>
        <v>0</v>
      </c>
      <c r="I282" s="376" t="e">
        <f t="shared" si="12"/>
        <v>#DIV/0!</v>
      </c>
      <c r="J282" s="376" t="e">
        <f t="shared" si="14"/>
        <v>#DIV/0!</v>
      </c>
      <c r="K282" s="377" t="e">
        <f t="shared" si="13"/>
        <v>#DIV/0!</v>
      </c>
    </row>
    <row r="283" spans="1:11" ht="38.25">
      <c r="A283" s="374">
        <v>278</v>
      </c>
      <c r="B283" s="89" t="str">
        <f>'3.ORÇAMENTO'!B96</f>
        <v>SINAPI - 88415</v>
      </c>
      <c r="C283" s="90" t="str">
        <f>'3.ORÇAMENTO'!C96</f>
        <v>APLICAÇÃO MANUAL DE FUNDO SELADOR ACRÍLICO EM PAREDES EXTERNAS DE CASAS. AF_06/2014</v>
      </c>
      <c r="D283" s="91" t="str">
        <f>'3.ORÇAMENTO'!D96</f>
        <v>m²</v>
      </c>
      <c r="E283" s="92">
        <f>'3.ORÇAMENTO'!E96</f>
        <v>6.52</v>
      </c>
      <c r="F283" s="93">
        <f>'3.ORÇAMENTO'!H96</f>
        <v>0</v>
      </c>
      <c r="G283" s="375">
        <f>'3.ORÇAMENTO'!K96</f>
        <v>0</v>
      </c>
      <c r="H283" s="375">
        <f>'3.ORÇAMENTO'!L96</f>
        <v>0</v>
      </c>
      <c r="I283" s="376" t="e">
        <f t="shared" si="12"/>
        <v>#DIV/0!</v>
      </c>
      <c r="J283" s="376" t="e">
        <f t="shared" si="14"/>
        <v>#DIV/0!</v>
      </c>
      <c r="K283" s="377" t="e">
        <f t="shared" si="13"/>
        <v>#DIV/0!</v>
      </c>
    </row>
    <row r="284" spans="1:11" ht="51">
      <c r="A284" s="374">
        <v>279</v>
      </c>
      <c r="B284" s="89" t="str">
        <f>'3.ORÇAMENTO'!B65</f>
        <v>SINAPI - 98570</v>
      </c>
      <c r="C284" s="90" t="str">
        <f>'3.ORÇAMENTO'!C65</f>
        <v>PROTEÇÃO MECÂNICA DE SUPERFÍCIE VERTICAL COM ARGAMASSA DE CIMENTO E AREIA, TRAÇO 1:3, E=5CM. AF_06/2018. (0,05x2,2x2)</v>
      </c>
      <c r="D284" s="91" t="str">
        <f>'3.ORÇAMENTO'!D65</f>
        <v>m²</v>
      </c>
      <c r="E284" s="92">
        <f>'3.ORÇAMENTO'!E65</f>
        <v>0.215</v>
      </c>
      <c r="F284" s="93">
        <f>'3.ORÇAMENTO'!H65</f>
        <v>0</v>
      </c>
      <c r="G284" s="375">
        <f>'3.ORÇAMENTO'!K65</f>
        <v>0</v>
      </c>
      <c r="H284" s="375">
        <f>'3.ORÇAMENTO'!L65</f>
        <v>0</v>
      </c>
      <c r="I284" s="376" t="e">
        <f t="shared" si="12"/>
        <v>#DIV/0!</v>
      </c>
      <c r="J284" s="376" t="e">
        <f t="shared" si="14"/>
        <v>#DIV/0!</v>
      </c>
      <c r="K284" s="377" t="e">
        <f t="shared" si="13"/>
        <v>#DIV/0!</v>
      </c>
    </row>
    <row r="285" spans="1:11" ht="38.25">
      <c r="A285" s="374">
        <v>280</v>
      </c>
      <c r="B285" s="89" t="str">
        <f>'3.ORÇAMENTO'!B276</f>
        <v>SINAPI - 98570</v>
      </c>
      <c r="C285" s="90" t="str">
        <f>'3.ORÇAMENTO'!C276</f>
        <v>PROTEÇÃO MECÂNICA DE SUPERFÍCIE VERTICAL COM ARGAMASSA DE CIMENTO E AREIA, TRAÇO 1:3, E=5CM. AF_06/2018.</v>
      </c>
      <c r="D285" s="91" t="str">
        <f>'3.ORÇAMENTO'!D276</f>
        <v>m²</v>
      </c>
      <c r="E285" s="92">
        <f>'3.ORÇAMENTO'!E276</f>
        <v>0.21000000000000002</v>
      </c>
      <c r="F285" s="93">
        <f>'3.ORÇAMENTO'!H276</f>
        <v>0</v>
      </c>
      <c r="G285" s="375">
        <f>'3.ORÇAMENTO'!K276</f>
        <v>0</v>
      </c>
      <c r="H285" s="375">
        <f>'3.ORÇAMENTO'!L276</f>
        <v>0</v>
      </c>
      <c r="I285" s="376" t="e">
        <f t="shared" si="12"/>
        <v>#DIV/0!</v>
      </c>
      <c r="J285" s="376" t="e">
        <f t="shared" si="14"/>
        <v>#DIV/0!</v>
      </c>
      <c r="K285" s="377" t="e">
        <f t="shared" si="13"/>
        <v>#DIV/0!</v>
      </c>
    </row>
    <row r="286" spans="1:11" ht="25.5">
      <c r="A286" s="374">
        <v>281</v>
      </c>
      <c r="B286" s="89" t="str">
        <f>'3.ORÇAMENTO'!B83</f>
        <v>Composição - 27</v>
      </c>
      <c r="C286" s="90" t="str">
        <f>'3.ORÇAMENTO'!C83</f>
        <v>Placa "Central de Alarme e detecção". Fornecimento e Instalação.</v>
      </c>
      <c r="D286" s="91" t="str">
        <f>'3.ORÇAMENTO'!D83</f>
        <v>CJ</v>
      </c>
      <c r="E286" s="92">
        <f>'3.ORÇAMENTO'!E83</f>
        <v>1</v>
      </c>
      <c r="F286" s="93">
        <f>'3.ORÇAMENTO'!H83</f>
        <v>0</v>
      </c>
      <c r="G286" s="375">
        <f>'3.ORÇAMENTO'!K83</f>
        <v>0</v>
      </c>
      <c r="H286" s="375">
        <f>'3.ORÇAMENTO'!L83</f>
        <v>0</v>
      </c>
      <c r="I286" s="376" t="e">
        <f t="shared" si="12"/>
        <v>#DIV/0!</v>
      </c>
      <c r="J286" s="376" t="e">
        <f t="shared" si="14"/>
        <v>#DIV/0!</v>
      </c>
      <c r="K286" s="377" t="e">
        <f t="shared" si="13"/>
        <v>#DIV/0!</v>
      </c>
    </row>
    <row r="287" spans="1:11" ht="25.5">
      <c r="A287" s="374">
        <v>282</v>
      </c>
      <c r="B287" s="89" t="str">
        <f>'3.ORÇAMENTO'!B164</f>
        <v>Composição  27</v>
      </c>
      <c r="C287" s="90" t="str">
        <f>'3.ORÇAMENTO'!C164</f>
        <v>Placa "Central de Alarme e detecção". Fornecimento e Instalação.</v>
      </c>
      <c r="D287" s="91" t="str">
        <f>'3.ORÇAMENTO'!D164</f>
        <v>CJ</v>
      </c>
      <c r="E287" s="92">
        <f>'3.ORÇAMENTO'!E164</f>
        <v>1</v>
      </c>
      <c r="F287" s="93">
        <f>'3.ORÇAMENTO'!H164</f>
        <v>0</v>
      </c>
      <c r="G287" s="375">
        <f>'3.ORÇAMENTO'!K164</f>
        <v>0</v>
      </c>
      <c r="H287" s="375">
        <f>'3.ORÇAMENTO'!L164</f>
        <v>0</v>
      </c>
      <c r="I287" s="376" t="e">
        <f t="shared" si="12"/>
        <v>#DIV/0!</v>
      </c>
      <c r="J287" s="376" t="e">
        <f t="shared" si="14"/>
        <v>#DIV/0!</v>
      </c>
      <c r="K287" s="377" t="e">
        <f t="shared" si="13"/>
        <v>#DIV/0!</v>
      </c>
    </row>
    <row r="288" spans="1:11" ht="25.5">
      <c r="A288" s="374">
        <v>283</v>
      </c>
      <c r="B288" s="90" t="str">
        <f>'3.ORÇAMENTO'!B218</f>
        <v>Composição  27</v>
      </c>
      <c r="C288" s="90" t="str">
        <f>'3.ORÇAMENTO'!C218</f>
        <v>Placa "Central de Alarme e detecção". Fornecimento e Instalação.</v>
      </c>
      <c r="D288" s="91" t="str">
        <f>'3.ORÇAMENTO'!D218</f>
        <v>CJ</v>
      </c>
      <c r="E288" s="92">
        <f>'3.ORÇAMENTO'!E218</f>
        <v>1</v>
      </c>
      <c r="F288" s="93">
        <f>'3.ORÇAMENTO'!H218</f>
        <v>0</v>
      </c>
      <c r="G288" s="375">
        <f>'3.ORÇAMENTO'!K218</f>
        <v>0</v>
      </c>
      <c r="H288" s="375">
        <f>'3.ORÇAMENTO'!L218</f>
        <v>0</v>
      </c>
      <c r="I288" s="376" t="e">
        <f t="shared" si="12"/>
        <v>#DIV/0!</v>
      </c>
      <c r="J288" s="376" t="e">
        <f t="shared" si="14"/>
        <v>#DIV/0!</v>
      </c>
      <c r="K288" s="377" t="e">
        <f t="shared" si="13"/>
        <v>#DIV/0!</v>
      </c>
    </row>
    <row r="289" spans="1:11" ht="25.5">
      <c r="A289" s="374">
        <v>284</v>
      </c>
      <c r="B289" s="89" t="str">
        <f>'3.ORÇAMENTO'!B308</f>
        <v>Composição  27</v>
      </c>
      <c r="C289" s="90" t="str">
        <f>'3.ORÇAMENTO'!C308</f>
        <v>Placa "Central de Alarme e detecção". Fornecimento e Instalação.</v>
      </c>
      <c r="D289" s="91" t="str">
        <f>'3.ORÇAMENTO'!D308</f>
        <v>CJ</v>
      </c>
      <c r="E289" s="92">
        <f>'3.ORÇAMENTO'!E308</f>
        <v>1</v>
      </c>
      <c r="F289" s="93">
        <f>'3.ORÇAMENTO'!H308</f>
        <v>0</v>
      </c>
      <c r="G289" s="375">
        <f>'3.ORÇAMENTO'!K308</f>
        <v>0</v>
      </c>
      <c r="H289" s="375">
        <f>'3.ORÇAMENTO'!L308</f>
        <v>0</v>
      </c>
      <c r="I289" s="376" t="e">
        <f t="shared" si="12"/>
        <v>#DIV/0!</v>
      </c>
      <c r="J289" s="376" t="e">
        <f t="shared" si="14"/>
        <v>#DIV/0!</v>
      </c>
      <c r="K289" s="377" t="e">
        <f t="shared" si="13"/>
        <v>#DIV/0!</v>
      </c>
    </row>
    <row r="290" spans="1:11" ht="25.5">
      <c r="A290" s="374">
        <v>285</v>
      </c>
      <c r="B290" s="89" t="str">
        <f>'3.ORÇAMENTO'!B385</f>
        <v>COMPOSIÇÃO 27</v>
      </c>
      <c r="C290" s="90" t="str">
        <f>'3.ORÇAMENTO'!C385</f>
        <v>Placa "Central de Alarme e detecção". Fornecimento e Instalação.</v>
      </c>
      <c r="D290" s="91" t="str">
        <f>'3.ORÇAMENTO'!D385</f>
        <v>CJ</v>
      </c>
      <c r="E290" s="92">
        <f>'3.ORÇAMENTO'!E385</f>
        <v>1</v>
      </c>
      <c r="F290" s="93">
        <f>'3.ORÇAMENTO'!H385</f>
        <v>0</v>
      </c>
      <c r="G290" s="375">
        <f>'3.ORÇAMENTO'!K385</f>
        <v>0</v>
      </c>
      <c r="H290" s="375">
        <f>'3.ORÇAMENTO'!L385</f>
        <v>0</v>
      </c>
      <c r="I290" s="376" t="e">
        <f t="shared" si="12"/>
        <v>#DIV/0!</v>
      </c>
      <c r="J290" s="376" t="e">
        <f t="shared" si="14"/>
        <v>#DIV/0!</v>
      </c>
      <c r="K290" s="377" t="e">
        <f t="shared" si="13"/>
        <v>#DIV/0!</v>
      </c>
    </row>
    <row r="291" spans="1:11" ht="25.5">
      <c r="A291" s="374">
        <v>286</v>
      </c>
      <c r="B291" s="89" t="str">
        <f>'3.ORÇAMENTO'!B310</f>
        <v>Composição - 33</v>
      </c>
      <c r="C291" s="90" t="str">
        <f>'3.ORÇAMENTO'!C310</f>
        <v>FUNDO SELADOR PARA GALVANIZADOS. GALÃO DE 3,6 L. Fornecimento e aplicação.</v>
      </c>
      <c r="D291" s="91" t="str">
        <f>'3.ORÇAMENTO'!D310</f>
        <v>m²</v>
      </c>
      <c r="E291" s="92">
        <f>'3.ORÇAMENTO'!E310</f>
        <v>2.1550742877458644</v>
      </c>
      <c r="F291" s="93">
        <f>'3.ORÇAMENTO'!H310</f>
        <v>0</v>
      </c>
      <c r="G291" s="375">
        <f>'3.ORÇAMENTO'!K310</f>
        <v>0</v>
      </c>
      <c r="H291" s="375">
        <f>'3.ORÇAMENTO'!L310</f>
        <v>0</v>
      </c>
      <c r="I291" s="376" t="e">
        <f t="shared" si="12"/>
        <v>#DIV/0!</v>
      </c>
      <c r="J291" s="376" t="e">
        <f t="shared" si="14"/>
        <v>#DIV/0!</v>
      </c>
      <c r="K291" s="377" t="e">
        <f t="shared" si="13"/>
        <v>#DIV/0!</v>
      </c>
    </row>
    <row r="292" spans="1:11" ht="25.5">
      <c r="A292" s="374">
        <v>287</v>
      </c>
      <c r="B292" s="89" t="str">
        <f>'3.ORÇAMENTO'!B230</f>
        <v>SINAPI - 97644</v>
      </c>
      <c r="C292" s="90" t="str">
        <f>'3.ORÇAMENTO'!C230</f>
        <v>REMOÇÃO DE PORTAS, DE FORMA MANUAL, SEM REAPROVEITAMENTO. AF_12/2017</v>
      </c>
      <c r="D292" s="91" t="str">
        <f>'3.ORÇAMENTO'!D230</f>
        <v>m²</v>
      </c>
      <c r="E292" s="92">
        <f>'3.ORÇAMENTO'!E230</f>
        <v>1.6800000000000002</v>
      </c>
      <c r="F292" s="93">
        <f>'3.ORÇAMENTO'!H230</f>
        <v>0</v>
      </c>
      <c r="G292" s="375">
        <f>'3.ORÇAMENTO'!K230</f>
        <v>0</v>
      </c>
      <c r="H292" s="375">
        <f>'3.ORÇAMENTO'!L230</f>
        <v>0</v>
      </c>
      <c r="I292" s="376" t="e">
        <f t="shared" si="12"/>
        <v>#DIV/0!</v>
      </c>
      <c r="J292" s="376" t="e">
        <f t="shared" si="14"/>
        <v>#DIV/0!</v>
      </c>
      <c r="K292" s="377" t="e">
        <f t="shared" si="13"/>
        <v>#DIV/0!</v>
      </c>
    </row>
    <row r="293" spans="1:11" ht="76.5">
      <c r="A293" s="374">
        <v>288</v>
      </c>
      <c r="B293" s="89" t="str">
        <f>'3.ORÇAMENTO'!B70</f>
        <v>SINAPI - 88489</v>
      </c>
      <c r="C293" s="90" t="str">
        <f>'3.ORÇAMENTO'!C70</f>
        <v>MASSA ÚNICA, PARA RECEBIMENTO DE PINTURA, EM ARGAMASSA TRAÇO 1:2:8, PREPARO MANUAL, APLICADA MANUALMENTE EM FACES INTERNAS DE PAREDES, ESPESSURA DE 10MM, COM EXECUÇÃO DE TALISCAS. AF_06/2014</v>
      </c>
      <c r="D293" s="91" t="str">
        <f>'3.ORÇAMENTO'!D70</f>
        <v>m²</v>
      </c>
      <c r="E293" s="92">
        <f>'3.ORÇAMENTO'!E70</f>
        <v>0.56000000000000005</v>
      </c>
      <c r="F293" s="93">
        <f>'3.ORÇAMENTO'!H70</f>
        <v>0</v>
      </c>
      <c r="G293" s="375">
        <f>'3.ORÇAMENTO'!K70</f>
        <v>0</v>
      </c>
      <c r="H293" s="375">
        <f>'3.ORÇAMENTO'!L70</f>
        <v>0</v>
      </c>
      <c r="I293" s="376" t="e">
        <f t="shared" si="12"/>
        <v>#DIV/0!</v>
      </c>
      <c r="J293" s="376" t="e">
        <f t="shared" si="14"/>
        <v>#DIV/0!</v>
      </c>
      <c r="K293" s="377" t="e">
        <f t="shared" si="13"/>
        <v>#DIV/0!</v>
      </c>
    </row>
    <row r="294" spans="1:11" ht="25.5">
      <c r="A294" s="374">
        <v>289</v>
      </c>
      <c r="B294" s="89" t="str">
        <f>'3.ORÇAMENTO'!B252</f>
        <v>SINAPI - 90436</v>
      </c>
      <c r="C294" s="90" t="str">
        <f>'3.ORÇAMENTO'!C252</f>
        <v>FURO EM ALVENARIA PARA DIÂMETROS MENORES OU IGUAIS A 40 MM. AF_05/2015</v>
      </c>
      <c r="D294" s="91" t="str">
        <f>'3.ORÇAMENTO'!D252</f>
        <v>un.</v>
      </c>
      <c r="E294" s="92">
        <f>'3.ORÇAMENTO'!E252</f>
        <v>1</v>
      </c>
      <c r="F294" s="93">
        <f>'3.ORÇAMENTO'!H252</f>
        <v>0</v>
      </c>
      <c r="G294" s="375">
        <f>'3.ORÇAMENTO'!K252</f>
        <v>0</v>
      </c>
      <c r="H294" s="375">
        <f>'3.ORÇAMENTO'!L252</f>
        <v>0</v>
      </c>
      <c r="I294" s="376" t="e">
        <f t="shared" si="12"/>
        <v>#DIV/0!</v>
      </c>
      <c r="J294" s="376" t="e">
        <f t="shared" si="14"/>
        <v>#DIV/0!</v>
      </c>
      <c r="K294" s="377" t="e">
        <f t="shared" si="13"/>
        <v>#DIV/0!</v>
      </c>
    </row>
    <row r="295" spans="1:11" ht="25.5">
      <c r="A295" s="374">
        <v>290</v>
      </c>
      <c r="B295" s="89" t="str">
        <f>'3.ORÇAMENTO'!B307</f>
        <v>SINAPI - 90436</v>
      </c>
      <c r="C295" s="90" t="str">
        <f>'3.ORÇAMENTO'!C307</f>
        <v>FURO EM ALVENARIA PARA DIÂMETROS MENORES OU IGUAIS A 40 MM. AF_05/2015</v>
      </c>
      <c r="D295" s="91" t="str">
        <f>'3.ORÇAMENTO'!D307</f>
        <v>un.</v>
      </c>
      <c r="E295" s="92">
        <f>'3.ORÇAMENTO'!E307</f>
        <v>1</v>
      </c>
      <c r="F295" s="93">
        <f>'3.ORÇAMENTO'!H307</f>
        <v>0</v>
      </c>
      <c r="G295" s="375">
        <f>'3.ORÇAMENTO'!K307</f>
        <v>0</v>
      </c>
      <c r="H295" s="375">
        <f>'3.ORÇAMENTO'!L307</f>
        <v>0</v>
      </c>
      <c r="I295" s="376" t="e">
        <f t="shared" si="12"/>
        <v>#DIV/0!</v>
      </c>
      <c r="J295" s="376" t="e">
        <f t="shared" si="14"/>
        <v>#DIV/0!</v>
      </c>
      <c r="K295" s="377" t="e">
        <f t="shared" si="13"/>
        <v>#DIV/0!</v>
      </c>
    </row>
    <row r="296" spans="1:11" ht="38.25">
      <c r="A296" s="374">
        <v>291</v>
      </c>
      <c r="B296" s="89" t="str">
        <f>'3.ORÇAMENTO'!B275</f>
        <v xml:space="preserve">SINAPI - 98569 </v>
      </c>
      <c r="C296" s="90" t="str">
        <f>'3.ORÇAMENTO'!C275</f>
        <v xml:space="preserve">PROTEÇÃO MECÂNICA DE SUPERFICIE HORIZONTAL COM ARGAMASSA DE CIMENTO E AREIA, TRAÇO 1:3, E=5CM. AF_06/2018. </v>
      </c>
      <c r="D296" s="91" t="str">
        <f>'3.ORÇAMENTO'!D275</f>
        <v>m²</v>
      </c>
      <c r="E296" s="92">
        <f>'3.ORÇAMENTO'!E275</f>
        <v>0.16500000000000001</v>
      </c>
      <c r="F296" s="93">
        <f>'3.ORÇAMENTO'!H275</f>
        <v>0</v>
      </c>
      <c r="G296" s="375">
        <f>'3.ORÇAMENTO'!K275</f>
        <v>0</v>
      </c>
      <c r="H296" s="375">
        <f>'3.ORÇAMENTO'!L275</f>
        <v>0</v>
      </c>
      <c r="I296" s="376" t="e">
        <f t="shared" si="12"/>
        <v>#DIV/0!</v>
      </c>
      <c r="J296" s="376" t="e">
        <f t="shared" si="14"/>
        <v>#DIV/0!</v>
      </c>
      <c r="K296" s="377" t="e">
        <f t="shared" si="13"/>
        <v>#DIV/0!</v>
      </c>
    </row>
    <row r="297" spans="1:11" ht="51">
      <c r="A297" s="374">
        <v>292</v>
      </c>
      <c r="B297" s="89" t="str">
        <f>'3.ORÇAMENTO'!B277</f>
        <v>SINAPI - 88411</v>
      </c>
      <c r="C297" s="90" t="str">
        <f>'3.ORÇAMENTO'!C277</f>
        <v xml:space="preserve">APLICAÇÃO MANUAL DE FUNDO SELADOR ACRÍLICO EM PANOS COM PRESENÇA DE VÃOS DE EDIFÍCIOS DE MÚLTIPLOS PAVIMENTOS. AF_06/2014. </v>
      </c>
      <c r="D297" s="91" t="str">
        <f>'3.ORÇAMENTO'!D277</f>
        <v>m²</v>
      </c>
      <c r="E297" s="92">
        <f>'3.ORÇAMENTO'!E277</f>
        <v>4.3249999999999993</v>
      </c>
      <c r="F297" s="93">
        <f>'3.ORÇAMENTO'!H277</f>
        <v>0</v>
      </c>
      <c r="G297" s="375">
        <f>'3.ORÇAMENTO'!K277</f>
        <v>0</v>
      </c>
      <c r="H297" s="375">
        <f>'3.ORÇAMENTO'!L277</f>
        <v>0</v>
      </c>
      <c r="I297" s="376" t="e">
        <f t="shared" si="12"/>
        <v>#DIV/0!</v>
      </c>
      <c r="J297" s="376" t="e">
        <f t="shared" si="14"/>
        <v>#DIV/0!</v>
      </c>
      <c r="K297" s="377" t="e">
        <f t="shared" si="13"/>
        <v>#DIV/0!</v>
      </c>
    </row>
    <row r="298" spans="1:11" ht="25.5">
      <c r="A298" s="374">
        <v>293</v>
      </c>
      <c r="B298" s="89" t="str">
        <f>'3.ORÇAMENTO'!B176</f>
        <v>SINAPI - 102193</v>
      </c>
      <c r="C298" s="90" t="str">
        <f>'3.ORÇAMENTO'!C176</f>
        <v>LIXAMENTO DE MADEIRA PARA APLICAÇÃO DE FUNDO OU PINTURA. AF_01/2021</v>
      </c>
      <c r="D298" s="91" t="str">
        <f>'3.ORÇAMENTO'!D176</f>
        <v>m²</v>
      </c>
      <c r="E298" s="92">
        <f>'3.ORÇAMENTO'!E176</f>
        <v>6.7200000000000006</v>
      </c>
      <c r="F298" s="93">
        <f>'3.ORÇAMENTO'!H176</f>
        <v>0</v>
      </c>
      <c r="G298" s="375">
        <f>'3.ORÇAMENTO'!K176</f>
        <v>0</v>
      </c>
      <c r="H298" s="375">
        <f>'3.ORÇAMENTO'!L176</f>
        <v>0</v>
      </c>
      <c r="I298" s="376" t="e">
        <f t="shared" si="12"/>
        <v>#DIV/0!</v>
      </c>
      <c r="J298" s="376" t="e">
        <f t="shared" si="14"/>
        <v>#DIV/0!</v>
      </c>
      <c r="K298" s="377" t="e">
        <f t="shared" si="13"/>
        <v>#DIV/0!</v>
      </c>
    </row>
    <row r="299" spans="1:11" ht="38.25">
      <c r="A299" s="374">
        <v>294</v>
      </c>
      <c r="B299" s="89" t="str">
        <f>'3.ORÇAMENTO'!B71</f>
        <v>SINAPI - 88489</v>
      </c>
      <c r="C299" s="90" t="str">
        <f>'3.ORÇAMENTO'!C71</f>
        <v>APLICAÇÃO MANUAL DE PINTURA COM TINTA LÁTEX ACRÍLICA EM PAREDES, DUAS DEMÃOS. AF_06/2014</v>
      </c>
      <c r="D299" s="91" t="str">
        <f>'3.ORÇAMENTO'!D71</f>
        <v>m²</v>
      </c>
      <c r="E299" s="92">
        <f>'3.ORÇAMENTO'!E71</f>
        <v>0.56000000000000005</v>
      </c>
      <c r="F299" s="93">
        <f>'3.ORÇAMENTO'!H71</f>
        <v>0</v>
      </c>
      <c r="G299" s="375">
        <f>'3.ORÇAMENTO'!K71</f>
        <v>0</v>
      </c>
      <c r="H299" s="375">
        <f>'3.ORÇAMENTO'!L71</f>
        <v>0</v>
      </c>
      <c r="I299" s="376" t="e">
        <f t="shared" si="12"/>
        <v>#DIV/0!</v>
      </c>
      <c r="J299" s="376" t="e">
        <f t="shared" si="14"/>
        <v>#DIV/0!</v>
      </c>
      <c r="K299" s="377" t="e">
        <f t="shared" si="13"/>
        <v>#DIV/0!</v>
      </c>
    </row>
    <row r="300" spans="1:11" ht="25.5">
      <c r="A300" s="374">
        <v>295</v>
      </c>
      <c r="B300" s="89" t="str">
        <f>'3.ORÇAMENTO'!B157</f>
        <v>SINAPI - 96995</v>
      </c>
      <c r="C300" s="90" t="str">
        <f>'3.ORÇAMENTO'!C157</f>
        <v xml:space="preserve">REATERRO MANUAL APILOADO COM SOQUETE. AF_10/2017. </v>
      </c>
      <c r="D300" s="91" t="str">
        <f>'3.ORÇAMENTO'!D157</f>
        <v>m³</v>
      </c>
      <c r="E300" s="92">
        <f>'3.ORÇAMENTO'!E157</f>
        <v>0.1855</v>
      </c>
      <c r="F300" s="93">
        <f>'3.ORÇAMENTO'!H157</f>
        <v>0</v>
      </c>
      <c r="G300" s="375">
        <f>'3.ORÇAMENTO'!K157</f>
        <v>0</v>
      </c>
      <c r="H300" s="375">
        <f>'3.ORÇAMENTO'!L157</f>
        <v>0</v>
      </c>
      <c r="I300" s="376" t="e">
        <f t="shared" si="12"/>
        <v>#DIV/0!</v>
      </c>
      <c r="J300" s="376" t="e">
        <f t="shared" si="14"/>
        <v>#DIV/0!</v>
      </c>
      <c r="K300" s="377" t="e">
        <f t="shared" si="13"/>
        <v>#DIV/0!</v>
      </c>
    </row>
    <row r="301" spans="1:11" ht="51">
      <c r="A301" s="374">
        <v>296</v>
      </c>
      <c r="B301" s="89" t="str">
        <f>'3.ORÇAMENTO'!B294</f>
        <v>SINAPI - 96996</v>
      </c>
      <c r="C301" s="89" t="str">
        <f>'3.ORÇAMENTO'!C294</f>
        <v>CONCRETO MAGRO PARA LASTRO, TRAÇO 1:4,5:4,5 (EM MASSA SECA DE CIMENTO/ AREIA MÉDIA/ BRITA 1) - PREPARO MANUAL. AF_05/2021</v>
      </c>
      <c r="D301" s="91" t="str">
        <f>'3.ORÇAMENTO'!D294</f>
        <v>m³</v>
      </c>
      <c r="E301" s="92">
        <f>'3.ORÇAMENTO'!E294</f>
        <v>0.16199999999999998</v>
      </c>
      <c r="F301" s="93">
        <f>'3.ORÇAMENTO'!H294</f>
        <v>0</v>
      </c>
      <c r="G301" s="375">
        <f>'3.ORÇAMENTO'!K294</f>
        <v>0</v>
      </c>
      <c r="H301" s="375">
        <f>'3.ORÇAMENTO'!L294</f>
        <v>0</v>
      </c>
      <c r="I301" s="376" t="e">
        <f t="shared" si="12"/>
        <v>#DIV/0!</v>
      </c>
      <c r="J301" s="376" t="e">
        <f t="shared" si="14"/>
        <v>#DIV/0!</v>
      </c>
      <c r="K301" s="377" t="e">
        <f t="shared" si="13"/>
        <v>#DIV/0!</v>
      </c>
    </row>
    <row r="302" spans="1:11" ht="38.25">
      <c r="A302" s="374">
        <v>297</v>
      </c>
      <c r="B302" s="89" t="str">
        <f>'3.ORÇAMENTO'!B66</f>
        <v>SINAPI - 88649</v>
      </c>
      <c r="C302" s="90" t="str">
        <f>'3.ORÇAMENTO'!C66</f>
        <v>RODAPÉ CERÂMICO DE 7CM DE ALTURA COM PLACAS TIPO ESMALTADA EXTRA DE DIMENSÕES 45X45CM. AF_06/2014</v>
      </c>
      <c r="D302" s="91" t="str">
        <f>'3.ORÇAMENTO'!D66</f>
        <v>m</v>
      </c>
      <c r="E302" s="92">
        <f>'3.ORÇAMENTO'!E66</f>
        <v>1.1000000000000001</v>
      </c>
      <c r="F302" s="93">
        <f>'3.ORÇAMENTO'!H66</f>
        <v>0</v>
      </c>
      <c r="G302" s="375">
        <f>'3.ORÇAMENTO'!K66</f>
        <v>0</v>
      </c>
      <c r="H302" s="375">
        <f>'3.ORÇAMENTO'!L66</f>
        <v>0</v>
      </c>
      <c r="I302" s="376" t="e">
        <f t="shared" si="12"/>
        <v>#DIV/0!</v>
      </c>
      <c r="J302" s="376" t="e">
        <f t="shared" si="14"/>
        <v>#DIV/0!</v>
      </c>
      <c r="K302" s="377" t="e">
        <f t="shared" si="13"/>
        <v>#DIV/0!</v>
      </c>
    </row>
    <row r="303" spans="1:11" ht="25.5">
      <c r="A303" s="374">
        <v>298</v>
      </c>
      <c r="B303" s="89" t="str">
        <f>'3.ORÇAMENTO'!B232</f>
        <v>SINAPI - 102193</v>
      </c>
      <c r="C303" s="90" t="str">
        <f>'3.ORÇAMENTO'!C232</f>
        <v>LIXAMENTO DE MADEIRA PARA APLICAÇÃO DE FUNDO OU PINTURA. AF_01/2021</v>
      </c>
      <c r="D303" s="91" t="str">
        <f>'3.ORÇAMENTO'!D232</f>
        <v>m²</v>
      </c>
      <c r="E303" s="92">
        <f>'3.ORÇAMENTO'!E232</f>
        <v>3.3600000000000003</v>
      </c>
      <c r="F303" s="93">
        <f>'3.ORÇAMENTO'!H232</f>
        <v>0</v>
      </c>
      <c r="G303" s="375">
        <f>'3.ORÇAMENTO'!K232</f>
        <v>0</v>
      </c>
      <c r="H303" s="375">
        <f>'3.ORÇAMENTO'!L232</f>
        <v>0</v>
      </c>
      <c r="I303" s="376" t="e">
        <f t="shared" si="12"/>
        <v>#DIV/0!</v>
      </c>
      <c r="J303" s="376" t="e">
        <f t="shared" si="14"/>
        <v>#DIV/0!</v>
      </c>
      <c r="K303" s="377" t="e">
        <f t="shared" si="13"/>
        <v>#DIV/0!</v>
      </c>
    </row>
    <row r="304" spans="1:11" ht="51">
      <c r="A304" s="374">
        <v>299</v>
      </c>
      <c r="B304" s="89" t="str">
        <f>'3.ORÇAMENTO'!B64</f>
        <v>SINAPI - 98569</v>
      </c>
      <c r="C304" s="90" t="str">
        <f>'3.ORÇAMENTO'!C64</f>
        <v>PROTEÇÃO MECÂNICA DE SUPERFICIE HORIZONTAL COM ARGAMASSA DE CIMENTO E AREIA, TRAÇO 1:3, E=5CM. AF_06/2018. (1,20x 0,05)</v>
      </c>
      <c r="D304" s="91" t="str">
        <f>'3.ORÇAMENTO'!D64</f>
        <v>m²</v>
      </c>
      <c r="E304" s="92">
        <f>'3.ORÇAMENTO'!E64</f>
        <v>0.06</v>
      </c>
      <c r="F304" s="93">
        <f>'3.ORÇAMENTO'!H64</f>
        <v>0</v>
      </c>
      <c r="G304" s="375">
        <f>'3.ORÇAMENTO'!K64</f>
        <v>0</v>
      </c>
      <c r="H304" s="375">
        <f>'3.ORÇAMENTO'!L64</f>
        <v>0</v>
      </c>
      <c r="I304" s="376" t="e">
        <f t="shared" si="12"/>
        <v>#DIV/0!</v>
      </c>
      <c r="J304" s="376" t="e">
        <f t="shared" si="14"/>
        <v>#DIV/0!</v>
      </c>
      <c r="K304" s="377" t="e">
        <f t="shared" si="13"/>
        <v>#DIV/0!</v>
      </c>
    </row>
    <row r="305" spans="1:11" ht="38.25">
      <c r="A305" s="374">
        <v>300</v>
      </c>
      <c r="B305" s="89" t="str">
        <f>'3.ORÇAMENTO'!B271</f>
        <v xml:space="preserve">SINAPI- 97637
</v>
      </c>
      <c r="C305" s="90" t="str">
        <f>'3.ORÇAMENTO'!C271</f>
        <v>REMOÇÃO DE TAPUME/ CHAPAS METÁLICAS E DE MADEIRA, DE FORMA MANUAL, SEM REAPROVEITAMENTO. AF_12/2017</v>
      </c>
      <c r="D305" s="91" t="str">
        <f>'3.ORÇAMENTO'!D271</f>
        <v>m²</v>
      </c>
      <c r="E305" s="92">
        <f>'3.ORÇAMENTO'!E271</f>
        <v>1.32</v>
      </c>
      <c r="F305" s="93">
        <f>'3.ORÇAMENTO'!H271</f>
        <v>0</v>
      </c>
      <c r="G305" s="375">
        <f>'3.ORÇAMENTO'!K271</f>
        <v>0</v>
      </c>
      <c r="H305" s="375">
        <f>'3.ORÇAMENTO'!L271</f>
        <v>0</v>
      </c>
      <c r="I305" s="376" t="e">
        <f t="shared" si="12"/>
        <v>#DIV/0!</v>
      </c>
      <c r="J305" s="376" t="e">
        <f t="shared" si="14"/>
        <v>#DIV/0!</v>
      </c>
      <c r="K305" s="377" t="e">
        <f t="shared" si="13"/>
        <v>#DIV/0!</v>
      </c>
    </row>
    <row r="306" spans="1:11" ht="63.75">
      <c r="A306" s="374">
        <v>301</v>
      </c>
      <c r="B306" s="89" t="str">
        <f>'3.ORÇAMENTO'!B67</f>
        <v>SINAPI - 87904</v>
      </c>
      <c r="C306" s="90" t="str">
        <f>'3.ORÇAMENTO'!C67</f>
        <v>CHAPISCO APLICADO EM ALVENARIA (COM PRESENÇA DE VÃOS) E ESTRUTURAS DE CONCRETO DE FACHADA, COM COLHER DE PEDREIRO. ARGAMASSA TRAÇO 1:3 COM PREPARO MANUAL. AF_06/2014</v>
      </c>
      <c r="D306" s="91" t="str">
        <f>'3.ORÇAMENTO'!D67</f>
        <v>m²</v>
      </c>
      <c r="E306" s="92">
        <f>'3.ORÇAMENTO'!E67</f>
        <v>0.28000000000000003</v>
      </c>
      <c r="F306" s="93">
        <f>'3.ORÇAMENTO'!H67</f>
        <v>0</v>
      </c>
      <c r="G306" s="375">
        <f>'3.ORÇAMENTO'!K67</f>
        <v>0</v>
      </c>
      <c r="H306" s="375">
        <f>'3.ORÇAMENTO'!L67</f>
        <v>0</v>
      </c>
      <c r="I306" s="376" t="e">
        <f t="shared" si="12"/>
        <v>#DIV/0!</v>
      </c>
      <c r="J306" s="376" t="e">
        <f t="shared" si="14"/>
        <v>#DIV/0!</v>
      </c>
      <c r="K306" s="377" t="e">
        <f t="shared" si="13"/>
        <v>#DIV/0!</v>
      </c>
    </row>
    <row r="307" spans="1:11" ht="51">
      <c r="A307" s="374">
        <v>302</v>
      </c>
      <c r="B307" s="89" t="str">
        <f>'3.ORÇAMENTO'!B69</f>
        <v>SINAPI -88411</v>
      </c>
      <c r="C307" s="90" t="str">
        <f>'3.ORÇAMENTO'!C69</f>
        <v>APLICAÇÃO MANUAL DE FUNDO SELADOR ACRÍLICO EM PANOS COM PRESENÇA DE VÃOS DE EDIFÍCIOS DE MÚLTIPLOS PAVIMENTOS. AF_06/2014</v>
      </c>
      <c r="D307" s="91" t="str">
        <f>'3.ORÇAMENTO'!D69</f>
        <v>m²</v>
      </c>
      <c r="E307" s="92">
        <f>'3.ORÇAMENTO'!E69</f>
        <v>0.56000000000000005</v>
      </c>
      <c r="F307" s="93">
        <f>'3.ORÇAMENTO'!H69</f>
        <v>0</v>
      </c>
      <c r="G307" s="375">
        <f>'3.ORÇAMENTO'!K69</f>
        <v>0</v>
      </c>
      <c r="H307" s="375">
        <f>'3.ORÇAMENTO'!L69</f>
        <v>0</v>
      </c>
      <c r="I307" s="376" t="e">
        <f t="shared" si="12"/>
        <v>#DIV/0!</v>
      </c>
      <c r="J307" s="376" t="e">
        <f t="shared" si="14"/>
        <v>#DIV/0!</v>
      </c>
      <c r="K307" s="377" t="e">
        <f t="shared" si="13"/>
        <v>#DIV/0!</v>
      </c>
    </row>
    <row r="308" spans="1:11" ht="51">
      <c r="A308" s="374">
        <v>303</v>
      </c>
      <c r="B308" s="89" t="str">
        <f>'3.ORÇAMENTO'!B68</f>
        <v>SINAPI - 87878</v>
      </c>
      <c r="C308" s="90" t="str">
        <f>'3.ORÇAMENTO'!C68</f>
        <v>CHAPISCO APLICADO EM ALVENARIAS E ESTRUTURAS DE CONCRETO INTERNAS, COM COLHER DE PEDREIRO. ARGAMASSA TRAÇO 1:3 COM PREPARO MANUAL. AF_06/2014</v>
      </c>
      <c r="D308" s="91" t="str">
        <f>'3.ORÇAMENTO'!D68</f>
        <v>m²</v>
      </c>
      <c r="E308" s="92">
        <f>'3.ORÇAMENTO'!E68</f>
        <v>0.28000000000000003</v>
      </c>
      <c r="F308" s="93">
        <f>'3.ORÇAMENTO'!H68</f>
        <v>0</v>
      </c>
      <c r="G308" s="375">
        <f>'3.ORÇAMENTO'!K68</f>
        <v>0</v>
      </c>
      <c r="H308" s="375">
        <f>'3.ORÇAMENTO'!L68</f>
        <v>0</v>
      </c>
      <c r="I308" s="376" t="e">
        <f t="shared" si="12"/>
        <v>#DIV/0!</v>
      </c>
      <c r="J308" s="376" t="e">
        <f t="shared" si="14"/>
        <v>#DIV/0!</v>
      </c>
      <c r="K308" s="377" t="e">
        <f t="shared" si="13"/>
        <v>#DIV/0!</v>
      </c>
    </row>
    <row r="309" spans="1:11">
      <c r="A309" s="374"/>
      <c r="B309" s="89"/>
      <c r="C309" s="90"/>
      <c r="D309" s="91"/>
      <c r="E309" s="92"/>
      <c r="F309" s="93"/>
      <c r="G309" s="375"/>
      <c r="H309" s="375"/>
      <c r="I309" s="376"/>
      <c r="J309" s="376"/>
      <c r="K309" s="377"/>
    </row>
    <row r="310" spans="1:11">
      <c r="A310" s="700"/>
      <c r="B310" s="700"/>
      <c r="C310" s="700"/>
      <c r="D310" s="700"/>
      <c r="E310" s="700"/>
      <c r="F310" s="700"/>
      <c r="G310" s="385" t="s">
        <v>1031</v>
      </c>
      <c r="H310" s="386">
        <f>SUM(H6:H309)</f>
        <v>0</v>
      </c>
      <c r="I310" s="387" t="e">
        <f>SUM(I6:I309)</f>
        <v>#DIV/0!</v>
      </c>
      <c r="J310" s="376"/>
      <c r="K310" s="375"/>
    </row>
  </sheetData>
  <mergeCells count="16">
    <mergeCell ref="A310:F310"/>
    <mergeCell ref="K4:K5"/>
    <mergeCell ref="P4:P5"/>
    <mergeCell ref="Q4:Q5"/>
    <mergeCell ref="R4:R5"/>
    <mergeCell ref="S4:S5"/>
    <mergeCell ref="E4:E5"/>
    <mergeCell ref="F4:G4"/>
    <mergeCell ref="H4:H5"/>
    <mergeCell ref="I4:I5"/>
    <mergeCell ref="J4:J5"/>
    <mergeCell ref="A2:B2"/>
    <mergeCell ref="A4:A5"/>
    <mergeCell ref="B4:B5"/>
    <mergeCell ref="C4:C5"/>
    <mergeCell ref="D4:D5"/>
  </mergeCells>
  <conditionalFormatting sqref="K6:K309">
    <cfRule type="cellIs" dxfId="2" priority="2" operator="equal">
      <formula>"C"</formula>
    </cfRule>
    <cfRule type="cellIs" dxfId="1" priority="3" operator="equal">
      <formula>"B"</formula>
    </cfRule>
    <cfRule type="cellIs" dxfId="0" priority="4" operator="equal">
      <formula>"A"</formula>
    </cfRule>
  </conditionalFormatting>
  <pageMargins left="0.51180555555555496" right="0.51180555555555496" top="0.78749999999999998" bottom="0.78749999999999998" header="0.51180555555555496" footer="0.51180555555555496"/>
  <pageSetup scale="35" fitToHeight="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76092"/>
    <pageSetUpPr fitToPage="1"/>
  </sheetPr>
  <dimension ref="A1:AMJ186"/>
  <sheetViews>
    <sheetView view="pageBreakPreview" topLeftCell="D124" zoomScaleNormal="85" workbookViewId="0">
      <selection activeCell="O146" sqref="O146"/>
    </sheetView>
  </sheetViews>
  <sheetFormatPr defaultColWidth="9.140625" defaultRowHeight="15"/>
  <cols>
    <col min="1" max="1" width="15.28515625" style="388" customWidth="1"/>
    <col min="2" max="2" width="14.7109375" style="388" customWidth="1"/>
    <col min="3" max="3" width="20.7109375" style="388" customWidth="1"/>
    <col min="4" max="4" width="14.85546875" style="388" customWidth="1"/>
    <col min="5" max="5" width="17.140625" style="388" customWidth="1"/>
    <col min="6" max="6" width="16.140625" style="388" customWidth="1"/>
    <col min="7" max="7" width="10.140625" style="388" customWidth="1"/>
    <col min="8" max="8" width="9.28515625" style="388" customWidth="1"/>
    <col min="9" max="9" width="11.7109375" style="388" customWidth="1"/>
    <col min="10" max="10" width="17" style="388" customWidth="1"/>
    <col min="11" max="11" width="9.140625" style="388"/>
    <col min="12" max="12" width="20.28515625" style="388" customWidth="1"/>
    <col min="13" max="13" width="17.85546875" style="388" customWidth="1"/>
    <col min="14" max="14" width="9.140625" style="388"/>
    <col min="15" max="15" width="22.7109375" style="388" customWidth="1"/>
    <col min="16" max="17" width="9.140625" style="388"/>
    <col min="18" max="18" width="11.7109375" style="388" customWidth="1"/>
    <col min="19" max="1024" width="9.140625" style="388"/>
  </cols>
  <sheetData>
    <row r="1" spans="1:17">
      <c r="A1" s="389" t="s">
        <v>1032</v>
      </c>
      <c r="B1" s="390"/>
    </row>
    <row r="2" spans="1:17">
      <c r="A2" s="390"/>
      <c r="B2" s="391" t="s">
        <v>1033</v>
      </c>
      <c r="C2" s="392"/>
      <c r="D2" s="392"/>
      <c r="E2" s="392"/>
      <c r="F2" s="393"/>
      <c r="H2" s="394" t="s">
        <v>1034</v>
      </c>
      <c r="I2" s="392"/>
      <c r="J2" s="392"/>
      <c r="K2" s="392"/>
      <c r="L2" s="393"/>
    </row>
    <row r="3" spans="1:17">
      <c r="A3" s="390"/>
      <c r="B3" s="395"/>
      <c r="C3" s="396"/>
      <c r="D3" s="396"/>
      <c r="E3" s="396"/>
      <c r="F3" s="397"/>
      <c r="H3" s="398" t="s">
        <v>1035</v>
      </c>
      <c r="I3" s="396">
        <v>0.05</v>
      </c>
      <c r="J3" s="396"/>
      <c r="K3" s="399" t="s">
        <v>1036</v>
      </c>
      <c r="L3" s="400">
        <f>(I3*I4)*2</f>
        <v>0.215</v>
      </c>
    </row>
    <row r="4" spans="1:17">
      <c r="A4" s="390"/>
      <c r="B4" s="395" t="s">
        <v>1037</v>
      </c>
      <c r="C4" s="396"/>
      <c r="D4" s="401" t="s">
        <v>1038</v>
      </c>
      <c r="E4" s="401">
        <f>(2*C6*(C7/2))*((C7/2)+C9)</f>
        <v>6.7034721316131671</v>
      </c>
      <c r="F4" s="402" t="s">
        <v>64</v>
      </c>
      <c r="H4" s="398" t="s">
        <v>1039</v>
      </c>
      <c r="I4" s="396">
        <v>2.15</v>
      </c>
      <c r="J4" s="396"/>
      <c r="K4" s="396"/>
      <c r="L4" s="397"/>
    </row>
    <row r="5" spans="1:17">
      <c r="B5" s="398"/>
      <c r="C5" s="396"/>
      <c r="D5" s="396"/>
      <c r="E5" s="396"/>
      <c r="F5" s="397"/>
      <c r="H5" s="403" t="s">
        <v>1040</v>
      </c>
      <c r="I5" s="404"/>
      <c r="J5" s="404"/>
      <c r="K5" s="404"/>
      <c r="L5" s="405"/>
    </row>
    <row r="6" spans="1:17">
      <c r="B6" s="398" t="s">
        <v>1041</v>
      </c>
      <c r="C6" s="406">
        <f>PI()</f>
        <v>3.1415926535897931</v>
      </c>
      <c r="D6" s="396"/>
      <c r="E6" s="407" t="s">
        <v>1042</v>
      </c>
      <c r="F6" s="408">
        <f>E4*2</f>
        <v>13.406944263226334</v>
      </c>
    </row>
    <row r="7" spans="1:17">
      <c r="B7" s="398" t="s">
        <v>1043</v>
      </c>
      <c r="C7" s="409">
        <v>1.9050000000000001E-2</v>
      </c>
      <c r="D7" s="396"/>
      <c r="E7" s="396"/>
      <c r="F7" s="397"/>
      <c r="H7" s="701" t="s">
        <v>1044</v>
      </c>
      <c r="I7" s="701"/>
      <c r="J7" s="701"/>
      <c r="K7" s="410">
        <f>SUM(K10:K12)</f>
        <v>0.28000000000000003</v>
      </c>
      <c r="L7" s="411" t="s">
        <v>64</v>
      </c>
      <c r="M7" s="393"/>
      <c r="O7" s="412" t="s">
        <v>1045</v>
      </c>
      <c r="P7" s="413">
        <f>SUM(P8:P10)</f>
        <v>0.28000000000000003</v>
      </c>
      <c r="Q7" s="414" t="s">
        <v>64</v>
      </c>
    </row>
    <row r="8" spans="1:17">
      <c r="B8" s="398" t="s">
        <v>1046</v>
      </c>
      <c r="C8" s="396" t="s">
        <v>1047</v>
      </c>
      <c r="D8" s="396"/>
      <c r="E8" s="396"/>
      <c r="F8" s="397"/>
      <c r="H8" s="398"/>
      <c r="I8" s="396"/>
      <c r="J8" s="396"/>
      <c r="K8" s="396"/>
      <c r="L8" s="396"/>
      <c r="M8" s="397"/>
      <c r="O8" s="398"/>
      <c r="P8" s="396"/>
      <c r="Q8" s="397"/>
    </row>
    <row r="9" spans="1:17">
      <c r="B9" s="403" t="s">
        <v>1048</v>
      </c>
      <c r="C9" s="404">
        <v>112</v>
      </c>
      <c r="D9" s="404"/>
      <c r="E9" s="404"/>
      <c r="F9" s="405"/>
      <c r="H9" s="398" t="s">
        <v>1049</v>
      </c>
      <c r="I9" s="396">
        <v>2.2000000000000002</v>
      </c>
      <c r="J9" s="415" t="s">
        <v>1050</v>
      </c>
      <c r="K9" s="396">
        <f>I9*I11</f>
        <v>0.11000000000000001</v>
      </c>
      <c r="L9" s="396" t="s">
        <v>64</v>
      </c>
      <c r="M9" s="397"/>
      <c r="O9" s="398" t="s">
        <v>1051</v>
      </c>
      <c r="P9" s="396">
        <f>K10</f>
        <v>0.22000000000000003</v>
      </c>
      <c r="Q9" s="397" t="s">
        <v>64</v>
      </c>
    </row>
    <row r="10" spans="1:17">
      <c r="H10" s="398" t="s">
        <v>1052</v>
      </c>
      <c r="I10" s="396">
        <v>1.2</v>
      </c>
      <c r="J10" s="415" t="s">
        <v>1050</v>
      </c>
      <c r="K10" s="396">
        <f>K9*2</f>
        <v>0.22000000000000003</v>
      </c>
      <c r="L10" s="396" t="s">
        <v>1053</v>
      </c>
      <c r="M10" s="397"/>
      <c r="O10" s="403" t="s">
        <v>1054</v>
      </c>
      <c r="P10" s="404">
        <f>K12</f>
        <v>0.06</v>
      </c>
      <c r="Q10" s="405" t="s">
        <v>64</v>
      </c>
    </row>
    <row r="11" spans="1:17">
      <c r="A11" s="394" t="s">
        <v>1055</v>
      </c>
      <c r="B11" s="392"/>
      <c r="C11" s="393" t="s">
        <v>1056</v>
      </c>
      <c r="E11" s="394" t="s">
        <v>1057</v>
      </c>
      <c r="F11" s="393"/>
      <c r="H11" s="398" t="s">
        <v>1058</v>
      </c>
      <c r="I11" s="396">
        <v>0.05</v>
      </c>
      <c r="J11" s="396"/>
      <c r="K11" s="396"/>
      <c r="L11" s="396"/>
      <c r="M11" s="397"/>
    </row>
    <row r="12" spans="1:17">
      <c r="A12" s="398"/>
      <c r="B12" s="396"/>
      <c r="C12" s="397"/>
      <c r="E12" s="398"/>
      <c r="F12" s="397"/>
      <c r="H12" s="403"/>
      <c r="I12" s="404"/>
      <c r="J12" s="404" t="s">
        <v>1059</v>
      </c>
      <c r="K12" s="404">
        <f>I10*I11</f>
        <v>0.06</v>
      </c>
      <c r="L12" s="404" t="s">
        <v>64</v>
      </c>
      <c r="M12" s="405"/>
    </row>
    <row r="13" spans="1:17">
      <c r="A13" s="398" t="s">
        <v>1060</v>
      </c>
      <c r="B13" s="396">
        <v>1.1000000000000001</v>
      </c>
      <c r="C13" s="397" t="s">
        <v>119</v>
      </c>
      <c r="E13" s="416">
        <v>1.2</v>
      </c>
      <c r="F13" s="417" t="s">
        <v>119</v>
      </c>
    </row>
    <row r="14" spans="1:17">
      <c r="A14" s="398" t="s">
        <v>1061</v>
      </c>
      <c r="B14" s="396">
        <v>2.1</v>
      </c>
      <c r="C14" s="397" t="s">
        <v>119</v>
      </c>
    </row>
    <row r="15" spans="1:17">
      <c r="A15" s="398"/>
      <c r="B15" s="396"/>
      <c r="C15" s="397"/>
      <c r="E15" s="394" t="s">
        <v>1062</v>
      </c>
      <c r="F15" s="392"/>
      <c r="G15" s="392"/>
      <c r="H15" s="392"/>
      <c r="I15" s="393"/>
    </row>
    <row r="16" spans="1:17">
      <c r="A16" s="403" t="s">
        <v>1063</v>
      </c>
      <c r="B16" s="418">
        <f>B13*B14</f>
        <v>2.3100000000000005</v>
      </c>
      <c r="C16" s="417" t="s">
        <v>64</v>
      </c>
      <c r="E16" s="398" t="s">
        <v>1035</v>
      </c>
      <c r="F16" s="419">
        <v>0.05</v>
      </c>
      <c r="G16" s="396"/>
      <c r="H16" s="399" t="s">
        <v>1036</v>
      </c>
      <c r="I16" s="400">
        <f>F16*F17</f>
        <v>0.06</v>
      </c>
    </row>
    <row r="17" spans="1:12">
      <c r="E17" s="403" t="s">
        <v>1064</v>
      </c>
      <c r="F17" s="404">
        <v>1.2</v>
      </c>
      <c r="G17" s="404"/>
      <c r="H17" s="404"/>
      <c r="I17" s="405"/>
    </row>
    <row r="19" spans="1:12">
      <c r="A19" s="394" t="s">
        <v>1065</v>
      </c>
      <c r="B19" s="392"/>
      <c r="C19" s="392"/>
      <c r="D19" s="392"/>
      <c r="E19" s="393"/>
      <c r="H19" s="394" t="s">
        <v>1066</v>
      </c>
      <c r="I19" s="392"/>
      <c r="J19" s="392">
        <f>I20</f>
        <v>1.1000000000000001</v>
      </c>
      <c r="K19" s="393" t="s">
        <v>119</v>
      </c>
    </row>
    <row r="20" spans="1:12" ht="60">
      <c r="A20" s="420" t="s">
        <v>1067</v>
      </c>
      <c r="B20" s="421">
        <v>1.2</v>
      </c>
      <c r="C20" s="421" t="s">
        <v>119</v>
      </c>
      <c r="D20" s="422" t="s">
        <v>1068</v>
      </c>
      <c r="E20" s="423">
        <f>B20*B21*B22</f>
        <v>0.5159999999999999</v>
      </c>
      <c r="H20" s="424" t="s">
        <v>1069</v>
      </c>
      <c r="I20" s="425">
        <v>1.1000000000000001</v>
      </c>
      <c r="J20" s="426" t="s">
        <v>119</v>
      </c>
      <c r="K20" s="405"/>
    </row>
    <row r="21" spans="1:12" ht="60">
      <c r="A21" s="427" t="s">
        <v>1070</v>
      </c>
      <c r="B21" s="428">
        <v>2.15</v>
      </c>
      <c r="C21" s="429" t="s">
        <v>119</v>
      </c>
      <c r="D21" s="396"/>
      <c r="E21" s="397"/>
    </row>
    <row r="22" spans="1:12">
      <c r="A22" s="403" t="s">
        <v>1071</v>
      </c>
      <c r="B22" s="404">
        <v>0.2</v>
      </c>
      <c r="C22" s="404" t="s">
        <v>119</v>
      </c>
      <c r="D22" s="404"/>
      <c r="E22" s="405"/>
    </row>
    <row r="23" spans="1:12" ht="13.5" customHeight="1"/>
    <row r="26" spans="1:12">
      <c r="A26" s="430" t="s">
        <v>1072</v>
      </c>
    </row>
    <row r="28" spans="1:12">
      <c r="A28" s="431" t="s">
        <v>1073</v>
      </c>
      <c r="B28" s="431" t="s">
        <v>279</v>
      </c>
      <c r="C28" s="431" t="s">
        <v>1074</v>
      </c>
      <c r="D28" s="432">
        <v>0.05</v>
      </c>
      <c r="F28" s="394" t="s">
        <v>1075</v>
      </c>
      <c r="G28" s="392"/>
      <c r="H28" s="393"/>
      <c r="J28" s="394" t="s">
        <v>1076</v>
      </c>
      <c r="K28" s="392"/>
      <c r="L28" s="393"/>
    </row>
    <row r="29" spans="1:12">
      <c r="F29" s="398" t="s">
        <v>1077</v>
      </c>
      <c r="G29" s="396">
        <v>2.1</v>
      </c>
      <c r="H29" s="397"/>
      <c r="J29" s="398"/>
      <c r="K29" s="396"/>
      <c r="L29" s="397"/>
    </row>
    <row r="30" spans="1:12">
      <c r="A30" s="431" t="s">
        <v>1078</v>
      </c>
      <c r="B30" s="432">
        <v>3.1</v>
      </c>
      <c r="F30" s="398" t="s">
        <v>1079</v>
      </c>
      <c r="G30" s="396">
        <v>0.9</v>
      </c>
      <c r="H30" s="397"/>
      <c r="J30" s="398">
        <f>G34</f>
        <v>11.34</v>
      </c>
      <c r="K30" s="396" t="s">
        <v>64</v>
      </c>
      <c r="L30" s="397"/>
    </row>
    <row r="31" spans="1:12">
      <c r="D31" s="431" t="s">
        <v>1036</v>
      </c>
      <c r="F31" s="398"/>
      <c r="G31" s="396"/>
      <c r="H31" s="397"/>
      <c r="J31" s="398"/>
      <c r="K31" s="396"/>
      <c r="L31" s="397"/>
    </row>
    <row r="32" spans="1:12">
      <c r="A32" s="431" t="s">
        <v>1080</v>
      </c>
      <c r="B32" s="433">
        <v>2.4300000000000002</v>
      </c>
      <c r="D32" s="431">
        <f t="shared" ref="D32:D41" si="0">B32*$B$30</f>
        <v>7.5330000000000004</v>
      </c>
      <c r="F32" s="398" t="s">
        <v>1036</v>
      </c>
      <c r="G32" s="396">
        <f>G29*G30</f>
        <v>1.8900000000000001</v>
      </c>
      <c r="H32" s="397" t="s">
        <v>64</v>
      </c>
      <c r="J32" s="416" t="s">
        <v>1081</v>
      </c>
      <c r="K32" s="418">
        <f>J30*2</f>
        <v>22.68</v>
      </c>
      <c r="L32" s="417" t="s">
        <v>64</v>
      </c>
    </row>
    <row r="33" spans="1:20">
      <c r="B33" s="431">
        <v>3.39</v>
      </c>
      <c r="C33" s="431" t="s">
        <v>1082</v>
      </c>
      <c r="D33" s="431">
        <f t="shared" si="0"/>
        <v>10.509</v>
      </c>
      <c r="F33" s="398"/>
      <c r="G33" s="396"/>
      <c r="H33" s="397"/>
    </row>
    <row r="34" spans="1:20">
      <c r="B34" s="431">
        <v>6</v>
      </c>
      <c r="C34" s="431"/>
      <c r="D34" s="431">
        <f t="shared" si="0"/>
        <v>18.600000000000001</v>
      </c>
      <c r="F34" s="416" t="s">
        <v>1083</v>
      </c>
      <c r="G34" s="418">
        <f>G32*6</f>
        <v>11.34</v>
      </c>
      <c r="H34" s="417" t="s">
        <v>64</v>
      </c>
    </row>
    <row r="35" spans="1:20">
      <c r="B35" s="431">
        <v>2.62</v>
      </c>
      <c r="C35" s="431"/>
      <c r="D35" s="431">
        <f t="shared" si="0"/>
        <v>8.1219999999999999</v>
      </c>
      <c r="J35" s="394" t="s">
        <v>1084</v>
      </c>
      <c r="K35" s="392"/>
      <c r="L35" s="434">
        <f>K41*2</f>
        <v>240.44800000000001</v>
      </c>
      <c r="M35" s="393"/>
    </row>
    <row r="36" spans="1:20">
      <c r="B36" s="431">
        <v>2.39</v>
      </c>
      <c r="C36" s="431"/>
      <c r="D36" s="431">
        <f t="shared" si="0"/>
        <v>7.4090000000000007</v>
      </c>
      <c r="F36" s="394" t="s">
        <v>1085</v>
      </c>
      <c r="G36" s="392"/>
      <c r="H36" s="393"/>
      <c r="J36" s="398"/>
      <c r="K36" s="396"/>
      <c r="L36" s="396"/>
      <c r="M36" s="397"/>
    </row>
    <row r="37" spans="1:20">
      <c r="B37" s="431">
        <v>3.05</v>
      </c>
      <c r="C37" s="431" t="s">
        <v>1082</v>
      </c>
      <c r="D37" s="431">
        <f t="shared" si="0"/>
        <v>9.4550000000000001</v>
      </c>
      <c r="F37" s="398"/>
      <c r="G37" s="396"/>
      <c r="H37" s="397"/>
      <c r="J37" s="398" t="s">
        <v>1086</v>
      </c>
      <c r="K37" s="396">
        <f>G42-G34</f>
        <v>78.56</v>
      </c>
      <c r="L37" s="396"/>
      <c r="M37" s="397"/>
    </row>
    <row r="38" spans="1:20">
      <c r="B38" s="431">
        <v>4.26</v>
      </c>
      <c r="C38" s="431" t="s">
        <v>1082</v>
      </c>
      <c r="D38" s="431">
        <f t="shared" si="0"/>
        <v>13.206</v>
      </c>
      <c r="F38" s="416" t="s">
        <v>1087</v>
      </c>
      <c r="G38" s="418">
        <f>D32+D34+D35+D36</f>
        <v>41.664000000000001</v>
      </c>
      <c r="H38" s="405"/>
      <c r="J38" s="398"/>
      <c r="K38" s="396"/>
      <c r="L38" s="396"/>
      <c r="M38" s="397"/>
    </row>
    <row r="39" spans="1:20">
      <c r="B39" s="431">
        <v>5.0599999999999996</v>
      </c>
      <c r="C39" s="431" t="s">
        <v>1082</v>
      </c>
      <c r="D39" s="431">
        <f t="shared" si="0"/>
        <v>15.686</v>
      </c>
      <c r="J39" s="398" t="s">
        <v>1088</v>
      </c>
      <c r="K39" s="396">
        <f>G38</f>
        <v>41.664000000000001</v>
      </c>
      <c r="L39" s="396"/>
      <c r="M39" s="397"/>
    </row>
    <row r="40" spans="1:20">
      <c r="B40" s="431">
        <v>8.14</v>
      </c>
      <c r="C40" s="431" t="s">
        <v>1082</v>
      </c>
      <c r="D40" s="431">
        <f t="shared" si="0"/>
        <v>25.234000000000002</v>
      </c>
      <c r="F40" s="394" t="s">
        <v>1089</v>
      </c>
      <c r="G40" s="392"/>
      <c r="H40" s="393"/>
      <c r="J40" s="398"/>
      <c r="K40" s="396"/>
      <c r="L40" s="396"/>
      <c r="M40" s="397"/>
    </row>
    <row r="41" spans="1:20">
      <c r="B41" s="431">
        <v>5.0999999999999996</v>
      </c>
      <c r="C41" s="431" t="s">
        <v>1082</v>
      </c>
      <c r="D41" s="431">
        <f t="shared" si="0"/>
        <v>15.809999999999999</v>
      </c>
      <c r="F41" s="398"/>
      <c r="G41" s="396"/>
      <c r="H41" s="397"/>
      <c r="J41" s="403" t="s">
        <v>1090</v>
      </c>
      <c r="K41" s="404">
        <f>K37+K39</f>
        <v>120.224</v>
      </c>
      <c r="L41" s="404"/>
      <c r="M41" s="405"/>
    </row>
    <row r="42" spans="1:20">
      <c r="D42" s="435"/>
      <c r="F42" s="416" t="s">
        <v>1087</v>
      </c>
      <c r="G42" s="418">
        <f>(D33+D37+D38+D39+D40+D41)</f>
        <v>89.9</v>
      </c>
      <c r="H42" s="405"/>
    </row>
    <row r="43" spans="1:20">
      <c r="C43" s="436" t="s">
        <v>1091</v>
      </c>
      <c r="D43" s="437">
        <f>SUM(D32:D41)</f>
        <v>131.56400000000002</v>
      </c>
    </row>
    <row r="45" spans="1:20">
      <c r="C45" s="438" t="s">
        <v>1092</v>
      </c>
      <c r="D45" s="439">
        <f>D43*D28</f>
        <v>6.5782000000000016</v>
      </c>
    </row>
    <row r="48" spans="1:20">
      <c r="A48" s="440"/>
      <c r="B48" s="441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1"/>
      <c r="P48" s="441"/>
      <c r="Q48" s="441"/>
      <c r="R48" s="441"/>
      <c r="S48" s="441"/>
      <c r="T48" s="442"/>
    </row>
    <row r="49" spans="1:20">
      <c r="A49" s="443" t="s">
        <v>1093</v>
      </c>
      <c r="B49" s="444"/>
      <c r="C49" s="444"/>
      <c r="D49" s="396"/>
      <c r="E49" s="396"/>
      <c r="F49" s="396"/>
      <c r="G49" s="396"/>
      <c r="H49" s="396"/>
      <c r="I49" s="396"/>
      <c r="J49" s="394"/>
      <c r="K49" s="392"/>
      <c r="L49" s="392"/>
      <c r="M49" s="392"/>
      <c r="N49" s="392"/>
      <c r="O49" s="393"/>
      <c r="P49" s="396"/>
      <c r="Q49" s="394"/>
      <c r="R49" s="392"/>
      <c r="S49" s="393"/>
      <c r="T49" s="445"/>
    </row>
    <row r="50" spans="1:20">
      <c r="A50" s="446"/>
      <c r="B50" s="391" t="s">
        <v>1033</v>
      </c>
      <c r="C50" s="392"/>
      <c r="D50" s="392"/>
      <c r="E50" s="392"/>
      <c r="F50" s="393"/>
      <c r="G50" s="396"/>
      <c r="H50" s="396"/>
      <c r="I50" s="396"/>
      <c r="J50" s="398" t="s">
        <v>1094</v>
      </c>
      <c r="K50" s="396"/>
      <c r="L50" s="396"/>
      <c r="M50" s="396"/>
      <c r="N50" s="396"/>
      <c r="O50" s="397"/>
      <c r="P50" s="396"/>
      <c r="Q50" s="447" t="s">
        <v>1095</v>
      </c>
      <c r="R50" s="401"/>
      <c r="S50" s="402">
        <f>R51*K54</f>
        <v>0.1855</v>
      </c>
      <c r="T50" s="445"/>
    </row>
    <row r="51" spans="1:20">
      <c r="A51" s="446"/>
      <c r="B51" s="395"/>
      <c r="C51" s="396"/>
      <c r="D51" s="396"/>
      <c r="E51" s="396"/>
      <c r="F51" s="397"/>
      <c r="G51" s="396"/>
      <c r="H51" s="396"/>
      <c r="I51" s="396"/>
      <c r="J51" s="398" t="s">
        <v>1096</v>
      </c>
      <c r="K51" s="396">
        <v>0.15</v>
      </c>
      <c r="L51" s="396"/>
      <c r="M51" s="702" t="s">
        <v>1097</v>
      </c>
      <c r="N51" s="702"/>
      <c r="O51" s="402">
        <f>K51*K54</f>
        <v>0.55649999999999999</v>
      </c>
      <c r="P51" s="396"/>
      <c r="Q51" s="398" t="s">
        <v>1096</v>
      </c>
      <c r="R51" s="396">
        <v>0.05</v>
      </c>
      <c r="S51" s="397"/>
      <c r="T51" s="445"/>
    </row>
    <row r="52" spans="1:20">
      <c r="A52" s="446"/>
      <c r="B52" s="395" t="s">
        <v>1037</v>
      </c>
      <c r="C52" s="396"/>
      <c r="D52" s="407" t="s">
        <v>1098</v>
      </c>
      <c r="E52" s="407">
        <f>(2*C54*(C55/2))*((C55/2)+C57)</f>
        <v>9.1135245154623288</v>
      </c>
      <c r="F52" s="448" t="s">
        <v>64</v>
      </c>
      <c r="G52" s="396"/>
      <c r="H52" s="396"/>
      <c r="I52" s="396"/>
      <c r="J52" s="398" t="s">
        <v>1079</v>
      </c>
      <c r="K52" s="396">
        <v>0.1</v>
      </c>
      <c r="L52" s="396"/>
      <c r="M52" s="396"/>
      <c r="N52" s="396"/>
      <c r="O52" s="397"/>
      <c r="P52" s="396"/>
      <c r="Q52" s="398"/>
      <c r="R52" s="396"/>
      <c r="S52" s="397"/>
      <c r="T52" s="445"/>
    </row>
    <row r="53" spans="1:20">
      <c r="A53" s="449"/>
      <c r="B53" s="398"/>
      <c r="C53" s="396"/>
      <c r="D53" s="396"/>
      <c r="E53" s="396"/>
      <c r="F53" s="397"/>
      <c r="G53" s="396"/>
      <c r="H53" s="396"/>
      <c r="I53" s="396"/>
      <c r="J53" s="398"/>
      <c r="K53" s="396"/>
      <c r="L53" s="396"/>
      <c r="M53" s="396"/>
      <c r="N53" s="396"/>
      <c r="O53" s="397"/>
      <c r="P53" s="396"/>
      <c r="Q53" s="447" t="s">
        <v>1099</v>
      </c>
      <c r="R53" s="401"/>
      <c r="S53" s="402">
        <f>R54*K54</f>
        <v>0.1855</v>
      </c>
      <c r="T53" s="445"/>
    </row>
    <row r="54" spans="1:20">
      <c r="A54" s="449"/>
      <c r="B54" s="398" t="s">
        <v>1041</v>
      </c>
      <c r="C54" s="406">
        <f>PI()</f>
        <v>3.1415926535897931</v>
      </c>
      <c r="D54" s="396"/>
      <c r="E54" s="407" t="s">
        <v>1100</v>
      </c>
      <c r="F54" s="448">
        <f>E52*2</f>
        <v>18.227049030924658</v>
      </c>
      <c r="G54" s="396"/>
      <c r="H54" s="396"/>
      <c r="I54" s="396"/>
      <c r="J54" s="398" t="s">
        <v>1101</v>
      </c>
      <c r="K54" s="396">
        <v>3.71</v>
      </c>
      <c r="L54" s="396"/>
      <c r="M54" s="396"/>
      <c r="N54" s="396"/>
      <c r="O54" s="397"/>
      <c r="P54" s="396"/>
      <c r="Q54" s="403" t="s">
        <v>1096</v>
      </c>
      <c r="R54" s="404">
        <v>0.05</v>
      </c>
      <c r="S54" s="405"/>
      <c r="T54" s="445"/>
    </row>
    <row r="55" spans="1:20">
      <c r="A55" s="449"/>
      <c r="B55" s="398" t="s">
        <v>1043</v>
      </c>
      <c r="C55" s="409">
        <v>1.9050000000000001E-2</v>
      </c>
      <c r="D55" s="396"/>
      <c r="E55" s="396"/>
      <c r="F55" s="397"/>
      <c r="G55" s="396"/>
      <c r="H55" s="396"/>
      <c r="I55" s="396"/>
      <c r="J55" s="398"/>
      <c r="K55" s="396"/>
      <c r="L55" s="396"/>
      <c r="M55" s="396"/>
      <c r="N55" s="396"/>
      <c r="O55" s="397"/>
      <c r="P55" s="396"/>
      <c r="Q55" s="394"/>
      <c r="R55" s="392"/>
      <c r="S55" s="393"/>
      <c r="T55" s="445"/>
    </row>
    <row r="56" spans="1:20">
      <c r="A56" s="449"/>
      <c r="B56" s="398" t="s">
        <v>1046</v>
      </c>
      <c r="C56" s="396" t="s">
        <v>1047</v>
      </c>
      <c r="D56" s="396"/>
      <c r="E56" s="396"/>
      <c r="F56" s="397"/>
      <c r="G56" s="396"/>
      <c r="H56" s="396"/>
      <c r="I56" s="396"/>
      <c r="J56" s="403"/>
      <c r="K56" s="404"/>
      <c r="L56" s="404"/>
      <c r="M56" s="404"/>
      <c r="N56" s="404"/>
      <c r="O56" s="405"/>
      <c r="P56" s="396"/>
      <c r="Q56" s="447" t="s">
        <v>1102</v>
      </c>
      <c r="R56" s="401"/>
      <c r="S56" s="402">
        <f>R57*K54</f>
        <v>0.1855</v>
      </c>
      <c r="T56" s="445"/>
    </row>
    <row r="57" spans="1:20">
      <c r="A57" s="449"/>
      <c r="B57" s="403" t="s">
        <v>1048</v>
      </c>
      <c r="C57" s="404">
        <f>133.72+18.55</f>
        <v>152.27000000000001</v>
      </c>
      <c r="D57" s="404"/>
      <c r="E57" s="404"/>
      <c r="F57" s="405"/>
      <c r="G57" s="396"/>
      <c r="H57" s="396"/>
      <c r="I57" s="396"/>
      <c r="J57" s="396"/>
      <c r="K57" s="396"/>
      <c r="L57" s="396"/>
      <c r="M57" s="396"/>
      <c r="N57" s="396"/>
      <c r="O57" s="396"/>
      <c r="P57" s="396"/>
      <c r="Q57" s="403" t="s">
        <v>1096</v>
      </c>
      <c r="R57" s="404">
        <v>0.05</v>
      </c>
      <c r="S57" s="405"/>
      <c r="T57" s="445"/>
    </row>
    <row r="58" spans="1:20">
      <c r="A58" s="449"/>
      <c r="B58" s="396"/>
      <c r="C58" s="396"/>
      <c r="D58" s="396"/>
      <c r="E58" s="396"/>
      <c r="F58" s="396"/>
      <c r="G58" s="396"/>
      <c r="H58" s="396"/>
      <c r="I58" s="396"/>
      <c r="J58" s="396"/>
      <c r="K58" s="396"/>
      <c r="L58" s="396"/>
      <c r="M58" s="396"/>
      <c r="N58" s="396"/>
      <c r="O58" s="396"/>
      <c r="P58" s="396"/>
      <c r="Q58" s="396"/>
      <c r="R58" s="396"/>
      <c r="S58" s="396"/>
      <c r="T58" s="445"/>
    </row>
    <row r="59" spans="1:20">
      <c r="A59" s="449"/>
      <c r="B59" s="396"/>
      <c r="C59" s="396"/>
      <c r="D59" s="396"/>
      <c r="E59" s="396"/>
      <c r="F59" s="396"/>
      <c r="G59" s="396"/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445"/>
    </row>
    <row r="60" spans="1:20">
      <c r="A60" s="450" t="s">
        <v>1103</v>
      </c>
      <c r="B60" s="392"/>
      <c r="C60" s="392"/>
      <c r="D60" s="392"/>
      <c r="E60" s="392"/>
      <c r="F60" s="392"/>
      <c r="G60" s="393"/>
      <c r="H60" s="396"/>
      <c r="I60" s="396"/>
      <c r="J60" s="394" t="s">
        <v>1104</v>
      </c>
      <c r="K60" s="392"/>
      <c r="L60" s="392"/>
      <c r="M60" s="392"/>
      <c r="N60" s="392" t="s">
        <v>1105</v>
      </c>
      <c r="O60" s="434">
        <f>K64*F61</f>
        <v>14.920000000000002</v>
      </c>
      <c r="P60" s="393" t="s">
        <v>64</v>
      </c>
      <c r="Q60" s="396"/>
      <c r="R60" s="396"/>
      <c r="S60" s="396"/>
      <c r="T60" s="445"/>
    </row>
    <row r="61" spans="1:20">
      <c r="A61" s="449"/>
      <c r="B61" s="396" t="s">
        <v>1106</v>
      </c>
      <c r="C61" s="396" t="s">
        <v>1107</v>
      </c>
      <c r="D61" s="396"/>
      <c r="E61" s="396" t="s">
        <v>1049</v>
      </c>
      <c r="F61" s="396">
        <v>4</v>
      </c>
      <c r="G61" s="397"/>
      <c r="H61" s="396"/>
      <c r="I61" s="396"/>
      <c r="J61" s="398"/>
      <c r="K61" s="396" t="s">
        <v>1106</v>
      </c>
      <c r="L61" s="396" t="s">
        <v>1107</v>
      </c>
      <c r="M61" s="396"/>
      <c r="N61" s="396"/>
      <c r="O61" s="396"/>
      <c r="P61" s="397"/>
      <c r="Q61" s="396"/>
      <c r="R61" s="396"/>
      <c r="S61" s="396"/>
      <c r="T61" s="445"/>
    </row>
    <row r="62" spans="1:20">
      <c r="A62" s="449" t="s">
        <v>1108</v>
      </c>
      <c r="B62" s="396">
        <v>2.95</v>
      </c>
      <c r="C62" s="396" t="s">
        <v>1109</v>
      </c>
      <c r="D62" s="396"/>
      <c r="E62" s="396" t="s">
        <v>1110</v>
      </c>
      <c r="F62" s="451">
        <v>9.5000000000000001E-2</v>
      </c>
      <c r="G62" s="397"/>
      <c r="H62" s="396"/>
      <c r="I62" s="396"/>
      <c r="J62" s="398" t="s">
        <v>1111</v>
      </c>
      <c r="K62" s="396">
        <v>1.28</v>
      </c>
      <c r="L62" s="396" t="s">
        <v>1112</v>
      </c>
      <c r="M62" s="396"/>
      <c r="N62" s="396"/>
      <c r="O62" s="396"/>
      <c r="P62" s="397"/>
      <c r="Q62" s="396"/>
      <c r="R62" s="396"/>
      <c r="S62" s="396"/>
      <c r="T62" s="445"/>
    </row>
    <row r="63" spans="1:20">
      <c r="A63" s="449"/>
      <c r="B63" s="396">
        <v>4.72</v>
      </c>
      <c r="C63" s="396" t="s">
        <v>1113</v>
      </c>
      <c r="D63" s="396"/>
      <c r="E63" s="396"/>
      <c r="F63" s="396"/>
      <c r="G63" s="397"/>
      <c r="H63" s="396"/>
      <c r="I63" s="396"/>
      <c r="J63" s="398"/>
      <c r="K63" s="396">
        <v>2.4500000000000002</v>
      </c>
      <c r="L63" s="396" t="s">
        <v>1113</v>
      </c>
      <c r="M63" s="396"/>
      <c r="N63" s="396"/>
      <c r="O63" s="396"/>
      <c r="P63" s="397"/>
      <c r="Q63" s="396"/>
      <c r="R63" s="396"/>
      <c r="S63" s="396"/>
      <c r="T63" s="445"/>
    </row>
    <row r="64" spans="1:20">
      <c r="A64" s="449"/>
      <c r="B64" s="396">
        <v>6</v>
      </c>
      <c r="C64" s="396" t="s">
        <v>1114</v>
      </c>
      <c r="D64" s="396"/>
      <c r="E64" s="396" t="s">
        <v>1036</v>
      </c>
      <c r="F64" s="401">
        <f>F61*B65</f>
        <v>54.68</v>
      </c>
      <c r="G64" s="397" t="s">
        <v>64</v>
      </c>
      <c r="H64" s="396"/>
      <c r="I64" s="396"/>
      <c r="J64" s="398" t="s">
        <v>1115</v>
      </c>
      <c r="K64" s="396">
        <f>SUM(K62:K63)</f>
        <v>3.7300000000000004</v>
      </c>
      <c r="L64" s="396"/>
      <c r="M64" s="396"/>
      <c r="N64" s="396"/>
      <c r="O64" s="396"/>
      <c r="P64" s="397"/>
      <c r="Q64" s="396"/>
      <c r="R64" s="396"/>
      <c r="S64" s="396"/>
      <c r="T64" s="445"/>
    </row>
    <row r="65" spans="1:20">
      <c r="A65" s="452" t="s">
        <v>1031</v>
      </c>
      <c r="B65" s="453">
        <f>SUM(B62:B64)</f>
        <v>13.67</v>
      </c>
      <c r="C65" s="453" t="s">
        <v>1106</v>
      </c>
      <c r="D65" s="404"/>
      <c r="E65" s="404"/>
      <c r="F65" s="404"/>
      <c r="G65" s="405"/>
      <c r="H65" s="396"/>
      <c r="I65" s="396"/>
      <c r="J65" s="403"/>
      <c r="K65" s="404"/>
      <c r="L65" s="404"/>
      <c r="M65" s="404"/>
      <c r="N65" s="404"/>
      <c r="O65" s="404"/>
      <c r="P65" s="405"/>
      <c r="Q65" s="396"/>
      <c r="R65" s="396"/>
      <c r="S65" s="396"/>
      <c r="T65" s="445"/>
    </row>
    <row r="66" spans="1:20">
      <c r="A66" s="449"/>
      <c r="B66" s="396"/>
      <c r="C66" s="396"/>
      <c r="D66" s="396"/>
      <c r="E66" s="396"/>
      <c r="F66" s="396"/>
      <c r="G66" s="396"/>
      <c r="H66" s="396"/>
      <c r="I66" s="396"/>
      <c r="J66" s="396"/>
      <c r="K66" s="396"/>
      <c r="L66" s="396"/>
      <c r="M66" s="396"/>
      <c r="N66" s="396"/>
      <c r="O66" s="396"/>
      <c r="P66" s="396"/>
      <c r="Q66" s="396"/>
      <c r="R66" s="396"/>
      <c r="S66" s="396"/>
      <c r="T66" s="445"/>
    </row>
    <row r="67" spans="1:20">
      <c r="A67" s="454" t="s">
        <v>1116</v>
      </c>
      <c r="B67" s="410"/>
      <c r="C67" s="455">
        <f>F64+O60</f>
        <v>69.599999999999994</v>
      </c>
      <c r="D67" s="411" t="s">
        <v>64</v>
      </c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445"/>
    </row>
    <row r="68" spans="1:20">
      <c r="A68" s="449"/>
      <c r="B68" s="396"/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445"/>
    </row>
    <row r="69" spans="1:20">
      <c r="A69" s="456" t="s">
        <v>1117</v>
      </c>
      <c r="B69" s="457"/>
      <c r="C69" s="458">
        <f>B70*C67</f>
        <v>3.48</v>
      </c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6"/>
      <c r="O69" s="396"/>
      <c r="P69" s="396"/>
      <c r="Q69" s="396"/>
      <c r="R69" s="396"/>
      <c r="S69" s="396"/>
      <c r="T69" s="445"/>
    </row>
    <row r="70" spans="1:20">
      <c r="A70" s="459" t="s">
        <v>1118</v>
      </c>
      <c r="B70" s="460">
        <v>0.05</v>
      </c>
      <c r="C70" s="405"/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445"/>
    </row>
    <row r="71" spans="1:20">
      <c r="A71" s="449"/>
      <c r="B71" s="396"/>
      <c r="C71" s="396"/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445"/>
    </row>
    <row r="72" spans="1:20">
      <c r="A72" s="449"/>
      <c r="B72" s="396"/>
      <c r="C72" s="396"/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6"/>
      <c r="S72" s="396"/>
      <c r="T72" s="445"/>
    </row>
    <row r="73" spans="1:20">
      <c r="A73" s="449"/>
      <c r="B73" s="396"/>
      <c r="C73" s="396"/>
      <c r="D73" s="396"/>
      <c r="E73" s="396"/>
      <c r="F73" s="396"/>
      <c r="G73" s="396"/>
      <c r="H73" s="396"/>
      <c r="I73" s="396"/>
      <c r="J73" s="396"/>
      <c r="K73" s="396"/>
      <c r="L73" s="396"/>
      <c r="M73" s="396"/>
      <c r="N73" s="396"/>
      <c r="O73" s="396"/>
      <c r="P73" s="396"/>
      <c r="Q73" s="396"/>
      <c r="R73" s="396"/>
      <c r="S73" s="396"/>
      <c r="T73" s="445"/>
    </row>
    <row r="74" spans="1:20">
      <c r="A74" s="449"/>
      <c r="B74" s="396"/>
      <c r="C74" s="396"/>
      <c r="D74" s="396"/>
      <c r="E74" s="396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445"/>
    </row>
    <row r="75" spans="1:20">
      <c r="A75" s="450" t="s">
        <v>1119</v>
      </c>
      <c r="B75" s="393"/>
      <c r="C75" s="396"/>
      <c r="D75" s="461" t="s">
        <v>1120</v>
      </c>
      <c r="E75" s="462">
        <f>2*E79</f>
        <v>6.7200000000000006</v>
      </c>
      <c r="F75" s="396"/>
      <c r="G75" s="396"/>
      <c r="H75" s="396"/>
      <c r="I75" s="396"/>
      <c r="J75" s="461" t="s">
        <v>1121</v>
      </c>
      <c r="K75" s="457"/>
      <c r="L75" s="457"/>
      <c r="M75" s="457">
        <f>K79*2</f>
        <v>139.19999999999999</v>
      </c>
      <c r="N75" s="463" t="s">
        <v>64</v>
      </c>
      <c r="O75" s="396"/>
      <c r="P75" s="396"/>
      <c r="Q75" s="396"/>
      <c r="R75" s="396"/>
      <c r="S75" s="396"/>
      <c r="T75" s="445"/>
    </row>
    <row r="76" spans="1:20">
      <c r="A76" s="449"/>
      <c r="B76" s="397"/>
      <c r="C76" s="396"/>
      <c r="D76" s="398"/>
      <c r="E76" s="464"/>
      <c r="F76" s="396"/>
      <c r="G76" s="396"/>
      <c r="H76" s="396"/>
      <c r="I76" s="396"/>
      <c r="J76" s="398" t="s">
        <v>1122</v>
      </c>
      <c r="K76" s="396">
        <f>F64</f>
        <v>54.68</v>
      </c>
      <c r="L76" s="396"/>
      <c r="M76" s="396"/>
      <c r="N76" s="397"/>
      <c r="O76" s="396"/>
      <c r="P76" s="396"/>
      <c r="Q76" s="396"/>
      <c r="R76" s="396"/>
      <c r="S76" s="396"/>
      <c r="T76" s="445"/>
    </row>
    <row r="77" spans="1:20" ht="30">
      <c r="A77" s="465" t="s">
        <v>1123</v>
      </c>
      <c r="B77" s="464" t="s">
        <v>1124</v>
      </c>
      <c r="C77" s="466"/>
      <c r="D77" s="467" t="s">
        <v>1123</v>
      </c>
      <c r="E77" s="464" t="s">
        <v>1124</v>
      </c>
      <c r="F77" s="466"/>
      <c r="G77" s="466"/>
      <c r="H77" s="466"/>
      <c r="I77" s="466"/>
      <c r="J77" s="467" t="s">
        <v>1125</v>
      </c>
      <c r="K77" s="466">
        <f>O60</f>
        <v>14.920000000000002</v>
      </c>
      <c r="L77" s="396"/>
      <c r="M77" s="468" t="s">
        <v>1126</v>
      </c>
      <c r="N77" s="469">
        <f>M75</f>
        <v>139.19999999999999</v>
      </c>
      <c r="O77" s="396"/>
      <c r="P77" s="396"/>
      <c r="Q77" s="396"/>
      <c r="R77" s="396"/>
      <c r="S77" s="396"/>
      <c r="T77" s="445"/>
    </row>
    <row r="78" spans="1:20">
      <c r="A78" s="449"/>
      <c r="B78" s="397"/>
      <c r="C78" s="396"/>
      <c r="D78" s="398"/>
      <c r="E78" s="464"/>
      <c r="F78" s="396"/>
      <c r="G78" s="396"/>
      <c r="H78" s="396"/>
      <c r="I78" s="396"/>
      <c r="J78" s="398"/>
      <c r="K78" s="396"/>
      <c r="L78" s="396"/>
      <c r="M78" s="470"/>
      <c r="N78" s="397"/>
      <c r="O78" s="396"/>
      <c r="P78" s="396"/>
      <c r="Q78" s="396"/>
      <c r="R78" s="396"/>
      <c r="S78" s="396"/>
      <c r="T78" s="445"/>
    </row>
    <row r="79" spans="1:20">
      <c r="A79" s="452" t="s">
        <v>1127</v>
      </c>
      <c r="B79" s="471">
        <f>2*(0.8*2.1)</f>
        <v>3.3600000000000003</v>
      </c>
      <c r="C79" s="396"/>
      <c r="D79" s="403" t="s">
        <v>1127</v>
      </c>
      <c r="E79" s="472">
        <f>2*(0.8*2.1)</f>
        <v>3.3600000000000003</v>
      </c>
      <c r="F79" s="396"/>
      <c r="G79" s="396"/>
      <c r="H79" s="396"/>
      <c r="I79" s="396"/>
      <c r="J79" s="473" t="s">
        <v>1128</v>
      </c>
      <c r="K79" s="453">
        <f>K76+K77</f>
        <v>69.599999999999994</v>
      </c>
      <c r="L79" s="404"/>
      <c r="M79" s="404"/>
      <c r="N79" s="405"/>
      <c r="O79" s="396"/>
      <c r="P79" s="396"/>
      <c r="Q79" s="396"/>
      <c r="R79" s="396"/>
      <c r="S79" s="396"/>
      <c r="T79" s="445"/>
    </row>
    <row r="80" spans="1:20">
      <c r="A80" s="449"/>
      <c r="B80" s="396"/>
      <c r="C80" s="396"/>
      <c r="D80" s="394"/>
      <c r="E80" s="393"/>
      <c r="F80" s="396"/>
      <c r="G80" s="396"/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445"/>
    </row>
    <row r="81" spans="1:20">
      <c r="A81" s="449"/>
      <c r="B81" s="396"/>
      <c r="C81" s="396"/>
      <c r="D81" s="473" t="s">
        <v>1129</v>
      </c>
      <c r="E81" s="474">
        <f>E75</f>
        <v>6.7200000000000006</v>
      </c>
      <c r="F81" s="396"/>
      <c r="G81" s="396"/>
      <c r="H81" s="396"/>
      <c r="I81" s="396"/>
      <c r="J81" s="396"/>
      <c r="K81" s="396"/>
      <c r="L81" s="396"/>
      <c r="M81" s="396"/>
      <c r="N81" s="396"/>
      <c r="O81" s="396"/>
      <c r="P81" s="396"/>
      <c r="Q81" s="396"/>
      <c r="R81" s="396"/>
      <c r="S81" s="396"/>
      <c r="T81" s="445"/>
    </row>
    <row r="82" spans="1:20">
      <c r="A82" s="449"/>
      <c r="B82" s="396"/>
      <c r="C82" s="396"/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445"/>
    </row>
    <row r="83" spans="1:20">
      <c r="A83" s="475"/>
      <c r="B83" s="476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N83" s="476"/>
      <c r="O83" s="476"/>
      <c r="P83" s="476"/>
      <c r="Q83" s="476"/>
      <c r="R83" s="476"/>
      <c r="S83" s="476"/>
      <c r="T83" s="477"/>
    </row>
    <row r="84" spans="1:20">
      <c r="A84" s="440"/>
      <c r="B84" s="441"/>
      <c r="C84" s="441"/>
      <c r="D84" s="441"/>
      <c r="E84" s="441"/>
      <c r="F84" s="441"/>
      <c r="G84" s="441"/>
      <c r="H84" s="441"/>
      <c r="I84" s="441"/>
      <c r="J84" s="441"/>
      <c r="K84" s="441"/>
      <c r="L84" s="441"/>
      <c r="M84" s="441"/>
      <c r="N84" s="441"/>
      <c r="O84" s="442"/>
    </row>
    <row r="85" spans="1:20">
      <c r="A85" s="443" t="s">
        <v>1130</v>
      </c>
      <c r="B85" s="396"/>
      <c r="C85" s="396"/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445"/>
    </row>
    <row r="86" spans="1:20">
      <c r="A86" s="478" t="s">
        <v>1033</v>
      </c>
      <c r="B86" s="392"/>
      <c r="C86" s="392"/>
      <c r="D86" s="392"/>
      <c r="E86" s="393"/>
      <c r="F86" s="396"/>
      <c r="G86" s="396"/>
      <c r="H86" s="396"/>
      <c r="I86" s="396"/>
      <c r="J86" s="396"/>
      <c r="K86" s="396"/>
      <c r="L86" s="396"/>
      <c r="M86" s="396"/>
      <c r="N86" s="396"/>
      <c r="O86" s="445"/>
    </row>
    <row r="87" spans="1:20">
      <c r="A87" s="446"/>
      <c r="B87" s="396"/>
      <c r="C87" s="396"/>
      <c r="D87" s="396"/>
      <c r="E87" s="397"/>
      <c r="F87" s="396"/>
      <c r="G87" s="394" t="s">
        <v>1075</v>
      </c>
      <c r="H87" s="392"/>
      <c r="I87" s="393"/>
      <c r="J87" s="396"/>
      <c r="K87" s="394" t="s">
        <v>1076</v>
      </c>
      <c r="L87" s="392"/>
      <c r="M87" s="393"/>
      <c r="N87" s="396"/>
      <c r="O87" s="445"/>
    </row>
    <row r="88" spans="1:20">
      <c r="A88" s="446" t="s">
        <v>1037</v>
      </c>
      <c r="B88" s="396"/>
      <c r="C88" s="401" t="s">
        <v>1038</v>
      </c>
      <c r="D88" s="401">
        <f>(2*B90*(B91/2))*((B91/2)+B93)</f>
        <v>8.1398082928344202</v>
      </c>
      <c r="E88" s="402" t="s">
        <v>64</v>
      </c>
      <c r="F88" s="396"/>
      <c r="G88" s="398" t="s">
        <v>1077</v>
      </c>
      <c r="H88" s="396">
        <v>2.1</v>
      </c>
      <c r="I88" s="397"/>
      <c r="J88" s="396"/>
      <c r="K88" s="398"/>
      <c r="L88" s="396"/>
      <c r="M88" s="397"/>
      <c r="N88" s="396"/>
      <c r="O88" s="445"/>
    </row>
    <row r="89" spans="1:20">
      <c r="A89" s="449"/>
      <c r="B89" s="396"/>
      <c r="C89" s="396"/>
      <c r="D89" s="396"/>
      <c r="E89" s="397"/>
      <c r="F89" s="396"/>
      <c r="G89" s="398" t="s">
        <v>1079</v>
      </c>
      <c r="H89" s="396">
        <v>0.8</v>
      </c>
      <c r="I89" s="397"/>
      <c r="J89" s="396"/>
      <c r="K89" s="398">
        <f>H93</f>
        <v>1.6800000000000002</v>
      </c>
      <c r="L89" s="396" t="s">
        <v>64</v>
      </c>
      <c r="M89" s="397"/>
      <c r="N89" s="396"/>
      <c r="O89" s="445"/>
    </row>
    <row r="90" spans="1:20">
      <c r="A90" s="479" t="s">
        <v>1041</v>
      </c>
      <c r="B90" s="406">
        <f>PI()</f>
        <v>3.1415926535897931</v>
      </c>
      <c r="C90" s="396"/>
      <c r="D90" s="396"/>
      <c r="E90" s="397"/>
      <c r="F90" s="396"/>
      <c r="G90" s="398"/>
      <c r="H90" s="396"/>
      <c r="I90" s="397"/>
      <c r="J90" s="396"/>
      <c r="K90" s="398"/>
      <c r="L90" s="396"/>
      <c r="M90" s="397"/>
      <c r="N90" s="396"/>
      <c r="O90" s="445"/>
    </row>
    <row r="91" spans="1:20">
      <c r="A91" s="479" t="s">
        <v>1043</v>
      </c>
      <c r="B91" s="409">
        <v>1.9050000000000001E-2</v>
      </c>
      <c r="C91" s="396"/>
      <c r="D91" s="401" t="s">
        <v>1131</v>
      </c>
      <c r="E91" s="402">
        <f>D88*2</f>
        <v>16.27961658566884</v>
      </c>
      <c r="F91" s="396"/>
      <c r="G91" s="398" t="s">
        <v>1036</v>
      </c>
      <c r="H91" s="396">
        <f>H88*H89</f>
        <v>1.6800000000000002</v>
      </c>
      <c r="I91" s="397" t="s">
        <v>64</v>
      </c>
      <c r="J91" s="396"/>
      <c r="K91" s="416" t="s">
        <v>1081</v>
      </c>
      <c r="L91" s="418">
        <f>K89*2</f>
        <v>3.3600000000000003</v>
      </c>
      <c r="M91" s="417" t="s">
        <v>64</v>
      </c>
      <c r="N91" s="396"/>
      <c r="O91" s="445"/>
    </row>
    <row r="92" spans="1:20">
      <c r="A92" s="449" t="s">
        <v>1046</v>
      </c>
      <c r="B92" s="396" t="s">
        <v>1047</v>
      </c>
      <c r="C92" s="396"/>
      <c r="D92" s="396"/>
      <c r="E92" s="397"/>
      <c r="F92" s="396"/>
      <c r="G92" s="398"/>
      <c r="H92" s="396"/>
      <c r="I92" s="397"/>
      <c r="J92" s="396"/>
      <c r="K92" s="396"/>
      <c r="L92" s="396"/>
      <c r="M92" s="396"/>
      <c r="N92" s="396"/>
      <c r="O92" s="445"/>
    </row>
    <row r="93" spans="1:20">
      <c r="A93" s="459" t="s">
        <v>1048</v>
      </c>
      <c r="B93" s="404">
        <f>136</f>
        <v>136</v>
      </c>
      <c r="C93" s="404"/>
      <c r="D93" s="404"/>
      <c r="E93" s="405"/>
      <c r="F93" s="396"/>
      <c r="G93" s="416" t="s">
        <v>1083</v>
      </c>
      <c r="H93" s="418">
        <f>H91</f>
        <v>1.6800000000000002</v>
      </c>
      <c r="I93" s="417" t="s">
        <v>64</v>
      </c>
      <c r="J93" s="396"/>
      <c r="K93" s="396"/>
      <c r="L93" s="396"/>
      <c r="M93" s="396"/>
      <c r="N93" s="396"/>
      <c r="O93" s="445"/>
    </row>
    <row r="94" spans="1:20">
      <c r="A94" s="449"/>
      <c r="B94" s="396"/>
      <c r="C94" s="396"/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6"/>
      <c r="O94" s="445"/>
    </row>
    <row r="95" spans="1:20">
      <c r="A95" s="449"/>
      <c r="B95" s="396"/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445"/>
    </row>
    <row r="96" spans="1:20">
      <c r="A96" s="449"/>
      <c r="B96" s="396"/>
      <c r="C96" s="396"/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6"/>
      <c r="O96" s="445"/>
    </row>
    <row r="97" spans="1:20">
      <c r="A97" s="480" t="s">
        <v>1132</v>
      </c>
      <c r="B97" s="396"/>
      <c r="C97" s="396"/>
      <c r="D97" s="396"/>
      <c r="E97" s="396"/>
      <c r="F97" s="396"/>
      <c r="G97" s="394" t="s">
        <v>1089</v>
      </c>
      <c r="H97" s="392"/>
      <c r="I97" s="393"/>
      <c r="J97" s="396"/>
      <c r="K97" s="394" t="s">
        <v>1084</v>
      </c>
      <c r="L97" s="392"/>
      <c r="M97" s="434">
        <f>L103*2</f>
        <v>40.943999999999996</v>
      </c>
      <c r="N97" s="393"/>
      <c r="O97" s="445"/>
    </row>
    <row r="98" spans="1:20">
      <c r="A98" s="449"/>
      <c r="B98" s="396"/>
      <c r="C98" s="396"/>
      <c r="D98" s="396"/>
      <c r="E98" s="396"/>
      <c r="F98" s="396"/>
      <c r="G98" s="398"/>
      <c r="H98" s="396"/>
      <c r="I98" s="397"/>
      <c r="J98" s="396"/>
      <c r="K98" s="398"/>
      <c r="L98" s="396"/>
      <c r="M98" s="396"/>
      <c r="N98" s="397"/>
      <c r="O98" s="445"/>
    </row>
    <row r="99" spans="1:20" ht="15" customHeight="1">
      <c r="A99" s="481" t="s">
        <v>1073</v>
      </c>
      <c r="B99" s="431" t="s">
        <v>279</v>
      </c>
      <c r="C99" s="431" t="s">
        <v>1074</v>
      </c>
      <c r="D99" s="432">
        <v>0.05</v>
      </c>
      <c r="E99" s="396"/>
      <c r="F99" s="396"/>
      <c r="G99" s="416" t="s">
        <v>1087</v>
      </c>
      <c r="H99" s="418">
        <f>C103-H93</f>
        <v>20.471999999999998</v>
      </c>
      <c r="I99" s="405"/>
      <c r="J99" s="396"/>
      <c r="K99" s="703" t="s">
        <v>1086</v>
      </c>
      <c r="L99" s="396">
        <f>H99</f>
        <v>20.471999999999998</v>
      </c>
      <c r="M99" s="396"/>
      <c r="N99" s="397"/>
      <c r="O99" s="445"/>
    </row>
    <row r="100" spans="1:20">
      <c r="A100" s="449"/>
      <c r="B100" s="396"/>
      <c r="C100" s="396"/>
      <c r="D100" s="396"/>
      <c r="E100" s="396"/>
      <c r="F100" s="396"/>
      <c r="G100" s="396"/>
      <c r="H100" s="396"/>
      <c r="I100" s="396"/>
      <c r="J100" s="396"/>
      <c r="K100" s="703"/>
      <c r="L100" s="396"/>
      <c r="M100" s="396"/>
      <c r="N100" s="397"/>
      <c r="O100" s="445"/>
    </row>
    <row r="101" spans="1:20">
      <c r="A101" s="481" t="s">
        <v>1078</v>
      </c>
      <c r="B101" s="432">
        <v>3.9</v>
      </c>
      <c r="C101" s="396"/>
      <c r="D101" s="396"/>
      <c r="E101" s="396"/>
      <c r="F101" s="396"/>
      <c r="G101" s="396"/>
      <c r="H101" s="396"/>
      <c r="I101" s="396"/>
      <c r="J101" s="396"/>
      <c r="K101" s="398"/>
      <c r="L101" s="396"/>
      <c r="M101" s="396"/>
      <c r="N101" s="397"/>
      <c r="O101" s="445"/>
    </row>
    <row r="102" spans="1:20">
      <c r="A102" s="449"/>
      <c r="B102" s="396"/>
      <c r="C102" s="401" t="s">
        <v>1133</v>
      </c>
      <c r="D102" s="396"/>
      <c r="E102" s="396"/>
      <c r="F102" s="396"/>
      <c r="G102" s="396"/>
      <c r="H102" s="396"/>
      <c r="I102" s="396"/>
      <c r="J102" s="396"/>
      <c r="K102" s="398"/>
      <c r="L102" s="396"/>
      <c r="M102" s="396"/>
      <c r="N102" s="397"/>
      <c r="O102" s="445"/>
    </row>
    <row r="103" spans="1:20">
      <c r="A103" s="481" t="s">
        <v>1080</v>
      </c>
      <c r="B103" s="431">
        <v>5.68</v>
      </c>
      <c r="C103" s="439">
        <f>B103*B101</f>
        <v>22.151999999999997</v>
      </c>
      <c r="D103" s="396"/>
      <c r="E103" s="396"/>
      <c r="F103" s="396"/>
      <c r="G103" s="396"/>
      <c r="H103" s="396"/>
      <c r="I103" s="396"/>
      <c r="J103" s="396"/>
      <c r="K103" s="403" t="s">
        <v>1090</v>
      </c>
      <c r="L103" s="404">
        <f>L99+L101</f>
        <v>20.471999999999998</v>
      </c>
      <c r="M103" s="404"/>
      <c r="N103" s="405"/>
      <c r="O103" s="445"/>
    </row>
    <row r="104" spans="1:20">
      <c r="A104" s="449"/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445"/>
    </row>
    <row r="105" spans="1:20">
      <c r="A105" s="449"/>
      <c r="B105" s="396"/>
      <c r="C105" s="396"/>
      <c r="D105" s="396"/>
      <c r="E105" s="396"/>
      <c r="F105" s="396"/>
      <c r="G105" s="396"/>
      <c r="H105" s="396"/>
      <c r="I105" s="396"/>
      <c r="J105" s="396"/>
      <c r="K105" s="396"/>
      <c r="L105" s="396"/>
      <c r="M105" s="396"/>
      <c r="N105" s="396"/>
      <c r="O105" s="445"/>
    </row>
    <row r="106" spans="1:20">
      <c r="A106" s="449"/>
      <c r="B106" s="396"/>
      <c r="C106" s="396"/>
      <c r="D106" s="396"/>
      <c r="E106" s="396"/>
      <c r="F106" s="396"/>
      <c r="G106" s="396"/>
      <c r="H106" s="396"/>
      <c r="I106" s="396"/>
      <c r="J106" s="396"/>
      <c r="K106" s="396"/>
      <c r="L106" s="396"/>
      <c r="M106" s="396"/>
      <c r="N106" s="396"/>
      <c r="O106" s="445"/>
    </row>
    <row r="107" spans="1:20">
      <c r="A107" s="449"/>
      <c r="B107" s="396"/>
      <c r="C107" s="396"/>
      <c r="D107" s="396"/>
      <c r="E107" s="396"/>
      <c r="F107" s="396"/>
      <c r="G107" s="396"/>
      <c r="H107" s="396"/>
      <c r="I107" s="396"/>
      <c r="J107" s="396"/>
      <c r="K107" s="396"/>
      <c r="L107" s="396"/>
      <c r="M107" s="396"/>
      <c r="N107" s="396"/>
      <c r="O107" s="445"/>
    </row>
    <row r="108" spans="1:20">
      <c r="A108" s="704" t="s">
        <v>1134</v>
      </c>
      <c r="B108" s="704"/>
      <c r="C108" s="439">
        <f>C103*D99</f>
        <v>1.1075999999999999</v>
      </c>
      <c r="D108" s="396"/>
      <c r="E108" s="396"/>
      <c r="F108" s="396"/>
      <c r="G108" s="396"/>
      <c r="H108" s="396"/>
      <c r="I108" s="396"/>
      <c r="J108" s="396"/>
      <c r="K108" s="396"/>
      <c r="L108" s="396"/>
      <c r="M108" s="396"/>
      <c r="N108" s="396"/>
      <c r="O108" s="445"/>
    </row>
    <row r="109" spans="1:20">
      <c r="A109" s="449"/>
      <c r="B109" s="396"/>
      <c r="C109" s="396"/>
      <c r="D109" s="396"/>
      <c r="E109" s="396"/>
      <c r="F109" s="396"/>
      <c r="G109" s="396"/>
      <c r="H109" s="396"/>
      <c r="I109" s="396"/>
      <c r="J109" s="396"/>
      <c r="K109" s="396"/>
      <c r="L109" s="396"/>
      <c r="M109" s="396"/>
      <c r="N109" s="396"/>
      <c r="O109" s="445"/>
    </row>
    <row r="110" spans="1:20">
      <c r="A110" s="449"/>
      <c r="B110" s="396"/>
      <c r="C110" s="396"/>
      <c r="D110" s="396"/>
      <c r="E110" s="396"/>
      <c r="F110" s="396"/>
      <c r="G110" s="396"/>
      <c r="H110" s="396"/>
      <c r="I110" s="396"/>
      <c r="J110" s="396"/>
      <c r="K110" s="396"/>
      <c r="L110" s="396"/>
      <c r="M110" s="396"/>
      <c r="N110" s="396"/>
      <c r="O110" s="445"/>
    </row>
    <row r="111" spans="1:20">
      <c r="A111" s="449"/>
      <c r="B111" s="396"/>
      <c r="C111" s="396"/>
      <c r="D111" s="396"/>
      <c r="E111" s="396"/>
      <c r="F111" s="396"/>
      <c r="G111" s="396"/>
      <c r="H111" s="396"/>
      <c r="I111" s="396"/>
      <c r="J111" s="396"/>
      <c r="K111" s="396"/>
      <c r="L111" s="396"/>
      <c r="M111" s="396"/>
      <c r="N111" s="396"/>
      <c r="O111" s="445"/>
    </row>
    <row r="112" spans="1:20">
      <c r="A112" s="440"/>
      <c r="B112" s="441"/>
      <c r="C112" s="441"/>
      <c r="D112" s="441"/>
      <c r="E112" s="441"/>
      <c r="F112" s="441"/>
      <c r="G112" s="441"/>
      <c r="H112" s="441"/>
      <c r="I112" s="441"/>
      <c r="J112" s="441"/>
      <c r="K112" s="441"/>
      <c r="L112" s="441"/>
      <c r="M112" s="441"/>
      <c r="N112" s="441"/>
      <c r="O112" s="441"/>
      <c r="P112" s="441"/>
      <c r="Q112" s="441"/>
      <c r="R112" s="441"/>
      <c r="S112" s="441"/>
      <c r="T112" s="442"/>
    </row>
    <row r="113" spans="1:20">
      <c r="A113" s="443" t="s">
        <v>1135</v>
      </c>
      <c r="B113" s="444"/>
      <c r="C113" s="444"/>
      <c r="D113" s="396"/>
      <c r="E113" s="396"/>
      <c r="F113" s="396"/>
      <c r="G113" s="396"/>
      <c r="H113" s="396"/>
      <c r="I113" s="394" t="s">
        <v>1136</v>
      </c>
      <c r="J113" s="393"/>
      <c r="K113" s="396"/>
      <c r="L113" s="705" t="s">
        <v>1137</v>
      </c>
      <c r="M113" s="705"/>
      <c r="N113" s="396"/>
      <c r="O113" s="396"/>
      <c r="P113" s="396"/>
      <c r="Q113" s="396"/>
      <c r="R113" s="396"/>
      <c r="S113" s="396"/>
      <c r="T113" s="445"/>
    </row>
    <row r="114" spans="1:20">
      <c r="A114" s="446"/>
      <c r="B114" s="391" t="s">
        <v>1033</v>
      </c>
      <c r="C114" s="392"/>
      <c r="D114" s="392"/>
      <c r="E114" s="392"/>
      <c r="F114" s="393"/>
      <c r="G114" s="396"/>
      <c r="H114" s="396"/>
      <c r="I114" s="398"/>
      <c r="J114" s="397"/>
      <c r="K114" s="396"/>
      <c r="L114" s="398"/>
      <c r="M114" s="397"/>
      <c r="N114" s="396"/>
      <c r="O114" s="396"/>
      <c r="P114" s="396"/>
      <c r="Q114" s="396"/>
      <c r="R114" s="396"/>
      <c r="S114" s="396"/>
      <c r="T114" s="445"/>
    </row>
    <row r="115" spans="1:20">
      <c r="A115" s="446"/>
      <c r="B115" s="395"/>
      <c r="C115" s="396"/>
      <c r="D115" s="396"/>
      <c r="E115" s="396"/>
      <c r="F115" s="397"/>
      <c r="G115" s="396"/>
      <c r="H115" s="396"/>
      <c r="I115" s="398" t="s">
        <v>1049</v>
      </c>
      <c r="J115" s="397">
        <v>2.1</v>
      </c>
      <c r="K115" s="396"/>
      <c r="L115" s="398" t="s">
        <v>1049</v>
      </c>
      <c r="M115" s="397">
        <v>2.1</v>
      </c>
      <c r="N115" s="396"/>
      <c r="O115" s="396"/>
      <c r="P115" s="396"/>
      <c r="Q115" s="396"/>
      <c r="R115" s="396"/>
      <c r="S115" s="396"/>
      <c r="T115" s="445"/>
    </row>
    <row r="116" spans="1:20">
      <c r="A116" s="446"/>
      <c r="B116" s="395" t="s">
        <v>1037</v>
      </c>
      <c r="C116" s="396"/>
      <c r="D116" s="407" t="s">
        <v>1098</v>
      </c>
      <c r="E116" s="407">
        <f>(2*C118*(C119/2))*((C119/2)+C121)</f>
        <v>2.1550742877458644</v>
      </c>
      <c r="F116" s="448" t="s">
        <v>64</v>
      </c>
      <c r="G116" s="396"/>
      <c r="H116" s="396"/>
      <c r="I116" s="398" t="s">
        <v>1079</v>
      </c>
      <c r="J116" s="397">
        <v>1.9</v>
      </c>
      <c r="K116" s="396"/>
      <c r="L116" s="398" t="s">
        <v>1079</v>
      </c>
      <c r="M116" s="397">
        <v>1.65</v>
      </c>
      <c r="N116" s="396"/>
      <c r="O116" s="396"/>
      <c r="P116" s="396"/>
      <c r="Q116" s="396"/>
      <c r="R116" s="396"/>
      <c r="S116" s="396"/>
      <c r="T116" s="445"/>
    </row>
    <row r="117" spans="1:20">
      <c r="A117" s="449"/>
      <c r="B117" s="398"/>
      <c r="C117" s="396"/>
      <c r="D117" s="396"/>
      <c r="E117" s="396"/>
      <c r="F117" s="397"/>
      <c r="G117" s="396"/>
      <c r="H117" s="396"/>
      <c r="I117" s="398"/>
      <c r="J117" s="397"/>
      <c r="K117" s="396"/>
      <c r="L117" s="403"/>
      <c r="M117" s="405"/>
      <c r="N117" s="396"/>
      <c r="O117" s="396"/>
      <c r="P117" s="396"/>
      <c r="Q117" s="396"/>
      <c r="R117" s="396"/>
      <c r="S117" s="396"/>
      <c r="T117" s="445"/>
    </row>
    <row r="118" spans="1:20">
      <c r="A118" s="449"/>
      <c r="B118" s="398" t="s">
        <v>1041</v>
      </c>
      <c r="C118" s="406">
        <f>PI()</f>
        <v>3.1415926535897931</v>
      </c>
      <c r="D118" s="396"/>
      <c r="E118" s="407" t="s">
        <v>1100</v>
      </c>
      <c r="F118" s="448">
        <f>E116*2</f>
        <v>4.3101485754917288</v>
      </c>
      <c r="G118" s="396"/>
      <c r="H118" s="396"/>
      <c r="I118" s="416" t="s">
        <v>1087</v>
      </c>
      <c r="J118" s="417">
        <f>J115*J116</f>
        <v>3.9899999999999998</v>
      </c>
      <c r="K118" s="396"/>
      <c r="L118" s="416" t="s">
        <v>1087</v>
      </c>
      <c r="M118" s="417">
        <f>M115*M116</f>
        <v>3.4649999999999999</v>
      </c>
      <c r="N118" s="396"/>
      <c r="O118" s="396"/>
      <c r="P118" s="396"/>
      <c r="Q118" s="396"/>
      <c r="R118" s="396"/>
      <c r="S118" s="396"/>
      <c r="T118" s="445"/>
    </row>
    <row r="119" spans="1:20">
      <c r="A119" s="449"/>
      <c r="B119" s="398" t="s">
        <v>1043</v>
      </c>
      <c r="C119" s="409">
        <v>1.9050000000000001E-2</v>
      </c>
      <c r="D119" s="396"/>
      <c r="E119" s="396"/>
      <c r="F119" s="397"/>
      <c r="G119" s="396"/>
      <c r="H119" s="396"/>
      <c r="I119" s="396"/>
      <c r="J119" s="396"/>
      <c r="K119" s="396"/>
      <c r="L119" s="396"/>
      <c r="M119" s="396"/>
      <c r="N119" s="396"/>
      <c r="O119" s="396"/>
      <c r="P119" s="396"/>
      <c r="Q119" s="396"/>
      <c r="R119" s="396"/>
      <c r="S119" s="396"/>
      <c r="T119" s="445"/>
    </row>
    <row r="120" spans="1:20">
      <c r="A120" s="449"/>
      <c r="B120" s="398" t="s">
        <v>1046</v>
      </c>
      <c r="C120" s="396" t="s">
        <v>1047</v>
      </c>
      <c r="D120" s="396"/>
      <c r="E120" s="396"/>
      <c r="F120" s="397"/>
      <c r="G120" s="396"/>
      <c r="H120" s="396"/>
      <c r="I120" s="394" t="s">
        <v>1138</v>
      </c>
      <c r="J120" s="393"/>
      <c r="K120" s="396"/>
      <c r="L120" s="482" t="s">
        <v>1139</v>
      </c>
      <c r="M120" s="483">
        <f>M122+(2*M121)</f>
        <v>1.75</v>
      </c>
      <c r="N120" s="396"/>
      <c r="O120" s="396"/>
      <c r="P120" s="396"/>
      <c r="Q120" s="396"/>
      <c r="R120" s="396"/>
      <c r="S120" s="396"/>
      <c r="T120" s="445"/>
    </row>
    <row r="121" spans="1:20" ht="30">
      <c r="A121" s="449"/>
      <c r="B121" s="424" t="s">
        <v>1048</v>
      </c>
      <c r="C121" s="426">
        <f>36</f>
        <v>36</v>
      </c>
      <c r="D121" s="426"/>
      <c r="E121" s="426"/>
      <c r="F121" s="484"/>
      <c r="G121" s="396"/>
      <c r="H121" s="396"/>
      <c r="I121" s="398"/>
      <c r="J121" s="397"/>
      <c r="K121" s="396"/>
      <c r="L121" s="427" t="s">
        <v>1140</v>
      </c>
      <c r="M121" s="464">
        <v>0.05</v>
      </c>
      <c r="N121" s="396"/>
      <c r="O121" s="396"/>
      <c r="P121" s="396"/>
      <c r="Q121" s="396"/>
      <c r="R121" s="396"/>
      <c r="S121" s="396"/>
      <c r="T121" s="445"/>
    </row>
    <row r="122" spans="1:20">
      <c r="A122" s="449"/>
      <c r="B122" s="466"/>
      <c r="C122" s="466"/>
      <c r="D122" s="466"/>
      <c r="E122" s="466"/>
      <c r="F122" s="466"/>
      <c r="G122" s="396"/>
      <c r="H122" s="396"/>
      <c r="I122" s="416" t="s">
        <v>1141</v>
      </c>
      <c r="J122" s="417">
        <v>1.9</v>
      </c>
      <c r="K122" s="396"/>
      <c r="L122" s="403" t="s">
        <v>1141</v>
      </c>
      <c r="M122" s="405">
        <v>1.65</v>
      </c>
      <c r="N122" s="396"/>
      <c r="O122" s="396"/>
      <c r="P122" s="396"/>
      <c r="Q122" s="396"/>
      <c r="R122" s="396"/>
      <c r="S122" s="396"/>
      <c r="T122" s="445"/>
    </row>
    <row r="123" spans="1:20">
      <c r="A123" s="449"/>
      <c r="B123" s="396"/>
      <c r="C123" s="396"/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6"/>
      <c r="O123" s="396"/>
      <c r="P123" s="396"/>
      <c r="Q123" s="396"/>
      <c r="R123" s="396"/>
      <c r="S123" s="396"/>
      <c r="T123" s="445"/>
    </row>
    <row r="124" spans="1:20">
      <c r="A124" s="450" t="s">
        <v>1142</v>
      </c>
      <c r="B124" s="392"/>
      <c r="C124" s="392"/>
      <c r="D124" s="393"/>
      <c r="E124" s="396"/>
      <c r="F124" s="394" t="s">
        <v>1143</v>
      </c>
      <c r="G124" s="392"/>
      <c r="H124" s="393" t="s">
        <v>64</v>
      </c>
      <c r="I124" s="396"/>
      <c r="J124" s="394" t="s">
        <v>1144</v>
      </c>
      <c r="K124" s="393" t="s">
        <v>64</v>
      </c>
      <c r="L124" s="396"/>
      <c r="M124" s="396"/>
      <c r="N124" s="396"/>
      <c r="O124" s="396"/>
      <c r="P124" s="396"/>
      <c r="Q124" s="396"/>
      <c r="R124" s="396"/>
      <c r="S124" s="396"/>
      <c r="T124" s="445"/>
    </row>
    <row r="125" spans="1:20">
      <c r="A125" s="449"/>
      <c r="B125" s="396"/>
      <c r="C125" s="396"/>
      <c r="D125" s="397"/>
      <c r="E125" s="396"/>
      <c r="F125" s="706" t="s">
        <v>1145</v>
      </c>
      <c r="G125" s="706"/>
      <c r="H125" s="397"/>
      <c r="I125" s="396"/>
      <c r="J125" s="398"/>
      <c r="K125" s="397"/>
      <c r="L125" s="396"/>
      <c r="M125" s="437" t="s">
        <v>1146</v>
      </c>
      <c r="N125" s="437">
        <f>SUM(N126:N127)</f>
        <v>3.55</v>
      </c>
      <c r="O125" s="396"/>
      <c r="P125" s="396"/>
      <c r="Q125" s="396"/>
      <c r="R125" s="396"/>
      <c r="S125" s="396"/>
      <c r="T125" s="445"/>
    </row>
    <row r="126" spans="1:20">
      <c r="A126" s="707" t="s">
        <v>1147</v>
      </c>
      <c r="B126" s="707"/>
      <c r="C126" s="396">
        <v>1.35</v>
      </c>
      <c r="D126" s="397"/>
      <c r="E126" s="396"/>
      <c r="F126" s="706" t="s">
        <v>1148</v>
      </c>
      <c r="G126" s="706"/>
      <c r="H126" s="397">
        <f>0.3*2</f>
        <v>0.6</v>
      </c>
      <c r="I126" s="396"/>
      <c r="J126" s="398" t="s">
        <v>1079</v>
      </c>
      <c r="K126" s="397">
        <v>1.3</v>
      </c>
      <c r="L126" s="396"/>
      <c r="M126" s="431" t="s">
        <v>1149</v>
      </c>
      <c r="N126" s="431">
        <v>1.65</v>
      </c>
      <c r="O126" s="396"/>
      <c r="P126" s="396"/>
      <c r="Q126" s="396"/>
      <c r="R126" s="396"/>
      <c r="S126" s="396"/>
      <c r="T126" s="445"/>
    </row>
    <row r="127" spans="1:20">
      <c r="A127" s="707" t="s">
        <v>1150</v>
      </c>
      <c r="B127" s="707"/>
      <c r="C127" s="396">
        <v>1.35</v>
      </c>
      <c r="D127" s="397"/>
      <c r="E127" s="396"/>
      <c r="F127" s="398" t="s">
        <v>1151</v>
      </c>
      <c r="G127" s="396"/>
      <c r="H127" s="397">
        <v>2.2000000000000002</v>
      </c>
      <c r="I127" s="396"/>
      <c r="J127" s="398" t="s">
        <v>1049</v>
      </c>
      <c r="K127" s="397">
        <v>2.2000000000000002</v>
      </c>
      <c r="L127" s="396"/>
      <c r="M127" s="431" t="s">
        <v>1152</v>
      </c>
      <c r="N127" s="485">
        <v>1.9</v>
      </c>
      <c r="O127" s="394"/>
      <c r="P127" s="392"/>
      <c r="Q127" s="392"/>
      <c r="R127" s="392"/>
      <c r="S127" s="392"/>
      <c r="T127" s="393"/>
    </row>
    <row r="128" spans="1:20">
      <c r="A128" s="707" t="s">
        <v>1153</v>
      </c>
      <c r="B128" s="707"/>
      <c r="C128" s="396">
        <v>3.25</v>
      </c>
      <c r="D128" s="397"/>
      <c r="E128" s="396"/>
      <c r="F128" s="398" t="s">
        <v>1154</v>
      </c>
      <c r="G128" s="396"/>
      <c r="H128" s="397">
        <v>0.05</v>
      </c>
      <c r="I128" s="396"/>
      <c r="J128" s="398" t="s">
        <v>1035</v>
      </c>
      <c r="K128" s="397">
        <v>0.05</v>
      </c>
      <c r="L128" s="396"/>
      <c r="M128" s="396"/>
      <c r="N128" s="396"/>
      <c r="O128" s="708" t="s">
        <v>1155</v>
      </c>
      <c r="P128" s="708"/>
      <c r="Q128" s="708"/>
      <c r="R128" s="708"/>
      <c r="S128" s="396"/>
      <c r="T128" s="397"/>
    </row>
    <row r="129" spans="1:20">
      <c r="A129" s="707" t="s">
        <v>1156</v>
      </c>
      <c r="B129" s="707"/>
      <c r="C129" s="396">
        <v>36</v>
      </c>
      <c r="D129" s="397"/>
      <c r="E129" s="396"/>
      <c r="F129" s="709" t="s">
        <v>1087</v>
      </c>
      <c r="G129" s="709"/>
      <c r="H129" s="417">
        <f>H126*H127</f>
        <v>1.32</v>
      </c>
      <c r="I129" s="396"/>
      <c r="J129" s="416" t="s">
        <v>1087</v>
      </c>
      <c r="K129" s="417">
        <f>K126*K127</f>
        <v>2.8600000000000003</v>
      </c>
      <c r="L129" s="396"/>
      <c r="M129" s="396"/>
      <c r="N129" s="396"/>
      <c r="O129" s="398"/>
      <c r="P129" s="396"/>
      <c r="Q129" s="396"/>
      <c r="R129" s="396"/>
      <c r="S129" s="396"/>
      <c r="T129" s="397"/>
    </row>
    <row r="130" spans="1:20">
      <c r="A130" s="449"/>
      <c r="B130" s="396"/>
      <c r="C130" s="396"/>
      <c r="D130" s="397"/>
      <c r="E130" s="396"/>
      <c r="F130" s="396"/>
      <c r="G130" s="396"/>
      <c r="H130" s="396"/>
      <c r="I130" s="396"/>
      <c r="J130" s="396"/>
      <c r="K130" s="396"/>
      <c r="L130" s="396"/>
      <c r="M130" s="396"/>
      <c r="N130" s="396"/>
      <c r="O130" s="398" t="s">
        <v>1157</v>
      </c>
      <c r="P130" s="396">
        <v>9</v>
      </c>
      <c r="Q130" s="396" t="s">
        <v>1158</v>
      </c>
      <c r="R130" s="396"/>
      <c r="S130" s="396"/>
      <c r="T130" s="397"/>
    </row>
    <row r="131" spans="1:20">
      <c r="A131" s="710" t="s">
        <v>1159</v>
      </c>
      <c r="B131" s="710"/>
      <c r="C131" s="710"/>
      <c r="D131" s="402">
        <f>(C128-C126)+C127</f>
        <v>3.25</v>
      </c>
      <c r="E131" s="396"/>
      <c r="F131" s="396"/>
      <c r="G131" s="396"/>
      <c r="H131" s="396"/>
      <c r="I131" s="396"/>
      <c r="J131" s="396"/>
      <c r="K131" s="396"/>
      <c r="L131" s="396"/>
      <c r="M131" s="396"/>
      <c r="N131" s="396"/>
      <c r="O131" s="398" t="s">
        <v>1160</v>
      </c>
      <c r="P131" s="396">
        <v>0.2</v>
      </c>
      <c r="Q131" s="396" t="s">
        <v>1161</v>
      </c>
      <c r="R131" s="486">
        <f>P130*P131</f>
        <v>1.8</v>
      </c>
      <c r="S131" s="396" t="s">
        <v>1161</v>
      </c>
      <c r="T131" s="397"/>
    </row>
    <row r="132" spans="1:20">
      <c r="A132" s="449"/>
      <c r="B132" s="396"/>
      <c r="C132" s="396"/>
      <c r="D132" s="397"/>
      <c r="E132" s="396"/>
      <c r="F132" s="396"/>
      <c r="G132" s="396"/>
      <c r="H132" s="396"/>
      <c r="I132" s="396"/>
      <c r="J132" s="396"/>
      <c r="K132" s="396"/>
      <c r="L132" s="396"/>
      <c r="M132" s="396"/>
      <c r="N132" s="396"/>
      <c r="O132" s="398"/>
      <c r="P132" s="396"/>
      <c r="Q132" s="396"/>
      <c r="R132" s="396"/>
      <c r="S132" s="396"/>
      <c r="T132" s="397"/>
    </row>
    <row r="133" spans="1:20">
      <c r="A133" s="711" t="s">
        <v>1162</v>
      </c>
      <c r="B133" s="711"/>
      <c r="C133" s="418">
        <f>C129-D131</f>
        <v>32.75</v>
      </c>
      <c r="D133" s="405"/>
      <c r="E133" s="396"/>
      <c r="F133" s="396"/>
      <c r="G133" s="396"/>
      <c r="H133" s="396"/>
      <c r="I133" s="396"/>
      <c r="J133" s="396"/>
      <c r="K133" s="396"/>
      <c r="L133" s="396"/>
      <c r="M133" s="396"/>
      <c r="N133" s="396"/>
      <c r="O133" s="398" t="s">
        <v>1163</v>
      </c>
      <c r="P133" s="396" t="s">
        <v>1164</v>
      </c>
      <c r="Q133" s="396"/>
      <c r="R133" s="396"/>
      <c r="S133" s="396"/>
      <c r="T133" s="397"/>
    </row>
    <row r="134" spans="1:20">
      <c r="A134" s="449"/>
      <c r="B134" s="396"/>
      <c r="C134" s="396"/>
      <c r="D134" s="396"/>
      <c r="E134" s="396"/>
      <c r="F134" s="396"/>
      <c r="G134" s="396"/>
      <c r="H134" s="396"/>
      <c r="I134" s="396"/>
      <c r="J134" s="396"/>
      <c r="K134" s="396"/>
      <c r="L134" s="396"/>
      <c r="M134" s="396"/>
      <c r="N134" s="396"/>
      <c r="O134" s="398" t="s">
        <v>1165</v>
      </c>
      <c r="P134" s="396">
        <v>0.05</v>
      </c>
      <c r="Q134" s="396" t="s">
        <v>1166</v>
      </c>
      <c r="R134" s="407">
        <f>(P134*(0.6*0.6))*9</f>
        <v>0.16199999999999998</v>
      </c>
      <c r="S134" s="407" t="s">
        <v>1161</v>
      </c>
      <c r="T134" s="397"/>
    </row>
    <row r="135" spans="1:20">
      <c r="A135" s="449"/>
      <c r="B135" s="396"/>
      <c r="C135" s="396"/>
      <c r="D135" s="396"/>
      <c r="E135" s="396"/>
      <c r="F135" s="396"/>
      <c r="G135" s="396"/>
      <c r="H135" s="396"/>
      <c r="I135" s="396"/>
      <c r="J135" s="394" t="s">
        <v>1167</v>
      </c>
      <c r="K135" s="393"/>
      <c r="L135" s="396"/>
      <c r="M135" s="394" t="s">
        <v>1168</v>
      </c>
      <c r="N135" s="392"/>
      <c r="O135" s="398"/>
      <c r="P135" s="396"/>
      <c r="Q135" s="396"/>
      <c r="R135" s="396"/>
      <c r="S135" s="396"/>
      <c r="T135" s="397"/>
    </row>
    <row r="136" spans="1:20">
      <c r="A136" s="450" t="s">
        <v>1169</v>
      </c>
      <c r="B136" s="392"/>
      <c r="C136" s="394" t="s">
        <v>1170</v>
      </c>
      <c r="D136" s="393">
        <v>0.2</v>
      </c>
      <c r="E136" s="396"/>
      <c r="F136" s="461" t="s">
        <v>1171</v>
      </c>
      <c r="G136" s="457"/>
      <c r="H136" s="463">
        <f>H138+H140+H141</f>
        <v>0.97900000000000009</v>
      </c>
      <c r="I136" s="396"/>
      <c r="J136" s="398"/>
      <c r="K136" s="397"/>
      <c r="L136" s="396"/>
      <c r="M136" s="398"/>
      <c r="N136" s="396"/>
      <c r="O136" s="398"/>
      <c r="P136" s="396"/>
      <c r="Q136" s="396"/>
      <c r="R136" s="396"/>
      <c r="S136" s="396"/>
      <c r="T136" s="397"/>
    </row>
    <row r="137" spans="1:20">
      <c r="A137" s="459"/>
      <c r="B137" s="404"/>
      <c r="C137" s="403"/>
      <c r="D137" s="405"/>
      <c r="E137" s="396"/>
      <c r="F137" s="398"/>
      <c r="G137" s="396"/>
      <c r="H137" s="397"/>
      <c r="I137" s="396"/>
      <c r="J137" s="398" t="s">
        <v>1172</v>
      </c>
      <c r="K137" s="397">
        <v>0.05</v>
      </c>
      <c r="L137" s="396"/>
      <c r="M137" s="398" t="s">
        <v>1172</v>
      </c>
      <c r="N137" s="396">
        <v>0.05</v>
      </c>
      <c r="O137" s="398" t="s">
        <v>1173</v>
      </c>
      <c r="P137" s="487" t="s">
        <v>1174</v>
      </c>
      <c r="Q137" s="396"/>
      <c r="R137" s="451">
        <v>0.61699999999999999</v>
      </c>
      <c r="S137" s="396" t="s">
        <v>1175</v>
      </c>
      <c r="T137" s="397"/>
    </row>
    <row r="138" spans="1:20">
      <c r="A138" s="488" t="s">
        <v>1176</v>
      </c>
      <c r="B138" s="489" t="s">
        <v>119</v>
      </c>
      <c r="C138" s="394"/>
      <c r="D138" s="393"/>
      <c r="E138" s="396"/>
      <c r="F138" s="706" t="str">
        <f>C139</f>
        <v>área a demolir (m³):</v>
      </c>
      <c r="G138" s="706"/>
      <c r="H138" s="397">
        <f>D139</f>
        <v>0.77000000000000013</v>
      </c>
      <c r="I138" s="396"/>
      <c r="J138" s="398" t="s">
        <v>1177</v>
      </c>
      <c r="K138" s="397">
        <v>1.65</v>
      </c>
      <c r="L138" s="396"/>
      <c r="M138" s="398" t="s">
        <v>1178</v>
      </c>
      <c r="N138" s="396">
        <v>2.1</v>
      </c>
      <c r="O138" s="398">
        <v>3.14</v>
      </c>
      <c r="P138" s="396" t="s">
        <v>1179</v>
      </c>
      <c r="Q138" s="396"/>
      <c r="R138" s="490"/>
      <c r="S138" s="396"/>
      <c r="T138" s="397"/>
    </row>
    <row r="139" spans="1:20">
      <c r="A139" s="449" t="s">
        <v>1180</v>
      </c>
      <c r="B139" s="491">
        <v>1.65</v>
      </c>
      <c r="C139" s="492" t="s">
        <v>1181</v>
      </c>
      <c r="D139" s="448">
        <f>((B139+ (B140*2))*(B143+B144)*D136)</f>
        <v>0.77000000000000013</v>
      </c>
      <c r="E139" s="396"/>
      <c r="F139" s="398"/>
      <c r="G139" s="396"/>
      <c r="H139" s="397"/>
      <c r="I139" s="396"/>
      <c r="J139" s="398" t="s">
        <v>1049</v>
      </c>
      <c r="K139" s="397">
        <v>0.1</v>
      </c>
      <c r="L139" s="396"/>
      <c r="M139" s="398" t="s">
        <v>1182</v>
      </c>
      <c r="N139" s="396">
        <v>0.05</v>
      </c>
      <c r="O139" s="398">
        <v>8</v>
      </c>
      <c r="P139" s="396" t="s">
        <v>1183</v>
      </c>
      <c r="Q139" s="396"/>
      <c r="R139" s="396"/>
      <c r="S139" s="396"/>
      <c r="T139" s="397"/>
    </row>
    <row r="140" spans="1:20">
      <c r="A140" s="449" t="s">
        <v>1184</v>
      </c>
      <c r="B140" s="491">
        <v>0.05</v>
      </c>
      <c r="C140" s="398"/>
      <c r="D140" s="397"/>
      <c r="E140" s="396"/>
      <c r="F140" s="706" t="s">
        <v>1185</v>
      </c>
      <c r="G140" s="706"/>
      <c r="H140" s="397">
        <f>H129*H128</f>
        <v>6.6000000000000003E-2</v>
      </c>
      <c r="I140" s="396"/>
      <c r="J140" s="398"/>
      <c r="K140" s="397"/>
      <c r="L140" s="396"/>
      <c r="M140" s="398"/>
      <c r="N140" s="396"/>
      <c r="O140" s="398"/>
      <c r="P140" s="396"/>
      <c r="Q140" s="396"/>
      <c r="R140" s="396"/>
      <c r="S140" s="396"/>
      <c r="T140" s="397"/>
    </row>
    <row r="141" spans="1:20">
      <c r="A141" s="712"/>
      <c r="B141" s="712"/>
      <c r="C141" s="398"/>
      <c r="D141" s="397"/>
      <c r="E141" s="396"/>
      <c r="F141" s="713" t="s">
        <v>1186</v>
      </c>
      <c r="G141" s="713"/>
      <c r="H141" s="405">
        <f>K129*K128</f>
        <v>0.14300000000000002</v>
      </c>
      <c r="I141" s="396"/>
      <c r="J141" s="473" t="s">
        <v>1087</v>
      </c>
      <c r="K141" s="493">
        <f>K138*K139</f>
        <v>0.16500000000000001</v>
      </c>
      <c r="L141" s="396"/>
      <c r="M141" s="473" t="s">
        <v>1087</v>
      </c>
      <c r="N141" s="453">
        <f>(N139*N138)*2</f>
        <v>0.21000000000000002</v>
      </c>
      <c r="O141" s="398" t="s">
        <v>1187</v>
      </c>
      <c r="P141" s="396">
        <f>R137*O139</f>
        <v>4.9359999999999999</v>
      </c>
      <c r="Q141" s="396" t="s">
        <v>1188</v>
      </c>
      <c r="R141" s="396"/>
      <c r="S141" s="396"/>
      <c r="T141" s="397"/>
    </row>
    <row r="142" spans="1:20">
      <c r="A142" s="494" t="s">
        <v>1189</v>
      </c>
      <c r="B142" s="495" t="s">
        <v>119</v>
      </c>
      <c r="C142" s="398"/>
      <c r="D142" s="397"/>
      <c r="E142" s="396"/>
      <c r="F142" s="396"/>
      <c r="G142" s="396"/>
      <c r="H142" s="396"/>
      <c r="I142" s="396"/>
      <c r="J142" s="396"/>
      <c r="K142" s="396"/>
      <c r="L142" s="396"/>
      <c r="M142" s="396"/>
      <c r="N142" s="396"/>
      <c r="O142" s="398" t="s">
        <v>1190</v>
      </c>
      <c r="P142" s="396">
        <v>0.5</v>
      </c>
      <c r="Q142" s="396" t="s">
        <v>119</v>
      </c>
      <c r="R142" s="396"/>
      <c r="S142" s="396"/>
      <c r="T142" s="397"/>
    </row>
    <row r="143" spans="1:20">
      <c r="A143" s="449" t="s">
        <v>1039</v>
      </c>
      <c r="B143" s="397">
        <v>2.1</v>
      </c>
      <c r="C143" s="398"/>
      <c r="D143" s="397"/>
      <c r="E143" s="396"/>
      <c r="F143" s="396"/>
      <c r="G143" s="396"/>
      <c r="H143" s="396"/>
      <c r="I143" s="396"/>
      <c r="J143" s="396"/>
      <c r="K143" s="396"/>
      <c r="L143" s="396"/>
      <c r="M143" s="396"/>
      <c r="N143" s="396"/>
      <c r="O143" s="398"/>
      <c r="P143" s="396"/>
      <c r="Q143" s="396"/>
      <c r="R143" s="396"/>
      <c r="S143" s="396"/>
      <c r="T143" s="397"/>
    </row>
    <row r="144" spans="1:20">
      <c r="A144" s="459" t="s">
        <v>1191</v>
      </c>
      <c r="B144" s="405">
        <v>0.1</v>
      </c>
      <c r="C144" s="403"/>
      <c r="D144" s="405"/>
      <c r="E144" s="396"/>
      <c r="F144" s="396"/>
      <c r="G144" s="396"/>
      <c r="H144" s="396"/>
      <c r="I144" s="396"/>
      <c r="J144" s="396"/>
      <c r="K144" s="396"/>
      <c r="L144" s="396"/>
      <c r="M144" s="396"/>
      <c r="N144" s="396"/>
      <c r="O144" s="492" t="s">
        <v>1192</v>
      </c>
      <c r="P144" s="407">
        <f>(R137*P142*8)*9</f>
        <v>22.212</v>
      </c>
      <c r="Q144" s="407" t="s">
        <v>848</v>
      </c>
      <c r="R144" s="396"/>
      <c r="S144" s="396"/>
      <c r="T144" s="397"/>
    </row>
    <row r="145" spans="1:20">
      <c r="A145" s="449"/>
      <c r="B145" s="396"/>
      <c r="C145" s="396"/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6"/>
      <c r="O145" s="398"/>
      <c r="P145" s="396"/>
      <c r="Q145" s="396"/>
      <c r="R145" s="396"/>
      <c r="S145" s="396"/>
      <c r="T145" s="397"/>
    </row>
    <row r="146" spans="1:20">
      <c r="A146" s="449"/>
      <c r="B146" s="396"/>
      <c r="C146" s="396"/>
      <c r="D146" s="396"/>
      <c r="E146" s="396"/>
      <c r="F146" s="396"/>
      <c r="G146" s="396"/>
      <c r="H146" s="396"/>
      <c r="I146" s="396"/>
      <c r="J146" s="396"/>
      <c r="K146" s="396"/>
      <c r="L146" s="396"/>
      <c r="M146" s="396"/>
      <c r="N146" s="396"/>
      <c r="O146" s="398"/>
      <c r="P146" s="396"/>
      <c r="Q146" s="396"/>
      <c r="R146" s="396"/>
      <c r="S146" s="396"/>
      <c r="T146" s="397"/>
    </row>
    <row r="147" spans="1:20">
      <c r="A147" s="449"/>
      <c r="B147" s="396"/>
      <c r="C147" s="396"/>
      <c r="D147" s="396"/>
      <c r="E147" s="396"/>
      <c r="F147" s="396"/>
      <c r="G147" s="396"/>
      <c r="H147" s="396"/>
      <c r="I147" s="396"/>
      <c r="J147" s="396"/>
      <c r="K147" s="396"/>
      <c r="L147" s="396"/>
      <c r="M147" s="396"/>
      <c r="N147" s="396"/>
      <c r="O147" s="492" t="s">
        <v>1193</v>
      </c>
      <c r="P147" s="407">
        <f>(P148*P149*P150)*P152</f>
        <v>1.944</v>
      </c>
      <c r="Q147" s="407" t="s">
        <v>160</v>
      </c>
      <c r="R147" s="396"/>
      <c r="S147" s="396"/>
      <c r="T147" s="397"/>
    </row>
    <row r="148" spans="1:20">
      <c r="A148" s="450" t="s">
        <v>1194</v>
      </c>
      <c r="B148" s="392" t="s">
        <v>1195</v>
      </c>
      <c r="C148" s="393"/>
      <c r="D148" s="396"/>
      <c r="E148" s="394" t="s">
        <v>1196</v>
      </c>
      <c r="F148" s="393"/>
      <c r="G148" s="714" t="s">
        <v>1197</v>
      </c>
      <c r="H148" s="714"/>
      <c r="I148" s="463">
        <f>B154+F154</f>
        <v>4.3249999999999993</v>
      </c>
      <c r="J148" s="396"/>
      <c r="K148" s="396"/>
      <c r="L148" s="396"/>
      <c r="M148" s="396"/>
      <c r="N148" s="396"/>
      <c r="O148" s="398" t="s">
        <v>1151</v>
      </c>
      <c r="P148" s="396">
        <v>0.6</v>
      </c>
      <c r="Q148" s="396"/>
      <c r="R148" s="396"/>
      <c r="S148" s="396"/>
      <c r="T148" s="397"/>
    </row>
    <row r="149" spans="1:20">
      <c r="A149" s="449"/>
      <c r="B149" s="396"/>
      <c r="C149" s="397"/>
      <c r="D149" s="396"/>
      <c r="E149" s="398"/>
      <c r="F149" s="397"/>
      <c r="G149" s="398"/>
      <c r="H149" s="396"/>
      <c r="I149" s="397"/>
      <c r="J149" s="396"/>
      <c r="K149" s="396"/>
      <c r="L149" s="396"/>
      <c r="M149" s="396"/>
      <c r="N149" s="396"/>
      <c r="O149" s="398" t="s">
        <v>1198</v>
      </c>
      <c r="P149" s="396">
        <v>0.6</v>
      </c>
      <c r="Q149" s="396"/>
      <c r="R149" s="396"/>
      <c r="S149" s="396"/>
      <c r="T149" s="397"/>
    </row>
    <row r="150" spans="1:20">
      <c r="A150" s="449" t="s">
        <v>1199</v>
      </c>
      <c r="B150" s="396">
        <f>1.9*2.1</f>
        <v>3.9899999999999998</v>
      </c>
      <c r="C150" s="397"/>
      <c r="D150" s="396"/>
      <c r="E150" s="398" t="s">
        <v>1199</v>
      </c>
      <c r="F150" s="397">
        <f>1.65*2.1</f>
        <v>3.4649999999999999</v>
      </c>
      <c r="G150" s="715" t="s">
        <v>1200</v>
      </c>
      <c r="H150" s="715"/>
      <c r="I150" s="474">
        <f>I148*2</f>
        <v>8.6499999999999986</v>
      </c>
      <c r="J150" s="396"/>
      <c r="K150" s="396"/>
      <c r="L150" s="396"/>
      <c r="M150" s="396"/>
      <c r="N150" s="396"/>
      <c r="O150" s="398" t="s">
        <v>1058</v>
      </c>
      <c r="P150" s="396">
        <v>0.6</v>
      </c>
      <c r="Q150" s="396"/>
      <c r="R150" s="396"/>
      <c r="S150" s="396"/>
      <c r="T150" s="397"/>
    </row>
    <row r="151" spans="1:20">
      <c r="A151" s="449" t="s">
        <v>1201</v>
      </c>
      <c r="B151" s="396">
        <v>3.1</v>
      </c>
      <c r="C151" s="397"/>
      <c r="D151" s="396"/>
      <c r="E151" s="398" t="s">
        <v>1201</v>
      </c>
      <c r="F151" s="397">
        <v>3.1</v>
      </c>
      <c r="G151" s="396"/>
      <c r="H151" s="396"/>
      <c r="I151" s="396"/>
      <c r="J151" s="396"/>
      <c r="K151" s="396"/>
      <c r="L151" s="396"/>
      <c r="M151" s="396"/>
      <c r="N151" s="396"/>
      <c r="O151" s="398"/>
      <c r="P151" s="396"/>
      <c r="Q151" s="396"/>
      <c r="R151" s="396"/>
      <c r="S151" s="396"/>
      <c r="T151" s="397"/>
    </row>
    <row r="152" spans="1:20">
      <c r="A152" s="449" t="s">
        <v>1202</v>
      </c>
      <c r="B152" s="396">
        <v>1.9</v>
      </c>
      <c r="C152" s="397"/>
      <c r="D152" s="396"/>
      <c r="E152" s="398" t="s">
        <v>1202</v>
      </c>
      <c r="F152" s="397">
        <v>1.9</v>
      </c>
      <c r="G152" s="396"/>
      <c r="H152" s="396"/>
      <c r="I152" s="396"/>
      <c r="J152" s="396"/>
      <c r="K152" s="396"/>
      <c r="L152" s="396"/>
      <c r="M152" s="396"/>
      <c r="N152" s="396"/>
      <c r="O152" s="398" t="s">
        <v>1203</v>
      </c>
      <c r="P152" s="396">
        <v>9</v>
      </c>
      <c r="Q152" s="396"/>
      <c r="R152" s="396"/>
      <c r="S152" s="396"/>
      <c r="T152" s="397"/>
    </row>
    <row r="153" spans="1:20">
      <c r="A153" s="449"/>
      <c r="B153" s="396"/>
      <c r="C153" s="397"/>
      <c r="D153" s="396"/>
      <c r="E153" s="398"/>
      <c r="F153" s="397"/>
      <c r="G153" s="396"/>
      <c r="H153" s="396"/>
      <c r="I153" s="396"/>
      <c r="J153" s="396"/>
      <c r="K153" s="396"/>
      <c r="L153" s="396"/>
      <c r="M153" s="396"/>
      <c r="N153" s="396"/>
      <c r="O153" s="398"/>
      <c r="P153" s="396"/>
      <c r="Q153" s="396"/>
      <c r="R153" s="396"/>
      <c r="S153" s="396"/>
      <c r="T153" s="397"/>
    </row>
    <row r="154" spans="1:20">
      <c r="A154" s="452" t="s">
        <v>1204</v>
      </c>
      <c r="B154" s="453">
        <f>(B151*B152)-B150</f>
        <v>1.9</v>
      </c>
      <c r="C154" s="405"/>
      <c r="D154" s="396"/>
      <c r="E154" s="473" t="s">
        <v>1196</v>
      </c>
      <c r="F154" s="474">
        <f>(F151*F152)-F150</f>
        <v>2.4249999999999998</v>
      </c>
      <c r="G154" s="396"/>
      <c r="H154" s="396"/>
      <c r="I154" s="396"/>
      <c r="J154" s="396"/>
      <c r="K154" s="396"/>
      <c r="L154" s="396"/>
      <c r="M154" s="396"/>
      <c r="N154" s="396"/>
      <c r="O154" s="398"/>
      <c r="P154" s="396"/>
      <c r="Q154" s="396"/>
      <c r="R154" s="396"/>
      <c r="S154" s="396"/>
      <c r="T154" s="397"/>
    </row>
    <row r="155" spans="1:20">
      <c r="A155" s="449"/>
      <c r="B155" s="396"/>
      <c r="C155" s="396"/>
      <c r="D155" s="396"/>
      <c r="E155" s="396"/>
      <c r="F155" s="396"/>
      <c r="G155" s="396"/>
      <c r="H155" s="396"/>
      <c r="I155" s="396"/>
      <c r="J155" s="396"/>
      <c r="K155" s="396"/>
      <c r="L155" s="396"/>
      <c r="M155" s="396"/>
      <c r="N155" s="396"/>
      <c r="O155" s="398"/>
      <c r="P155" s="396"/>
      <c r="Q155" s="396"/>
      <c r="R155" s="396"/>
      <c r="S155" s="396"/>
      <c r="T155" s="397"/>
    </row>
    <row r="156" spans="1:20">
      <c r="A156" s="449"/>
      <c r="B156" s="396"/>
      <c r="C156" s="396"/>
      <c r="D156" s="396"/>
      <c r="E156" s="396"/>
      <c r="F156" s="396"/>
      <c r="G156" s="396"/>
      <c r="H156" s="396"/>
      <c r="I156" s="396"/>
      <c r="J156" s="396"/>
      <c r="K156" s="396"/>
      <c r="L156" s="396"/>
      <c r="M156" s="396"/>
      <c r="N156" s="396"/>
      <c r="O156" s="398"/>
      <c r="P156" s="396"/>
      <c r="Q156" s="396"/>
      <c r="R156" s="396"/>
      <c r="S156" s="396"/>
      <c r="T156" s="397"/>
    </row>
    <row r="157" spans="1:20">
      <c r="A157" s="475"/>
      <c r="B157" s="476"/>
      <c r="C157" s="476"/>
      <c r="D157" s="476"/>
      <c r="E157" s="476"/>
      <c r="F157" s="476"/>
      <c r="G157" s="476"/>
      <c r="H157" s="476"/>
      <c r="I157" s="476"/>
      <c r="J157" s="476"/>
      <c r="K157" s="476"/>
      <c r="L157" s="476"/>
      <c r="M157" s="476"/>
      <c r="N157" s="476"/>
      <c r="O157" s="403"/>
      <c r="P157" s="404"/>
      <c r="Q157" s="404"/>
      <c r="R157" s="404"/>
      <c r="S157" s="404"/>
      <c r="T157" s="405"/>
    </row>
    <row r="159" spans="1:20">
      <c r="A159" s="496" t="s">
        <v>1205</v>
      </c>
      <c r="B159" s="497"/>
      <c r="C159" s="497"/>
      <c r="D159" s="441"/>
      <c r="E159" s="441"/>
      <c r="F159" s="441"/>
      <c r="G159" s="441"/>
      <c r="H159" s="441"/>
      <c r="I159" s="441"/>
      <c r="J159" s="441"/>
      <c r="K159" s="441"/>
      <c r="L159" s="441"/>
      <c r="M159" s="441"/>
      <c r="N159" s="441"/>
      <c r="O159" s="441"/>
      <c r="P159" s="441"/>
      <c r="Q159" s="441"/>
      <c r="R159" s="441"/>
      <c r="S159" s="441"/>
      <c r="T159" s="442"/>
    </row>
    <row r="160" spans="1:20">
      <c r="A160" s="446"/>
      <c r="B160" s="391" t="s">
        <v>1033</v>
      </c>
      <c r="C160" s="392"/>
      <c r="D160" s="392"/>
      <c r="E160" s="392"/>
      <c r="F160" s="393"/>
      <c r="G160" s="396"/>
      <c r="H160" s="396"/>
      <c r="I160" s="396"/>
      <c r="J160" s="716" t="s">
        <v>1206</v>
      </c>
      <c r="K160" s="716"/>
      <c r="L160" s="396"/>
      <c r="M160" s="461" t="s">
        <v>1207</v>
      </c>
      <c r="N160" s="463">
        <f>((N162+N162)+(N163+N163-0.8))</f>
        <v>21.2</v>
      </c>
      <c r="O160" s="396"/>
      <c r="P160" s="396"/>
      <c r="Q160" s="482" t="s">
        <v>1208</v>
      </c>
      <c r="R160" s="483">
        <f>R162*R163</f>
        <v>1.8399999999999999</v>
      </c>
      <c r="S160" s="396"/>
      <c r="T160" s="445"/>
    </row>
    <row r="161" spans="1:20">
      <c r="A161" s="446"/>
      <c r="B161" s="395"/>
      <c r="C161" s="396"/>
      <c r="D161" s="396"/>
      <c r="E161" s="396"/>
      <c r="F161" s="397"/>
      <c r="G161" s="396"/>
      <c r="H161" s="396"/>
      <c r="I161" s="396"/>
      <c r="J161" s="398"/>
      <c r="K161" s="397"/>
      <c r="L161" s="396"/>
      <c r="M161" s="398"/>
      <c r="N161" s="397"/>
      <c r="O161" s="396"/>
      <c r="P161" s="396"/>
      <c r="Q161" s="398"/>
      <c r="R161" s="397"/>
      <c r="S161" s="396"/>
      <c r="T161" s="445"/>
    </row>
    <row r="162" spans="1:20">
      <c r="A162" s="446"/>
      <c r="B162" s="395" t="s">
        <v>1037</v>
      </c>
      <c r="C162" s="396"/>
      <c r="D162" s="407" t="s">
        <v>1098</v>
      </c>
      <c r="E162" s="407">
        <f>(2*C164*(C165/2))*((C165/2)+C167)</f>
        <v>26.722407378634387</v>
      </c>
      <c r="F162" s="448" t="s">
        <v>64</v>
      </c>
      <c r="G162" s="396"/>
      <c r="H162" s="396"/>
      <c r="I162" s="396"/>
      <c r="J162" s="398" t="s">
        <v>1096</v>
      </c>
      <c r="K162" s="397">
        <v>0.1</v>
      </c>
      <c r="L162" s="396"/>
      <c r="M162" s="398" t="s">
        <v>1058</v>
      </c>
      <c r="N162" s="397">
        <v>4</v>
      </c>
      <c r="O162" s="396"/>
      <c r="P162" s="396"/>
      <c r="Q162" s="398" t="s">
        <v>1049</v>
      </c>
      <c r="R162" s="397">
        <v>2.2999999999999998</v>
      </c>
      <c r="S162" s="396"/>
      <c r="T162" s="445"/>
    </row>
    <row r="163" spans="1:20">
      <c r="A163" s="449"/>
      <c r="B163" s="398"/>
      <c r="C163" s="396"/>
      <c r="D163" s="396"/>
      <c r="E163" s="396"/>
      <c r="F163" s="397"/>
      <c r="G163" s="396"/>
      <c r="H163" s="396"/>
      <c r="I163" s="396"/>
      <c r="J163" s="398" t="s">
        <v>1087</v>
      </c>
      <c r="K163" s="397">
        <v>28</v>
      </c>
      <c r="L163" s="396"/>
      <c r="M163" s="398" t="s">
        <v>1209</v>
      </c>
      <c r="N163" s="397">
        <v>7</v>
      </c>
      <c r="O163" s="396"/>
      <c r="P163" s="396"/>
      <c r="Q163" s="403" t="s">
        <v>1079</v>
      </c>
      <c r="R163" s="405">
        <v>0.8</v>
      </c>
      <c r="S163" s="396"/>
      <c r="T163" s="445"/>
    </row>
    <row r="164" spans="1:20" ht="15" customHeight="1">
      <c r="A164" s="449"/>
      <c r="B164" s="398" t="s">
        <v>1041</v>
      </c>
      <c r="C164" s="406">
        <f>PI()</f>
        <v>3.1415926535897931</v>
      </c>
      <c r="D164" s="396"/>
      <c r="E164" s="717" t="s">
        <v>1100</v>
      </c>
      <c r="F164" s="448">
        <f>E162*2</f>
        <v>53.444814757268773</v>
      </c>
      <c r="G164" s="396"/>
      <c r="H164" s="396"/>
      <c r="I164" s="396"/>
      <c r="J164" s="398"/>
      <c r="K164" s="397"/>
      <c r="L164" s="396"/>
      <c r="M164" s="403" t="s">
        <v>1210</v>
      </c>
      <c r="N164" s="405" t="s">
        <v>1211</v>
      </c>
      <c r="O164" s="396"/>
      <c r="P164" s="396"/>
      <c r="Q164" s="396"/>
      <c r="R164" s="396"/>
      <c r="S164" s="396"/>
      <c r="T164" s="445"/>
    </row>
    <row r="165" spans="1:20">
      <c r="A165" s="449"/>
      <c r="B165" s="398" t="s">
        <v>1043</v>
      </c>
      <c r="C165" s="409">
        <v>1.9050000000000001E-2</v>
      </c>
      <c r="D165" s="396"/>
      <c r="E165" s="717"/>
      <c r="F165" s="397"/>
      <c r="G165" s="396"/>
      <c r="H165" s="396"/>
      <c r="I165" s="396"/>
      <c r="J165" s="473" t="s">
        <v>1212</v>
      </c>
      <c r="K165" s="474">
        <f>K163*K162</f>
        <v>2.8000000000000003</v>
      </c>
      <c r="L165" s="396"/>
      <c r="M165" s="396"/>
      <c r="N165" s="396"/>
      <c r="O165" s="396"/>
      <c r="P165" s="396"/>
      <c r="Q165" s="396"/>
      <c r="R165" s="396"/>
      <c r="S165" s="396"/>
      <c r="T165" s="445"/>
    </row>
    <row r="166" spans="1:20">
      <c r="A166" s="449"/>
      <c r="B166" s="398" t="s">
        <v>1046</v>
      </c>
      <c r="C166" s="396" t="s">
        <v>1047</v>
      </c>
      <c r="D166" s="396"/>
      <c r="E166" s="396"/>
      <c r="F166" s="397"/>
      <c r="G166" s="396"/>
      <c r="H166" s="396"/>
      <c r="I166" s="396"/>
      <c r="J166" s="396"/>
      <c r="K166" s="396"/>
      <c r="L166" s="396"/>
      <c r="M166" s="396"/>
      <c r="N166" s="396"/>
      <c r="O166" s="396"/>
      <c r="P166" s="396"/>
      <c r="Q166" s="396"/>
      <c r="R166" s="396"/>
      <c r="S166" s="396"/>
      <c r="T166" s="445"/>
    </row>
    <row r="167" spans="1:20">
      <c r="A167" s="449"/>
      <c r="B167" s="403" t="s">
        <v>1048</v>
      </c>
      <c r="C167" s="404">
        <v>446.5</v>
      </c>
      <c r="D167" s="404"/>
      <c r="E167" s="404"/>
      <c r="F167" s="405"/>
      <c r="G167" s="396"/>
      <c r="H167" s="396"/>
      <c r="I167" s="396"/>
      <c r="J167" s="396"/>
      <c r="K167" s="396"/>
      <c r="L167" s="396"/>
      <c r="M167" s="396"/>
      <c r="N167" s="396"/>
      <c r="O167" s="396"/>
      <c r="P167" s="396"/>
      <c r="Q167" s="396"/>
      <c r="R167" s="396"/>
      <c r="S167" s="396"/>
      <c r="T167" s="445"/>
    </row>
    <row r="168" spans="1:20">
      <c r="A168" s="449"/>
      <c r="B168" s="396"/>
      <c r="C168" s="396"/>
      <c r="D168" s="396"/>
      <c r="E168" s="396"/>
      <c r="F168" s="396"/>
      <c r="G168" s="396"/>
      <c r="H168" s="396"/>
      <c r="I168" s="396"/>
      <c r="J168" s="396"/>
      <c r="K168" s="396"/>
      <c r="L168" s="396"/>
      <c r="M168" s="396"/>
      <c r="N168" s="396"/>
      <c r="O168" s="396"/>
      <c r="P168" s="396"/>
      <c r="Q168" s="396"/>
      <c r="R168" s="396"/>
      <c r="S168" s="396"/>
      <c r="T168" s="445"/>
    </row>
    <row r="169" spans="1:20">
      <c r="A169" s="450" t="s">
        <v>1213</v>
      </c>
      <c r="B169" s="392"/>
      <c r="C169" s="393"/>
      <c r="D169" s="396"/>
      <c r="E169" s="394" t="s">
        <v>1214</v>
      </c>
      <c r="F169" s="393"/>
      <c r="G169" s="396"/>
      <c r="H169" s="718" t="s">
        <v>1215</v>
      </c>
      <c r="I169" s="718"/>
      <c r="J169" s="393"/>
      <c r="K169" s="396"/>
      <c r="L169" s="716" t="s">
        <v>1216</v>
      </c>
      <c r="M169" s="716"/>
      <c r="N169" s="396"/>
      <c r="O169" s="396"/>
      <c r="P169" s="722" t="s">
        <v>1217</v>
      </c>
      <c r="Q169" s="722"/>
      <c r="R169" s="722"/>
      <c r="S169" s="396"/>
      <c r="T169" s="445"/>
    </row>
    <row r="170" spans="1:20">
      <c r="A170" s="449"/>
      <c r="B170" s="396"/>
      <c r="C170" s="397"/>
      <c r="D170" s="396"/>
      <c r="E170" s="398"/>
      <c r="F170" s="397"/>
      <c r="G170" s="396"/>
      <c r="H170" s="398"/>
      <c r="I170" s="396"/>
      <c r="J170" s="397"/>
      <c r="K170" s="396"/>
      <c r="L170" s="398"/>
      <c r="M170" s="397"/>
      <c r="N170" s="396"/>
      <c r="O170" s="396"/>
      <c r="P170" s="431"/>
      <c r="Q170" s="431"/>
      <c r="R170" s="431"/>
      <c r="S170" s="396"/>
      <c r="T170" s="445"/>
    </row>
    <row r="171" spans="1:20">
      <c r="A171" s="449" t="s">
        <v>1218</v>
      </c>
      <c r="B171" s="396">
        <v>69.94</v>
      </c>
      <c r="C171" s="397" t="s">
        <v>1219</v>
      </c>
      <c r="D171" s="396"/>
      <c r="E171" s="398" t="s">
        <v>1049</v>
      </c>
      <c r="F171" s="397">
        <v>0.25</v>
      </c>
      <c r="G171" s="396"/>
      <c r="H171" s="708" t="s">
        <v>1151</v>
      </c>
      <c r="I171" s="708"/>
      <c r="J171" s="397">
        <v>0.05</v>
      </c>
      <c r="K171" s="396"/>
      <c r="L171" s="398" t="s">
        <v>1049</v>
      </c>
      <c r="M171" s="397">
        <v>0.1</v>
      </c>
      <c r="N171" s="396"/>
      <c r="O171" s="396"/>
      <c r="P171" s="722" t="s">
        <v>1220</v>
      </c>
      <c r="Q171" s="722"/>
      <c r="R171" s="431">
        <v>9</v>
      </c>
      <c r="S171" s="396"/>
      <c r="T171" s="445"/>
    </row>
    <row r="172" spans="1:20">
      <c r="A172" s="449" t="s">
        <v>1049</v>
      </c>
      <c r="B172" s="396">
        <v>0.4</v>
      </c>
      <c r="C172" s="397"/>
      <c r="D172" s="396"/>
      <c r="E172" s="398" t="s">
        <v>1221</v>
      </c>
      <c r="F172" s="397">
        <f>B171</f>
        <v>69.94</v>
      </c>
      <c r="G172" s="396"/>
      <c r="H172" s="708" t="s">
        <v>1222</v>
      </c>
      <c r="I172" s="708"/>
      <c r="J172" s="397">
        <f>B171</f>
        <v>69.94</v>
      </c>
      <c r="K172" s="396"/>
      <c r="L172" s="398" t="s">
        <v>1221</v>
      </c>
      <c r="M172" s="397">
        <f>B171</f>
        <v>69.94</v>
      </c>
      <c r="N172" s="396"/>
      <c r="O172" s="396"/>
      <c r="P172" s="722" t="s">
        <v>1223</v>
      </c>
      <c r="Q172" s="722"/>
      <c r="R172" s="431">
        <v>11</v>
      </c>
      <c r="S172" s="396"/>
      <c r="T172" s="445"/>
    </row>
    <row r="173" spans="1:20">
      <c r="A173" s="449"/>
      <c r="B173" s="396"/>
      <c r="C173" s="397"/>
      <c r="D173" s="396"/>
      <c r="E173" s="398"/>
      <c r="F173" s="397"/>
      <c r="G173" s="396"/>
      <c r="H173" s="398"/>
      <c r="I173" s="396"/>
      <c r="J173" s="397"/>
      <c r="K173" s="396"/>
      <c r="L173" s="398"/>
      <c r="M173" s="397"/>
      <c r="N173" s="396"/>
      <c r="O173" s="396"/>
      <c r="P173" s="431"/>
      <c r="Q173" s="431"/>
      <c r="R173" s="431"/>
      <c r="S173" s="396"/>
      <c r="T173" s="445"/>
    </row>
    <row r="174" spans="1:20">
      <c r="A174" s="498" t="s">
        <v>1224</v>
      </c>
      <c r="B174" s="418">
        <f>B172*B171</f>
        <v>27.975999999999999</v>
      </c>
      <c r="C174" s="405"/>
      <c r="D174" s="396"/>
      <c r="E174" s="416" t="s">
        <v>1095</v>
      </c>
      <c r="F174" s="417">
        <f>F171*F172</f>
        <v>17.484999999999999</v>
      </c>
      <c r="G174" s="396"/>
      <c r="H174" s="709" t="s">
        <v>1225</v>
      </c>
      <c r="I174" s="709"/>
      <c r="J174" s="417">
        <f>J171*J172</f>
        <v>3.4969999999999999</v>
      </c>
      <c r="K174" s="396"/>
      <c r="L174" s="416" t="s">
        <v>1226</v>
      </c>
      <c r="M174" s="417">
        <f>M171*M172</f>
        <v>6.9939999999999998</v>
      </c>
      <c r="N174" s="396"/>
      <c r="O174" s="396"/>
      <c r="P174" s="719" t="s">
        <v>1227</v>
      </c>
      <c r="Q174" s="719"/>
      <c r="R174" s="437">
        <f>SUM(R171:R172)</f>
        <v>20</v>
      </c>
      <c r="S174" s="396"/>
      <c r="T174" s="445"/>
    </row>
    <row r="175" spans="1:20">
      <c r="A175" s="449"/>
      <c r="B175" s="396"/>
      <c r="C175" s="396"/>
      <c r="D175" s="396"/>
      <c r="E175" s="396"/>
      <c r="F175" s="396"/>
      <c r="G175" s="396"/>
      <c r="H175" s="396"/>
      <c r="I175" s="396"/>
      <c r="J175" s="396"/>
      <c r="K175" s="396"/>
      <c r="L175" s="396"/>
      <c r="M175" s="396"/>
      <c r="N175" s="396"/>
      <c r="O175" s="396"/>
      <c r="P175" s="396"/>
      <c r="Q175" s="396"/>
      <c r="R175" s="396"/>
      <c r="S175" s="396"/>
      <c r="T175" s="445"/>
    </row>
    <row r="176" spans="1:20">
      <c r="A176" s="449"/>
      <c r="B176" s="396"/>
      <c r="C176" s="396"/>
      <c r="D176" s="396"/>
      <c r="E176" s="396"/>
      <c r="F176" s="396"/>
      <c r="G176" s="396"/>
      <c r="H176" s="396"/>
      <c r="I176" s="396"/>
      <c r="J176" s="396"/>
      <c r="K176" s="396"/>
      <c r="L176" s="396"/>
      <c r="M176" s="396"/>
      <c r="N176" s="396"/>
      <c r="O176" s="396"/>
      <c r="P176" s="396"/>
      <c r="Q176" s="396"/>
      <c r="R176" s="396"/>
      <c r="S176" s="396"/>
      <c r="T176" s="445"/>
    </row>
    <row r="177" spans="1:20">
      <c r="A177" s="450" t="s">
        <v>1228</v>
      </c>
      <c r="B177" s="393"/>
      <c r="C177" s="396"/>
      <c r="D177" s="394" t="s">
        <v>1229</v>
      </c>
      <c r="E177" s="393"/>
      <c r="F177" s="396"/>
      <c r="G177" s="394" t="s">
        <v>1230</v>
      </c>
      <c r="H177" s="393"/>
      <c r="I177" s="396"/>
      <c r="J177" s="437" t="s">
        <v>1231</v>
      </c>
      <c r="K177" s="437">
        <f>SUM(K179:K182)</f>
        <v>100.19</v>
      </c>
      <c r="L177" s="396"/>
      <c r="M177" s="437" t="s">
        <v>1232</v>
      </c>
      <c r="N177" s="437">
        <f>N179*N180</f>
        <v>89.718399999999988</v>
      </c>
      <c r="O177" s="396"/>
      <c r="P177" s="396"/>
      <c r="Q177" s="396"/>
      <c r="R177" s="396"/>
      <c r="S177" s="396"/>
      <c r="T177" s="445"/>
    </row>
    <row r="178" spans="1:20">
      <c r="A178" s="449"/>
      <c r="B178" s="397"/>
      <c r="C178" s="396"/>
      <c r="D178" s="398"/>
      <c r="E178" s="397"/>
      <c r="F178" s="396"/>
      <c r="G178" s="398"/>
      <c r="H178" s="397"/>
      <c r="I178" s="396"/>
      <c r="J178" s="431"/>
      <c r="K178" s="431"/>
      <c r="L178" s="396"/>
      <c r="M178" s="431"/>
      <c r="N178" s="431"/>
      <c r="O178" s="396"/>
      <c r="P178" s="396"/>
      <c r="Q178" s="396"/>
      <c r="R178" s="396"/>
      <c r="S178" s="396"/>
      <c r="T178" s="445"/>
    </row>
    <row r="179" spans="1:20">
      <c r="A179" s="449" t="s">
        <v>1080</v>
      </c>
      <c r="B179" s="397">
        <v>17.34</v>
      </c>
      <c r="C179" s="396"/>
      <c r="D179" s="398" t="s">
        <v>1233</v>
      </c>
      <c r="E179" s="397" t="s">
        <v>1234</v>
      </c>
      <c r="F179" s="396"/>
      <c r="G179" s="398" t="s">
        <v>1235</v>
      </c>
      <c r="H179" s="397">
        <v>7.54</v>
      </c>
      <c r="I179" s="396"/>
      <c r="J179" s="431" t="s">
        <v>1236</v>
      </c>
      <c r="K179" s="431">
        <f>B171</f>
        <v>69.94</v>
      </c>
      <c r="L179" s="396"/>
      <c r="M179" s="431" t="s">
        <v>1237</v>
      </c>
      <c r="N179" s="431">
        <f>R160</f>
        <v>1.8399999999999999</v>
      </c>
      <c r="O179" s="396"/>
      <c r="P179" s="396"/>
      <c r="Q179" s="396"/>
      <c r="R179" s="396"/>
      <c r="S179" s="396"/>
      <c r="T179" s="445"/>
    </row>
    <row r="180" spans="1:20">
      <c r="A180" s="449" t="s">
        <v>1238</v>
      </c>
      <c r="B180" s="720">
        <v>3</v>
      </c>
      <c r="C180" s="396"/>
      <c r="D180" s="398"/>
      <c r="E180" s="397"/>
      <c r="F180" s="396"/>
      <c r="G180" s="398" t="s">
        <v>1239</v>
      </c>
      <c r="H180" s="397">
        <v>3.5</v>
      </c>
      <c r="I180" s="396"/>
      <c r="J180" s="431" t="s">
        <v>1240</v>
      </c>
      <c r="K180" s="431">
        <v>28</v>
      </c>
      <c r="L180" s="396"/>
      <c r="M180" s="431" t="s">
        <v>1241</v>
      </c>
      <c r="N180" s="431">
        <f>21.2*2.3</f>
        <v>48.76</v>
      </c>
      <c r="O180" s="396"/>
      <c r="P180" s="396"/>
      <c r="Q180" s="396"/>
      <c r="R180" s="396"/>
      <c r="S180" s="396"/>
      <c r="T180" s="445"/>
    </row>
    <row r="181" spans="1:20">
      <c r="A181" s="449" t="s">
        <v>1242</v>
      </c>
      <c r="B181" s="720"/>
      <c r="C181" s="396"/>
      <c r="D181" s="416" t="s">
        <v>1087</v>
      </c>
      <c r="E181" s="417">
        <f>0.3*0.91</f>
        <v>0.27300000000000002</v>
      </c>
      <c r="F181" s="396"/>
      <c r="G181" s="398" t="s">
        <v>1243</v>
      </c>
      <c r="H181" s="397">
        <f>(0.2+3.5+1)*2</f>
        <v>9.4</v>
      </c>
      <c r="I181" s="396"/>
      <c r="J181" s="431" t="s">
        <v>1244</v>
      </c>
      <c r="K181" s="431">
        <v>2.25</v>
      </c>
      <c r="L181" s="396"/>
      <c r="M181" s="431"/>
      <c r="N181" s="431"/>
      <c r="O181" s="396"/>
      <c r="P181" s="396"/>
      <c r="Q181" s="396"/>
      <c r="R181" s="396"/>
      <c r="S181" s="396"/>
      <c r="T181" s="445"/>
    </row>
    <row r="182" spans="1:20" ht="15" customHeight="1">
      <c r="A182" s="449"/>
      <c r="B182" s="397"/>
      <c r="C182" s="396"/>
      <c r="D182" s="396"/>
      <c r="E182" s="396"/>
      <c r="F182" s="396"/>
      <c r="G182" s="398"/>
      <c r="H182" s="397"/>
      <c r="I182" s="396"/>
      <c r="J182" s="396"/>
      <c r="K182" s="396"/>
      <c r="L182" s="396"/>
      <c r="M182" s="721" t="s">
        <v>1245</v>
      </c>
      <c r="N182" s="499">
        <f>N177*2</f>
        <v>179.43679999999998</v>
      </c>
      <c r="O182" s="396"/>
      <c r="P182" s="396"/>
      <c r="Q182" s="396"/>
      <c r="R182" s="396"/>
      <c r="S182" s="396"/>
      <c r="T182" s="445"/>
    </row>
    <row r="183" spans="1:20">
      <c r="A183" s="452" t="s">
        <v>1246</v>
      </c>
      <c r="B183" s="474">
        <f>B179*B180</f>
        <v>52.019999999999996</v>
      </c>
      <c r="C183" s="396"/>
      <c r="D183" s="396"/>
      <c r="E183" s="396"/>
      <c r="F183" s="396"/>
      <c r="G183" s="416" t="s">
        <v>1247</v>
      </c>
      <c r="H183" s="417">
        <f>SUM(H179:H181)</f>
        <v>20.439999999999998</v>
      </c>
      <c r="I183" s="396"/>
      <c r="J183" s="396"/>
      <c r="K183" s="396"/>
      <c r="L183" s="396"/>
      <c r="M183" s="721"/>
      <c r="N183" s="396"/>
      <c r="O183" s="396"/>
      <c r="P183" s="396"/>
      <c r="Q183" s="396"/>
      <c r="R183" s="396"/>
      <c r="S183" s="396"/>
      <c r="T183" s="445"/>
    </row>
    <row r="184" spans="1:20">
      <c r="A184" s="449"/>
      <c r="B184" s="396"/>
      <c r="C184" s="396"/>
      <c r="D184" s="396"/>
      <c r="E184" s="396"/>
      <c r="F184" s="396"/>
      <c r="G184" s="396"/>
      <c r="H184" s="396"/>
      <c r="I184" s="396"/>
      <c r="J184" s="396"/>
      <c r="K184" s="396"/>
      <c r="L184" s="396"/>
      <c r="M184" s="396"/>
      <c r="N184" s="396"/>
      <c r="O184" s="396"/>
      <c r="P184" s="396"/>
      <c r="Q184" s="396"/>
      <c r="R184" s="396"/>
      <c r="S184" s="396"/>
      <c r="T184" s="445"/>
    </row>
    <row r="185" spans="1:20">
      <c r="A185" s="449"/>
      <c r="B185" s="396"/>
      <c r="C185" s="396"/>
      <c r="D185" s="396"/>
      <c r="E185" s="396"/>
      <c r="F185" s="396"/>
      <c r="G185" s="396"/>
      <c r="H185" s="396"/>
      <c r="I185" s="396"/>
      <c r="J185" s="396"/>
      <c r="K185" s="396"/>
      <c r="L185" s="396"/>
      <c r="M185" s="396"/>
      <c r="N185" s="396"/>
      <c r="O185" s="396"/>
      <c r="P185" s="396"/>
      <c r="Q185" s="396"/>
      <c r="R185" s="396"/>
      <c r="S185" s="396"/>
      <c r="T185" s="445"/>
    </row>
    <row r="186" spans="1:20">
      <c r="A186" s="475"/>
      <c r="B186" s="476"/>
      <c r="C186" s="476"/>
      <c r="D186" s="476"/>
      <c r="E186" s="476"/>
      <c r="F186" s="476"/>
      <c r="G186" s="476"/>
      <c r="H186" s="476"/>
      <c r="I186" s="476"/>
      <c r="J186" s="476"/>
      <c r="K186" s="476"/>
      <c r="L186" s="476"/>
      <c r="M186" s="476"/>
      <c r="N186" s="476"/>
      <c r="O186" s="476"/>
      <c r="P186" s="476"/>
      <c r="Q186" s="476"/>
      <c r="R186" s="476"/>
      <c r="S186" s="476"/>
      <c r="T186" s="477"/>
    </row>
  </sheetData>
  <mergeCells count="34">
    <mergeCell ref="H174:I174"/>
    <mergeCell ref="P174:Q174"/>
    <mergeCell ref="B180:B181"/>
    <mergeCell ref="M182:M183"/>
    <mergeCell ref="P169:R169"/>
    <mergeCell ref="H171:I171"/>
    <mergeCell ref="P171:Q171"/>
    <mergeCell ref="H172:I172"/>
    <mergeCell ref="P172:Q172"/>
    <mergeCell ref="G150:H150"/>
    <mergeCell ref="J160:K160"/>
    <mergeCell ref="E164:E165"/>
    <mergeCell ref="H169:I169"/>
    <mergeCell ref="L169:M169"/>
    <mergeCell ref="F138:G138"/>
    <mergeCell ref="F140:G140"/>
    <mergeCell ref="A141:B141"/>
    <mergeCell ref="F141:G141"/>
    <mergeCell ref="G148:H148"/>
    <mergeCell ref="O128:R128"/>
    <mergeCell ref="A129:B129"/>
    <mergeCell ref="F129:G129"/>
    <mergeCell ref="A131:C131"/>
    <mergeCell ref="A133:B133"/>
    <mergeCell ref="F125:G125"/>
    <mergeCell ref="A126:B126"/>
    <mergeCell ref="F126:G126"/>
    <mergeCell ref="A127:B127"/>
    <mergeCell ref="A128:B128"/>
    <mergeCell ref="H7:J7"/>
    <mergeCell ref="M51:N51"/>
    <mergeCell ref="K99:K100"/>
    <mergeCell ref="A108:B108"/>
    <mergeCell ref="L113:M113"/>
  </mergeCells>
  <pageMargins left="0.25" right="0.25" top="0.75" bottom="0.75" header="0.51180555555555496" footer="0.51180555555555496"/>
  <pageSetup paperSize="9" scale="53" fitToHeight="0" orientation="landscape" horizontalDpi="300" verticalDpi="30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76092"/>
    <pageSetUpPr fitToPage="1"/>
  </sheetPr>
  <dimension ref="A1:AMJ422"/>
  <sheetViews>
    <sheetView showGridLines="0" view="pageBreakPreview" topLeftCell="A386" zoomScale="80" zoomScaleNormal="100" zoomScalePageLayoutView="80" workbookViewId="0">
      <selection activeCell="E418" sqref="E418"/>
    </sheetView>
  </sheetViews>
  <sheetFormatPr defaultColWidth="9" defaultRowHeight="15"/>
  <cols>
    <col min="1" max="1" width="9" style="500"/>
    <col min="2" max="2" width="27.28515625" style="500" customWidth="1"/>
    <col min="3" max="3" width="57.85546875" style="500" customWidth="1"/>
    <col min="4" max="4" width="25" style="500" customWidth="1"/>
    <col min="5" max="5" width="26.85546875" style="500" customWidth="1"/>
    <col min="6" max="6" width="16.7109375" style="500" customWidth="1"/>
    <col min="7" max="1024" width="9" style="500"/>
  </cols>
  <sheetData>
    <row r="1" spans="1:6">
      <c r="A1" s="723" t="s">
        <v>1248</v>
      </c>
      <c r="B1" s="723"/>
      <c r="C1" s="723"/>
      <c r="D1" s="723"/>
      <c r="E1" s="723"/>
      <c r="F1" s="723"/>
    </row>
    <row r="2" spans="1:6">
      <c r="A2" s="723"/>
      <c r="B2" s="723"/>
      <c r="C2" s="723"/>
      <c r="D2" s="723"/>
      <c r="E2" s="723"/>
      <c r="F2" s="723"/>
    </row>
    <row r="3" spans="1:6">
      <c r="A3" s="724" t="s">
        <v>1249</v>
      </c>
      <c r="B3" s="724"/>
      <c r="C3" s="724"/>
      <c r="D3" s="724"/>
      <c r="E3" s="724"/>
      <c r="F3" s="724"/>
    </row>
    <row r="4" spans="1:6">
      <c r="A4" s="501" t="s">
        <v>1250</v>
      </c>
      <c r="B4" s="502" t="s">
        <v>1251</v>
      </c>
      <c r="C4" s="502" t="s">
        <v>1252</v>
      </c>
      <c r="D4" s="502" t="s">
        <v>1253</v>
      </c>
      <c r="E4" s="502" t="s">
        <v>1254</v>
      </c>
      <c r="F4" s="503" t="s">
        <v>1255</v>
      </c>
    </row>
    <row r="5" spans="1:6">
      <c r="A5" s="504" t="s">
        <v>1256</v>
      </c>
      <c r="B5" s="505" t="s">
        <v>1257</v>
      </c>
      <c r="C5" s="505" t="s">
        <v>1258</v>
      </c>
      <c r="D5" s="505" t="s">
        <v>1259</v>
      </c>
      <c r="E5" s="505" t="s">
        <v>1260</v>
      </c>
      <c r="F5" s="506" t="s">
        <v>1261</v>
      </c>
    </row>
    <row r="6" spans="1:6">
      <c r="A6" s="504" t="s">
        <v>1262</v>
      </c>
      <c r="B6" s="505" t="s">
        <v>1263</v>
      </c>
      <c r="C6" s="505" t="s">
        <v>1264</v>
      </c>
      <c r="D6" s="505" t="s">
        <v>1265</v>
      </c>
      <c r="E6" s="505" t="s">
        <v>1266</v>
      </c>
      <c r="F6" s="507" t="s">
        <v>1267</v>
      </c>
    </row>
    <row r="7" spans="1:6">
      <c r="A7" s="504" t="s">
        <v>1268</v>
      </c>
      <c r="B7" s="505" t="s">
        <v>1269</v>
      </c>
      <c r="C7" s="505" t="s">
        <v>1270</v>
      </c>
      <c r="D7" s="505" t="s">
        <v>1271</v>
      </c>
      <c r="E7" s="505" t="s">
        <v>1272</v>
      </c>
      <c r="F7" s="507" t="s">
        <v>1273</v>
      </c>
    </row>
    <row r="8" spans="1:6">
      <c r="A8" s="504" t="s">
        <v>1274</v>
      </c>
      <c r="B8" s="505" t="s">
        <v>1275</v>
      </c>
      <c r="C8" s="505" t="s">
        <v>1276</v>
      </c>
      <c r="D8" s="505" t="s">
        <v>1277</v>
      </c>
      <c r="E8" s="505" t="s">
        <v>1278</v>
      </c>
      <c r="F8" s="507" t="s">
        <v>1279</v>
      </c>
    </row>
    <row r="9" spans="1:6">
      <c r="A9" s="508" t="s">
        <v>1280</v>
      </c>
      <c r="B9" s="509" t="s">
        <v>1281</v>
      </c>
      <c r="C9" s="509" t="s">
        <v>1282</v>
      </c>
      <c r="D9" s="509" t="s">
        <v>1283</v>
      </c>
      <c r="E9" s="509" t="s">
        <v>1284</v>
      </c>
      <c r="F9" s="510" t="s">
        <v>1261</v>
      </c>
    </row>
    <row r="10" spans="1:6">
      <c r="A10" s="508" t="s">
        <v>1285</v>
      </c>
      <c r="B10" s="509" t="s">
        <v>1286</v>
      </c>
      <c r="C10" s="509" t="s">
        <v>1287</v>
      </c>
      <c r="D10" s="509" t="s">
        <v>1288</v>
      </c>
      <c r="E10" s="509" t="s">
        <v>1289</v>
      </c>
      <c r="F10" s="510" t="s">
        <v>1261</v>
      </c>
    </row>
    <row r="11" spans="1:6">
      <c r="A11" s="508" t="s">
        <v>1290</v>
      </c>
      <c r="B11" s="509" t="s">
        <v>1291</v>
      </c>
      <c r="C11" s="509" t="s">
        <v>1292</v>
      </c>
      <c r="D11" s="509" t="s">
        <v>1293</v>
      </c>
      <c r="E11" s="509" t="s">
        <v>1289</v>
      </c>
      <c r="F11" s="510" t="s">
        <v>1294</v>
      </c>
    </row>
    <row r="12" spans="1:6">
      <c r="A12" s="508" t="s">
        <v>1295</v>
      </c>
      <c r="B12" s="509" t="s">
        <v>1296</v>
      </c>
      <c r="C12" s="509" t="s">
        <v>1297</v>
      </c>
      <c r="D12" s="509" t="s">
        <v>1298</v>
      </c>
      <c r="E12" s="509" t="s">
        <v>1272</v>
      </c>
      <c r="F12" s="510" t="s">
        <v>1261</v>
      </c>
    </row>
    <row r="13" spans="1:6">
      <c r="A13" s="508" t="s">
        <v>1299</v>
      </c>
      <c r="B13" s="509" t="s">
        <v>1300</v>
      </c>
      <c r="C13" s="509" t="s">
        <v>1301</v>
      </c>
      <c r="D13" s="509" t="s">
        <v>1302</v>
      </c>
      <c r="E13" s="509" t="s">
        <v>1303</v>
      </c>
      <c r="F13" s="510" t="s">
        <v>1304</v>
      </c>
    </row>
    <row r="14" spans="1:6">
      <c r="A14" s="508" t="s">
        <v>1305</v>
      </c>
      <c r="B14" s="509" t="s">
        <v>1306</v>
      </c>
      <c r="C14" s="509" t="s">
        <v>1307</v>
      </c>
      <c r="D14" s="509" t="s">
        <v>1308</v>
      </c>
      <c r="E14" s="509" t="s">
        <v>1309</v>
      </c>
      <c r="F14" s="510" t="s">
        <v>1310</v>
      </c>
    </row>
    <row r="15" spans="1:6" ht="18.75" customHeight="1">
      <c r="A15" s="508" t="s">
        <v>1311</v>
      </c>
      <c r="B15" s="509" t="s">
        <v>1312</v>
      </c>
      <c r="C15" s="509" t="s">
        <v>1313</v>
      </c>
      <c r="D15" s="511" t="s">
        <v>1314</v>
      </c>
      <c r="E15" s="509" t="s">
        <v>1315</v>
      </c>
      <c r="F15" s="510" t="s">
        <v>1316</v>
      </c>
    </row>
    <row r="16" spans="1:6">
      <c r="A16" s="508" t="s">
        <v>1317</v>
      </c>
      <c r="B16" s="509" t="s">
        <v>1318</v>
      </c>
      <c r="C16" s="509" t="s">
        <v>1319</v>
      </c>
      <c r="D16" s="511" t="s">
        <v>1320</v>
      </c>
      <c r="E16" s="509" t="s">
        <v>1315</v>
      </c>
      <c r="F16" s="510" t="s">
        <v>1321</v>
      </c>
    </row>
    <row r="17" spans="1:6">
      <c r="A17" s="508" t="s">
        <v>1322</v>
      </c>
      <c r="B17" s="509" t="s">
        <v>1323</v>
      </c>
      <c r="C17" s="509" t="s">
        <v>1324</v>
      </c>
      <c r="D17" s="509" t="s">
        <v>1325</v>
      </c>
      <c r="E17" s="509" t="s">
        <v>1315</v>
      </c>
      <c r="F17" s="509"/>
    </row>
    <row r="18" spans="1:6">
      <c r="A18" s="508" t="s">
        <v>1326</v>
      </c>
      <c r="B18" s="509" t="s">
        <v>1327</v>
      </c>
      <c r="C18" s="509" t="s">
        <v>1328</v>
      </c>
      <c r="D18" s="509" t="s">
        <v>1329</v>
      </c>
      <c r="E18" s="509" t="s">
        <v>1330</v>
      </c>
      <c r="F18" s="509"/>
    </row>
    <row r="19" spans="1:6">
      <c r="A19" s="508" t="s">
        <v>1331</v>
      </c>
      <c r="B19" s="509" t="s">
        <v>1332</v>
      </c>
      <c r="C19" s="509" t="s">
        <v>1333</v>
      </c>
      <c r="D19" s="509" t="s">
        <v>1334</v>
      </c>
      <c r="E19" s="509" t="s">
        <v>1303</v>
      </c>
      <c r="F19" s="509"/>
    </row>
    <row r="20" spans="1:6">
      <c r="A20" s="508" t="s">
        <v>1335</v>
      </c>
      <c r="B20" s="509" t="s">
        <v>1336</v>
      </c>
      <c r="C20" s="509" t="s">
        <v>1337</v>
      </c>
      <c r="D20" s="509" t="s">
        <v>1338</v>
      </c>
      <c r="E20" s="509" t="s">
        <v>1339</v>
      </c>
      <c r="F20" s="509"/>
    </row>
    <row r="21" spans="1:6">
      <c r="A21" s="508" t="s">
        <v>1340</v>
      </c>
      <c r="B21" s="509" t="s">
        <v>1341</v>
      </c>
      <c r="C21" s="509" t="s">
        <v>1342</v>
      </c>
      <c r="D21" s="509" t="s">
        <v>1343</v>
      </c>
      <c r="E21" s="509" t="s">
        <v>1344</v>
      </c>
      <c r="F21" s="509"/>
    </row>
    <row r="22" spans="1:6">
      <c r="A22" s="508" t="s">
        <v>1345</v>
      </c>
      <c r="B22" s="511" t="s">
        <v>1346</v>
      </c>
      <c r="C22" s="509" t="s">
        <v>1347</v>
      </c>
      <c r="D22" s="511" t="s">
        <v>1348</v>
      </c>
      <c r="E22" s="509" t="s">
        <v>1349</v>
      </c>
      <c r="F22" s="509"/>
    </row>
    <row r="23" spans="1:6">
      <c r="A23" s="508" t="s">
        <v>1350</v>
      </c>
      <c r="B23" s="509" t="s">
        <v>1351</v>
      </c>
      <c r="C23" s="509" t="s">
        <v>1352</v>
      </c>
      <c r="D23" s="509" t="s">
        <v>1353</v>
      </c>
      <c r="E23" s="509" t="s">
        <v>1354</v>
      </c>
      <c r="F23" s="509"/>
    </row>
    <row r="24" spans="1:6">
      <c r="A24" s="508" t="s">
        <v>1355</v>
      </c>
      <c r="B24" s="509" t="s">
        <v>1356</v>
      </c>
      <c r="C24" s="509" t="s">
        <v>1357</v>
      </c>
      <c r="D24" s="509" t="s">
        <v>1358</v>
      </c>
      <c r="E24" s="509" t="s">
        <v>1315</v>
      </c>
      <c r="F24" s="509"/>
    </row>
    <row r="25" spans="1:6">
      <c r="A25" s="508" t="s">
        <v>1359</v>
      </c>
      <c r="B25" s="509" t="s">
        <v>1318</v>
      </c>
      <c r="C25" s="509" t="s">
        <v>1360</v>
      </c>
      <c r="D25" s="509" t="s">
        <v>1361</v>
      </c>
      <c r="E25" s="509" t="s">
        <v>1315</v>
      </c>
      <c r="F25" s="509" t="s">
        <v>1360</v>
      </c>
    </row>
    <row r="26" spans="1:6">
      <c r="A26" s="508" t="s">
        <v>1362</v>
      </c>
      <c r="B26" s="509" t="s">
        <v>1318</v>
      </c>
      <c r="C26" s="509" t="s">
        <v>1363</v>
      </c>
      <c r="D26" s="509" t="s">
        <v>1364</v>
      </c>
      <c r="E26" s="509" t="s">
        <v>1315</v>
      </c>
      <c r="F26" s="509" t="s">
        <v>1363</v>
      </c>
    </row>
    <row r="27" spans="1:6" ht="30">
      <c r="A27" s="508" t="s">
        <v>1365</v>
      </c>
      <c r="B27" s="511" t="s">
        <v>1366</v>
      </c>
      <c r="C27" s="509" t="s">
        <v>1367</v>
      </c>
      <c r="D27" s="509" t="s">
        <v>1368</v>
      </c>
      <c r="E27" s="509" t="s">
        <v>1369</v>
      </c>
      <c r="F27" s="509"/>
    </row>
    <row r="28" spans="1:6">
      <c r="A28" s="508" t="s">
        <v>1370</v>
      </c>
      <c r="B28" s="509" t="s">
        <v>1371</v>
      </c>
      <c r="C28" s="509" t="s">
        <v>1372</v>
      </c>
      <c r="D28" s="509" t="s">
        <v>1373</v>
      </c>
      <c r="E28" s="511" t="s">
        <v>1374</v>
      </c>
      <c r="F28" s="509"/>
    </row>
    <row r="29" spans="1:6">
      <c r="A29" s="508" t="s">
        <v>1375</v>
      </c>
      <c r="B29" s="509" t="s">
        <v>1376</v>
      </c>
      <c r="C29" s="509" t="s">
        <v>1377</v>
      </c>
      <c r="D29" s="509" t="s">
        <v>1378</v>
      </c>
      <c r="E29" s="509" t="s">
        <v>1379</v>
      </c>
      <c r="F29" s="509"/>
    </row>
    <row r="30" spans="1:6">
      <c r="A30" s="508" t="s">
        <v>1380</v>
      </c>
      <c r="B30" s="509" t="s">
        <v>1381</v>
      </c>
      <c r="C30" s="509" t="s">
        <v>1382</v>
      </c>
      <c r="D30" s="509" t="s">
        <v>1383</v>
      </c>
      <c r="E30" s="509" t="s">
        <v>1384</v>
      </c>
      <c r="F30" s="509"/>
    </row>
    <row r="31" spans="1:6">
      <c r="A31" s="508" t="s">
        <v>1385</v>
      </c>
      <c r="B31" s="509" t="s">
        <v>1386</v>
      </c>
      <c r="C31" s="509" t="s">
        <v>1387</v>
      </c>
      <c r="D31" s="509" t="s">
        <v>1388</v>
      </c>
      <c r="E31" s="509" t="s">
        <v>1303</v>
      </c>
      <c r="F31" s="509"/>
    </row>
    <row r="32" spans="1:6">
      <c r="A32" s="508" t="s">
        <v>1389</v>
      </c>
      <c r="B32" s="509" t="s">
        <v>1390</v>
      </c>
      <c r="C32" s="509" t="s">
        <v>1391</v>
      </c>
      <c r="D32" s="509" t="s">
        <v>1392</v>
      </c>
      <c r="E32" s="509" t="s">
        <v>1303</v>
      </c>
      <c r="F32" s="509"/>
    </row>
    <row r="33" spans="1:6">
      <c r="A33" s="508" t="s">
        <v>1393</v>
      </c>
      <c r="B33" s="508" t="s">
        <v>1394</v>
      </c>
      <c r="C33" s="508" t="s">
        <v>1395</v>
      </c>
      <c r="D33" s="508" t="s">
        <v>1396</v>
      </c>
      <c r="E33" s="508" t="s">
        <v>1397</v>
      </c>
      <c r="F33" s="509"/>
    </row>
    <row r="34" spans="1:6" ht="30">
      <c r="A34" s="508" t="s">
        <v>1398</v>
      </c>
      <c r="B34" s="508" t="s">
        <v>1399</v>
      </c>
      <c r="C34" s="508" t="s">
        <v>1400</v>
      </c>
      <c r="D34" s="508" t="s">
        <v>1401</v>
      </c>
      <c r="E34" s="508" t="s">
        <v>1402</v>
      </c>
      <c r="F34" s="511" t="s">
        <v>1403</v>
      </c>
    </row>
    <row r="35" spans="1:6" ht="30">
      <c r="A35" s="508" t="s">
        <v>1404</v>
      </c>
      <c r="B35" s="508" t="s">
        <v>1405</v>
      </c>
      <c r="C35" s="508" t="s">
        <v>1406</v>
      </c>
      <c r="D35" s="512" t="s">
        <v>1407</v>
      </c>
      <c r="E35" s="508" t="s">
        <v>1408</v>
      </c>
      <c r="F35" s="511"/>
    </row>
    <row r="36" spans="1:6">
      <c r="A36" s="508" t="s">
        <v>1409</v>
      </c>
      <c r="B36" s="508" t="s">
        <v>1410</v>
      </c>
      <c r="C36" s="508" t="s">
        <v>1411</v>
      </c>
      <c r="D36" s="512" t="s">
        <v>1412</v>
      </c>
      <c r="E36" s="508" t="s">
        <v>1303</v>
      </c>
      <c r="F36" s="511"/>
    </row>
    <row r="37" spans="1:6">
      <c r="A37" s="508" t="s">
        <v>1413</v>
      </c>
      <c r="B37" s="508" t="s">
        <v>1414</v>
      </c>
      <c r="C37" s="508" t="s">
        <v>1415</v>
      </c>
      <c r="D37" s="512" t="s">
        <v>1416</v>
      </c>
      <c r="E37" s="508" t="s">
        <v>1303</v>
      </c>
      <c r="F37" s="511"/>
    </row>
    <row r="38" spans="1:6">
      <c r="A38" s="508" t="s">
        <v>1417</v>
      </c>
      <c r="B38" s="508" t="s">
        <v>1418</v>
      </c>
      <c r="C38" s="508" t="s">
        <v>1419</v>
      </c>
      <c r="D38" s="512" t="s">
        <v>1420</v>
      </c>
      <c r="E38" s="508" t="s">
        <v>1421</v>
      </c>
      <c r="F38" s="511"/>
    </row>
    <row r="39" spans="1:6">
      <c r="A39" s="508" t="s">
        <v>1422</v>
      </c>
      <c r="B39" s="508" t="s">
        <v>1423</v>
      </c>
      <c r="C39" s="508" t="s">
        <v>1424</v>
      </c>
      <c r="D39" s="512" t="s">
        <v>1425</v>
      </c>
      <c r="E39" s="508" t="s">
        <v>1426</v>
      </c>
      <c r="F39" s="511"/>
    </row>
    <row r="40" spans="1:6" ht="30">
      <c r="A40" s="508" t="s">
        <v>1427</v>
      </c>
      <c r="B40" s="508" t="s">
        <v>1428</v>
      </c>
      <c r="C40" s="508" t="s">
        <v>1429</v>
      </c>
      <c r="D40" s="512" t="s">
        <v>1430</v>
      </c>
      <c r="E40" s="508" t="s">
        <v>1431</v>
      </c>
      <c r="F40" s="511"/>
    </row>
    <row r="41" spans="1:6" ht="16.5" customHeight="1">
      <c r="A41" s="508" t="s">
        <v>1432</v>
      </c>
      <c r="B41" s="508" t="s">
        <v>1433</v>
      </c>
      <c r="C41" s="512" t="s">
        <v>1434</v>
      </c>
      <c r="D41" s="512" t="s">
        <v>1435</v>
      </c>
      <c r="E41" s="512" t="s">
        <v>1436</v>
      </c>
      <c r="F41" s="511"/>
    </row>
    <row r="42" spans="1:6" ht="16.5" customHeight="1">
      <c r="A42" s="508" t="s">
        <v>1437</v>
      </c>
      <c r="B42" s="508" t="s">
        <v>1438</v>
      </c>
      <c r="C42" s="512" t="s">
        <v>1439</v>
      </c>
      <c r="D42" s="512" t="s">
        <v>1440</v>
      </c>
      <c r="E42" s="508" t="s">
        <v>1315</v>
      </c>
      <c r="F42" s="511"/>
    </row>
    <row r="43" spans="1:6" ht="16.5" customHeight="1">
      <c r="A43" s="508" t="s">
        <v>1441</v>
      </c>
      <c r="B43" s="508" t="s">
        <v>1442</v>
      </c>
      <c r="C43" s="512" t="s">
        <v>1443</v>
      </c>
      <c r="D43" s="512" t="s">
        <v>1444</v>
      </c>
      <c r="E43" s="508" t="s">
        <v>1315</v>
      </c>
      <c r="F43" s="511" t="s">
        <v>1445</v>
      </c>
    </row>
    <row r="44" spans="1:6">
      <c r="A44" s="508" t="s">
        <v>1446</v>
      </c>
      <c r="B44" s="508" t="s">
        <v>1447</v>
      </c>
      <c r="C44" s="508" t="s">
        <v>1448</v>
      </c>
      <c r="D44" s="512" t="s">
        <v>1449</v>
      </c>
      <c r="E44" s="508" t="s">
        <v>1315</v>
      </c>
      <c r="F44" s="511"/>
    </row>
    <row r="45" spans="1:6">
      <c r="A45" s="508" t="s">
        <v>1450</v>
      </c>
      <c r="B45" s="508" t="s">
        <v>1451</v>
      </c>
      <c r="C45" s="508" t="s">
        <v>1452</v>
      </c>
      <c r="D45" s="512" t="s">
        <v>1453</v>
      </c>
      <c r="E45" s="508" t="s">
        <v>1454</v>
      </c>
      <c r="F45" s="508" t="s">
        <v>1455</v>
      </c>
    </row>
    <row r="46" spans="1:6" ht="30">
      <c r="A46" s="508" t="s">
        <v>1456</v>
      </c>
      <c r="B46" s="508" t="s">
        <v>1457</v>
      </c>
      <c r="C46" s="508" t="s">
        <v>1458</v>
      </c>
      <c r="D46" s="512" t="s">
        <v>1459</v>
      </c>
      <c r="E46" s="508" t="s">
        <v>1303</v>
      </c>
      <c r="F46" s="508"/>
    </row>
    <row r="47" spans="1:6">
      <c r="A47" s="508" t="s">
        <v>1460</v>
      </c>
      <c r="B47" s="508" t="s">
        <v>1461</v>
      </c>
      <c r="C47" s="508" t="s">
        <v>1462</v>
      </c>
      <c r="D47" s="512" t="s">
        <v>1463</v>
      </c>
      <c r="E47" s="508" t="s">
        <v>1464</v>
      </c>
      <c r="F47" s="508"/>
    </row>
    <row r="48" spans="1:6">
      <c r="A48" s="508" t="s">
        <v>1465</v>
      </c>
      <c r="B48" s="508" t="s">
        <v>1466</v>
      </c>
      <c r="C48" s="508" t="s">
        <v>1467</v>
      </c>
      <c r="D48" s="512" t="s">
        <v>1468</v>
      </c>
      <c r="E48" s="508" t="s">
        <v>1469</v>
      </c>
      <c r="F48" s="508" t="s">
        <v>1360</v>
      </c>
    </row>
    <row r="49" spans="1:6">
      <c r="A49" s="508" t="s">
        <v>1470</v>
      </c>
      <c r="B49" s="508" t="s">
        <v>1471</v>
      </c>
      <c r="C49" s="508" t="s">
        <v>1472</v>
      </c>
      <c r="D49" s="512" t="s">
        <v>1473</v>
      </c>
      <c r="E49" s="508" t="s">
        <v>1303</v>
      </c>
      <c r="F49" s="508"/>
    </row>
    <row r="50" spans="1:6">
      <c r="A50" s="508" t="s">
        <v>1474</v>
      </c>
      <c r="B50" s="508" t="s">
        <v>1475</v>
      </c>
      <c r="C50" s="508" t="s">
        <v>1476</v>
      </c>
      <c r="D50" s="512" t="s">
        <v>1477</v>
      </c>
      <c r="E50" s="508" t="s">
        <v>1303</v>
      </c>
      <c r="F50" s="508"/>
    </row>
    <row r="51" spans="1:6">
      <c r="A51" s="508" t="s">
        <v>1478</v>
      </c>
      <c r="B51" s="508" t="s">
        <v>1479</v>
      </c>
      <c r="C51" s="508" t="s">
        <v>1480</v>
      </c>
      <c r="D51" s="512" t="s">
        <v>1481</v>
      </c>
      <c r="E51" s="508" t="s">
        <v>1303</v>
      </c>
      <c r="F51" s="508"/>
    </row>
    <row r="52" spans="1:6" ht="30">
      <c r="A52" s="508" t="s">
        <v>1482</v>
      </c>
      <c r="B52" s="508" t="s">
        <v>1483</v>
      </c>
      <c r="C52" s="508" t="s">
        <v>1484</v>
      </c>
      <c r="D52" s="512" t="s">
        <v>1485</v>
      </c>
      <c r="E52" s="508" t="s">
        <v>1379</v>
      </c>
      <c r="F52" s="508"/>
    </row>
    <row r="53" spans="1:6">
      <c r="A53" s="508" t="s">
        <v>1486</v>
      </c>
      <c r="B53" s="508" t="s">
        <v>1487</v>
      </c>
      <c r="C53" s="508" t="s">
        <v>1488</v>
      </c>
      <c r="D53" s="508" t="s">
        <v>1489</v>
      </c>
      <c r="E53" s="508" t="s">
        <v>1490</v>
      </c>
      <c r="F53" s="508"/>
    </row>
    <row r="54" spans="1:6" ht="30">
      <c r="A54" s="508" t="s">
        <v>1491</v>
      </c>
      <c r="B54" s="508" t="s">
        <v>1492</v>
      </c>
      <c r="C54" s="508" t="s">
        <v>1493</v>
      </c>
      <c r="D54" s="512" t="s">
        <v>1494</v>
      </c>
      <c r="E54" s="508" t="s">
        <v>1495</v>
      </c>
      <c r="F54" s="508"/>
    </row>
    <row r="55" spans="1:6">
      <c r="A55" s="508" t="s">
        <v>1496</v>
      </c>
      <c r="B55" s="508" t="s">
        <v>1497</v>
      </c>
      <c r="C55" s="508" t="s">
        <v>1498</v>
      </c>
      <c r="D55" s="512" t="s">
        <v>1499</v>
      </c>
      <c r="E55" s="508" t="s">
        <v>1500</v>
      </c>
      <c r="F55" s="508"/>
    </row>
    <row r="56" spans="1:6">
      <c r="A56" s="508" t="s">
        <v>1501</v>
      </c>
      <c r="B56" s="508" t="s">
        <v>1502</v>
      </c>
      <c r="C56" s="508" t="s">
        <v>1503</v>
      </c>
      <c r="D56" s="512" t="s">
        <v>1504</v>
      </c>
      <c r="E56" s="508" t="s">
        <v>1505</v>
      </c>
      <c r="F56" s="508"/>
    </row>
    <row r="57" spans="1:6">
      <c r="A57" s="508" t="s">
        <v>1506</v>
      </c>
      <c r="B57" s="508" t="s">
        <v>1507</v>
      </c>
      <c r="C57" s="508" t="s">
        <v>1508</v>
      </c>
      <c r="D57" s="512" t="s">
        <v>1509</v>
      </c>
      <c r="E57" s="508" t="s">
        <v>1490</v>
      </c>
      <c r="F57" s="508"/>
    </row>
    <row r="58" spans="1:6">
      <c r="A58" s="508" t="s">
        <v>1510</v>
      </c>
      <c r="B58" s="508" t="s">
        <v>1511</v>
      </c>
      <c r="C58" s="508" t="s">
        <v>1512</v>
      </c>
      <c r="D58" s="512" t="s">
        <v>1513</v>
      </c>
      <c r="E58" s="508" t="s">
        <v>1514</v>
      </c>
      <c r="F58" s="508"/>
    </row>
    <row r="59" spans="1:6">
      <c r="A59" s="508" t="s">
        <v>1515</v>
      </c>
      <c r="B59" s="508" t="s">
        <v>1516</v>
      </c>
      <c r="C59" s="508" t="s">
        <v>1517</v>
      </c>
      <c r="D59" s="512" t="s">
        <v>1518</v>
      </c>
      <c r="E59" s="508" t="s">
        <v>1519</v>
      </c>
      <c r="F59" s="508"/>
    </row>
    <row r="60" spans="1:6">
      <c r="A60" s="508" t="s">
        <v>1520</v>
      </c>
      <c r="B60" s="508" t="s">
        <v>1521</v>
      </c>
      <c r="C60" s="508" t="s">
        <v>1522</v>
      </c>
      <c r="D60" s="512" t="s">
        <v>1523</v>
      </c>
      <c r="E60" s="508" t="s">
        <v>1524</v>
      </c>
      <c r="F60" s="508"/>
    </row>
    <row r="61" spans="1:6" ht="30">
      <c r="A61" s="508" t="s">
        <v>1525</v>
      </c>
      <c r="B61" s="508"/>
      <c r="C61" s="508" t="s">
        <v>1526</v>
      </c>
      <c r="D61" s="512" t="s">
        <v>1527</v>
      </c>
      <c r="E61" s="508" t="s">
        <v>1528</v>
      </c>
      <c r="F61" s="512" t="s">
        <v>1529</v>
      </c>
    </row>
    <row r="62" spans="1:6">
      <c r="A62" s="508" t="s">
        <v>1530</v>
      </c>
      <c r="B62" s="508" t="s">
        <v>1531</v>
      </c>
      <c r="C62" s="508" t="s">
        <v>1532</v>
      </c>
      <c r="D62" s="512" t="s">
        <v>1533</v>
      </c>
      <c r="E62" s="508" t="s">
        <v>1534</v>
      </c>
      <c r="F62" s="508"/>
    </row>
    <row r="63" spans="1:6" ht="30">
      <c r="A63" s="508" t="s">
        <v>1535</v>
      </c>
      <c r="B63" s="508" t="s">
        <v>1536</v>
      </c>
      <c r="C63" s="508" t="s">
        <v>1537</v>
      </c>
      <c r="D63" s="512" t="s">
        <v>1538</v>
      </c>
      <c r="E63" s="508" t="s">
        <v>1534</v>
      </c>
      <c r="F63" s="513" t="s">
        <v>1539</v>
      </c>
    </row>
    <row r="64" spans="1:6">
      <c r="A64" s="508" t="s">
        <v>1540</v>
      </c>
      <c r="B64" s="508" t="s">
        <v>1541</v>
      </c>
      <c r="C64" s="508" t="s">
        <v>1542</v>
      </c>
      <c r="D64" s="512" t="s">
        <v>1543</v>
      </c>
      <c r="E64" s="508" t="s">
        <v>1303</v>
      </c>
      <c r="F64" s="513"/>
    </row>
    <row r="65" spans="1:19">
      <c r="A65" s="508" t="s">
        <v>1544</v>
      </c>
      <c r="B65" s="508" t="s">
        <v>1461</v>
      </c>
      <c r="C65" s="508" t="s">
        <v>1462</v>
      </c>
      <c r="D65" s="512" t="s">
        <v>1463</v>
      </c>
      <c r="E65" s="508" t="s">
        <v>1545</v>
      </c>
      <c r="F65" s="513"/>
    </row>
    <row r="66" spans="1:19">
      <c r="A66" s="508" t="s">
        <v>1546</v>
      </c>
      <c r="B66" s="508" t="s">
        <v>1547</v>
      </c>
      <c r="C66" s="508" t="s">
        <v>1548</v>
      </c>
      <c r="D66" s="512" t="s">
        <v>1549</v>
      </c>
      <c r="E66" s="508" t="s">
        <v>1550</v>
      </c>
      <c r="F66" s="513"/>
    </row>
    <row r="67" spans="1:19">
      <c r="A67" s="508" t="s">
        <v>1551</v>
      </c>
      <c r="B67" s="508" t="s">
        <v>1552</v>
      </c>
      <c r="C67" s="508" t="s">
        <v>1553</v>
      </c>
      <c r="D67" s="512" t="s">
        <v>1554</v>
      </c>
      <c r="E67" s="508" t="s">
        <v>1303</v>
      </c>
      <c r="F67" s="513"/>
    </row>
    <row r="68" spans="1:19">
      <c r="A68" s="508" t="s">
        <v>1555</v>
      </c>
      <c r="B68" s="508" t="s">
        <v>1556</v>
      </c>
      <c r="C68" s="508" t="s">
        <v>1557</v>
      </c>
      <c r="D68" s="512" t="s">
        <v>1558</v>
      </c>
      <c r="E68" s="508" t="s">
        <v>1559</v>
      </c>
      <c r="F68" s="513"/>
    </row>
    <row r="69" spans="1:19">
      <c r="A69" s="508" t="s">
        <v>1560</v>
      </c>
      <c r="B69" s="508" t="s">
        <v>1561</v>
      </c>
      <c r="C69" s="508" t="s">
        <v>1562</v>
      </c>
      <c r="D69" s="512" t="s">
        <v>1563</v>
      </c>
      <c r="E69" s="508" t="s">
        <v>1564</v>
      </c>
      <c r="F69" s="513"/>
    </row>
    <row r="70" spans="1:19">
      <c r="A70" s="508" t="s">
        <v>1565</v>
      </c>
      <c r="B70" s="508" t="s">
        <v>1566</v>
      </c>
      <c r="C70" s="508" t="s">
        <v>1567</v>
      </c>
      <c r="D70" s="512" t="s">
        <v>1568</v>
      </c>
      <c r="E70" s="508" t="s">
        <v>1569</v>
      </c>
      <c r="F70" s="513"/>
    </row>
    <row r="71" spans="1:19">
      <c r="A71" s="508" t="s">
        <v>1570</v>
      </c>
      <c r="B71" s="508" t="s">
        <v>1571</v>
      </c>
      <c r="C71" s="508" t="s">
        <v>1572</v>
      </c>
      <c r="D71" s="512" t="s">
        <v>1573</v>
      </c>
      <c r="E71" s="508" t="s">
        <v>1374</v>
      </c>
      <c r="F71" s="513"/>
    </row>
    <row r="72" spans="1:19">
      <c r="A72" s="514" t="s">
        <v>1574</v>
      </c>
      <c r="B72" s="514" t="s">
        <v>1575</v>
      </c>
      <c r="C72" s="514" t="s">
        <v>1576</v>
      </c>
      <c r="D72" s="515" t="s">
        <v>1577</v>
      </c>
      <c r="E72" s="514" t="s">
        <v>1578</v>
      </c>
      <c r="F72" s="513"/>
    </row>
    <row r="73" spans="1:19">
      <c r="A73" s="514" t="s">
        <v>1579</v>
      </c>
      <c r="B73" s="514" t="s">
        <v>1580</v>
      </c>
      <c r="C73" s="514" t="s">
        <v>1581</v>
      </c>
      <c r="D73" s="515" t="s">
        <v>1582</v>
      </c>
      <c r="E73" s="514" t="s">
        <v>1583</v>
      </c>
      <c r="F73" s="513"/>
    </row>
    <row r="74" spans="1:19">
      <c r="A74" s="514" t="s">
        <v>1584</v>
      </c>
      <c r="B74" s="514" t="s">
        <v>1585</v>
      </c>
      <c r="C74" s="514" t="s">
        <v>1586</v>
      </c>
      <c r="D74" s="515" t="s">
        <v>1587</v>
      </c>
      <c r="E74" s="514" t="s">
        <v>1272</v>
      </c>
      <c r="F74" s="513"/>
    </row>
    <row r="75" spans="1:19">
      <c r="A75" s="516"/>
      <c r="B75" s="516"/>
      <c r="C75" s="516"/>
      <c r="D75" s="517"/>
      <c r="E75" s="516"/>
      <c r="F75" s="518"/>
    </row>
    <row r="76" spans="1:19">
      <c r="A76" s="516"/>
      <c r="B76" s="519"/>
      <c r="C76" s="519"/>
      <c r="D76" s="519"/>
      <c r="E76" s="519"/>
      <c r="F76" s="519"/>
    </row>
    <row r="77" spans="1:19">
      <c r="A77" s="516"/>
      <c r="B77" s="519"/>
      <c r="C77" s="519"/>
      <c r="D77" s="519"/>
      <c r="E77" s="519"/>
      <c r="F77" s="520"/>
    </row>
    <row r="78" spans="1:19">
      <c r="A78" s="724" t="s">
        <v>1248</v>
      </c>
      <c r="B78" s="724"/>
      <c r="C78" s="724"/>
      <c r="D78" s="724"/>
      <c r="E78" s="724"/>
      <c r="J78" s="725"/>
      <c r="K78" s="725"/>
      <c r="L78" s="725"/>
      <c r="M78" s="725"/>
      <c r="N78" s="725"/>
      <c r="O78" s="725"/>
      <c r="P78" s="725"/>
      <c r="Q78" s="725"/>
      <c r="R78" s="725"/>
      <c r="S78" s="725"/>
    </row>
    <row r="79" spans="1:19">
      <c r="J79" s="521"/>
      <c r="K79" s="521"/>
      <c r="L79" s="521"/>
      <c r="M79" s="521"/>
      <c r="N79" s="521"/>
      <c r="O79" s="521"/>
      <c r="P79" s="521"/>
      <c r="Q79" s="521"/>
      <c r="R79" s="521"/>
      <c r="S79" s="521"/>
    </row>
    <row r="80" spans="1:19">
      <c r="A80" s="522" t="s">
        <v>1588</v>
      </c>
      <c r="B80" s="726" t="s">
        <v>1589</v>
      </c>
      <c r="C80" s="726"/>
      <c r="D80" s="523" t="s">
        <v>1590</v>
      </c>
      <c r="E80" s="524" t="s">
        <v>1591</v>
      </c>
      <c r="J80" s="725"/>
      <c r="K80" s="725"/>
      <c r="L80" s="725"/>
      <c r="M80" s="725"/>
      <c r="N80" s="725"/>
      <c r="O80" s="725"/>
      <c r="P80" s="725"/>
      <c r="Q80" s="725"/>
      <c r="R80" s="725"/>
      <c r="S80" s="725"/>
    </row>
    <row r="81" spans="1:19">
      <c r="A81" s="525" t="s">
        <v>1592</v>
      </c>
      <c r="B81" s="727" t="s">
        <v>926</v>
      </c>
      <c r="C81" s="727"/>
      <c r="D81" s="120" t="s">
        <v>1593</v>
      </c>
      <c r="E81" s="526">
        <f>MEDIAN(D83,D84,D85)</f>
        <v>199.99</v>
      </c>
      <c r="K81" s="725"/>
      <c r="L81" s="725"/>
      <c r="M81" s="725"/>
      <c r="N81" s="725"/>
      <c r="O81" s="725"/>
      <c r="P81" s="725"/>
      <c r="Q81" s="725"/>
      <c r="R81" s="725"/>
      <c r="S81" s="725"/>
    </row>
    <row r="82" spans="1:19">
      <c r="A82" s="527" t="s">
        <v>1594</v>
      </c>
      <c r="B82" s="728" t="s">
        <v>1595</v>
      </c>
      <c r="C82" s="728"/>
      <c r="D82" s="528" t="s">
        <v>1596</v>
      </c>
      <c r="E82" s="529" t="s">
        <v>1597</v>
      </c>
      <c r="J82" s="725"/>
      <c r="K82" s="725"/>
      <c r="L82" s="725"/>
      <c r="M82" s="725"/>
      <c r="N82" s="725"/>
      <c r="O82" s="725"/>
      <c r="P82" s="725"/>
      <c r="Q82" s="725"/>
      <c r="R82" s="725"/>
      <c r="S82" s="725"/>
    </row>
    <row r="83" spans="1:19">
      <c r="A83" s="530" t="s">
        <v>1290</v>
      </c>
      <c r="B83" s="727" t="s">
        <v>1292</v>
      </c>
      <c r="C83" s="727"/>
      <c r="D83" s="531">
        <v>199.99</v>
      </c>
      <c r="E83" s="532">
        <v>44382</v>
      </c>
      <c r="J83" s="725"/>
      <c r="K83" s="725"/>
      <c r="L83" s="725"/>
      <c r="M83" s="725"/>
      <c r="N83" s="725"/>
      <c r="O83" s="725"/>
      <c r="P83" s="725"/>
      <c r="Q83" s="725"/>
      <c r="R83" s="725"/>
      <c r="S83" s="725"/>
    </row>
    <row r="84" spans="1:19">
      <c r="A84" s="530" t="s">
        <v>1404</v>
      </c>
      <c r="B84" s="727" t="s">
        <v>1406</v>
      </c>
      <c r="C84" s="727"/>
      <c r="D84" s="531">
        <v>133.22999999999999</v>
      </c>
      <c r="E84" s="532">
        <v>44382</v>
      </c>
      <c r="J84" s="725"/>
      <c r="K84" s="725"/>
      <c r="L84" s="725"/>
      <c r="M84" s="725"/>
      <c r="N84" s="725"/>
      <c r="O84" s="725"/>
      <c r="P84" s="725"/>
      <c r="Q84" s="725"/>
      <c r="R84" s="725"/>
      <c r="S84" s="725"/>
    </row>
    <row r="85" spans="1:19">
      <c r="A85" s="533" t="s">
        <v>1598</v>
      </c>
      <c r="B85" s="729" t="s">
        <v>1462</v>
      </c>
      <c r="C85" s="729"/>
      <c r="D85" s="534">
        <v>200</v>
      </c>
      <c r="E85" s="535">
        <v>44382</v>
      </c>
      <c r="J85" s="725"/>
      <c r="K85" s="725"/>
      <c r="L85" s="725"/>
      <c r="M85" s="725"/>
      <c r="N85" s="725"/>
      <c r="O85" s="725"/>
      <c r="P85" s="725"/>
      <c r="Q85" s="725"/>
      <c r="R85" s="725"/>
      <c r="S85" s="725"/>
    </row>
    <row r="86" spans="1:19">
      <c r="F86" s="536"/>
      <c r="J86" s="521"/>
      <c r="K86" s="521"/>
      <c r="L86" s="521"/>
      <c r="M86" s="521"/>
      <c r="N86" s="521"/>
      <c r="O86" s="521"/>
      <c r="P86" s="521"/>
      <c r="Q86" s="521"/>
      <c r="R86" s="521"/>
      <c r="S86" s="521"/>
    </row>
    <row r="87" spans="1:19">
      <c r="A87" s="522" t="s">
        <v>1588</v>
      </c>
      <c r="B87" s="726" t="s">
        <v>1589</v>
      </c>
      <c r="C87" s="726"/>
      <c r="D87" s="523" t="s">
        <v>1590</v>
      </c>
      <c r="E87" s="524" t="s">
        <v>1591</v>
      </c>
      <c r="J87" s="725"/>
      <c r="K87" s="725"/>
      <c r="L87" s="725"/>
      <c r="M87" s="725"/>
      <c r="N87" s="725"/>
      <c r="O87" s="725"/>
      <c r="P87" s="725"/>
      <c r="Q87" s="725"/>
      <c r="R87" s="725"/>
      <c r="S87" s="725"/>
    </row>
    <row r="88" spans="1:19">
      <c r="A88" s="525" t="s">
        <v>1599</v>
      </c>
      <c r="B88" s="727" t="s">
        <v>1600</v>
      </c>
      <c r="C88" s="727"/>
      <c r="D88" s="120" t="s">
        <v>1593</v>
      </c>
      <c r="E88" s="537">
        <f>MEDIAN(D90,D91,D92)</f>
        <v>104</v>
      </c>
      <c r="J88" s="725"/>
      <c r="K88" s="725"/>
      <c r="L88" s="725"/>
      <c r="M88" s="725"/>
      <c r="N88" s="725"/>
      <c r="O88" s="725"/>
      <c r="P88" s="725"/>
      <c r="Q88" s="725"/>
      <c r="R88" s="725"/>
      <c r="S88" s="725"/>
    </row>
    <row r="89" spans="1:19">
      <c r="A89" s="527" t="s">
        <v>1594</v>
      </c>
      <c r="B89" s="728" t="s">
        <v>1595</v>
      </c>
      <c r="C89" s="728"/>
      <c r="D89" s="528" t="s">
        <v>1596</v>
      </c>
      <c r="E89" s="529" t="s">
        <v>1597</v>
      </c>
      <c r="J89" s="725"/>
      <c r="K89" s="725"/>
      <c r="L89" s="725"/>
      <c r="M89" s="725"/>
      <c r="N89" s="725"/>
      <c r="O89" s="725"/>
      <c r="P89" s="725"/>
      <c r="Q89" s="725"/>
      <c r="R89" s="725"/>
      <c r="S89" s="725"/>
    </row>
    <row r="90" spans="1:19">
      <c r="A90" s="530" t="s">
        <v>1256</v>
      </c>
      <c r="B90" s="727" t="s">
        <v>1258</v>
      </c>
      <c r="C90" s="727"/>
      <c r="D90" s="538">
        <v>104</v>
      </c>
      <c r="E90" s="532">
        <v>43938</v>
      </c>
      <c r="J90" s="725"/>
      <c r="K90" s="725"/>
      <c r="L90" s="725"/>
      <c r="M90" s="725"/>
      <c r="N90" s="725"/>
      <c r="O90" s="725"/>
      <c r="P90" s="725"/>
      <c r="Q90" s="725"/>
      <c r="R90" s="725"/>
      <c r="S90" s="725"/>
    </row>
    <row r="91" spans="1:19">
      <c r="A91" s="530" t="s">
        <v>1262</v>
      </c>
      <c r="B91" s="727" t="s">
        <v>1264</v>
      </c>
      <c r="C91" s="727"/>
      <c r="D91" s="538">
        <v>128.49</v>
      </c>
      <c r="E91" s="539">
        <v>43913</v>
      </c>
      <c r="J91" s="725"/>
      <c r="K91" s="725"/>
      <c r="L91" s="725"/>
      <c r="M91" s="725"/>
      <c r="N91" s="725"/>
      <c r="O91" s="725"/>
      <c r="P91" s="725"/>
      <c r="Q91" s="725"/>
      <c r="R91" s="725"/>
      <c r="S91" s="725"/>
    </row>
    <row r="92" spans="1:19">
      <c r="A92" s="533" t="s">
        <v>1280</v>
      </c>
      <c r="B92" s="729" t="s">
        <v>1282</v>
      </c>
      <c r="C92" s="729"/>
      <c r="D92" s="540">
        <v>98.8</v>
      </c>
      <c r="E92" s="535">
        <v>43938</v>
      </c>
      <c r="G92" s="541"/>
      <c r="J92" s="725"/>
      <c r="K92" s="725"/>
      <c r="L92" s="725"/>
      <c r="M92" s="725"/>
      <c r="N92" s="725"/>
      <c r="O92" s="725"/>
      <c r="P92" s="725"/>
      <c r="Q92" s="725"/>
      <c r="R92" s="725"/>
      <c r="S92" s="725"/>
    </row>
    <row r="93" spans="1:19">
      <c r="G93" s="541"/>
      <c r="J93" s="521"/>
      <c r="K93" s="521"/>
      <c r="L93" s="521"/>
      <c r="M93" s="521"/>
      <c r="N93" s="521"/>
      <c r="O93" s="521"/>
      <c r="P93" s="521"/>
      <c r="Q93" s="521"/>
      <c r="R93" s="521"/>
      <c r="S93" s="521"/>
    </row>
    <row r="94" spans="1:19">
      <c r="A94" s="522" t="s">
        <v>1588</v>
      </c>
      <c r="B94" s="726" t="s">
        <v>1589</v>
      </c>
      <c r="C94" s="726"/>
      <c r="D94" s="542" t="s">
        <v>1590</v>
      </c>
      <c r="E94" s="524" t="s">
        <v>1591</v>
      </c>
      <c r="J94" s="725"/>
      <c r="K94" s="725"/>
      <c r="L94" s="725"/>
      <c r="M94" s="725"/>
      <c r="N94" s="725"/>
      <c r="O94" s="725"/>
      <c r="P94" s="725"/>
      <c r="Q94" s="725"/>
      <c r="R94" s="725"/>
      <c r="S94" s="725"/>
    </row>
    <row r="95" spans="1:19">
      <c r="A95" s="525" t="s">
        <v>1601</v>
      </c>
      <c r="B95" s="727" t="s">
        <v>929</v>
      </c>
      <c r="C95" s="727"/>
      <c r="D95" s="120" t="s">
        <v>53</v>
      </c>
      <c r="E95" s="537">
        <f>MEDIAN(D97,D98,D99)</f>
        <v>16.7</v>
      </c>
      <c r="J95" s="725"/>
      <c r="K95" s="725"/>
      <c r="L95" s="725"/>
      <c r="M95" s="725"/>
      <c r="N95" s="725"/>
      <c r="O95" s="725"/>
      <c r="P95" s="725"/>
      <c r="Q95" s="725"/>
      <c r="R95" s="725"/>
      <c r="S95" s="725"/>
    </row>
    <row r="96" spans="1:19">
      <c r="A96" s="527" t="s">
        <v>1594</v>
      </c>
      <c r="B96" s="728" t="s">
        <v>1595</v>
      </c>
      <c r="C96" s="728"/>
      <c r="D96" s="528" t="s">
        <v>1596</v>
      </c>
      <c r="E96" s="529" t="s">
        <v>1597</v>
      </c>
      <c r="J96" s="725"/>
      <c r="K96" s="725"/>
      <c r="L96" s="725"/>
      <c r="M96" s="725"/>
      <c r="N96" s="725"/>
      <c r="O96" s="725"/>
      <c r="P96" s="725"/>
      <c r="Q96" s="725"/>
      <c r="R96" s="725"/>
      <c r="S96" s="725"/>
    </row>
    <row r="97" spans="1:19">
      <c r="A97" s="530" t="s">
        <v>1268</v>
      </c>
      <c r="B97" s="727" t="s">
        <v>1270</v>
      </c>
      <c r="C97" s="727" t="s">
        <v>1270</v>
      </c>
      <c r="D97" s="538">
        <v>8.5</v>
      </c>
      <c r="E97" s="532">
        <v>43924</v>
      </c>
      <c r="J97" s="725"/>
      <c r="K97" s="725"/>
      <c r="L97" s="725"/>
      <c r="M97" s="725"/>
      <c r="N97" s="725"/>
      <c r="O97" s="725"/>
      <c r="P97" s="725"/>
      <c r="Q97" s="725"/>
      <c r="R97" s="725"/>
      <c r="S97" s="725"/>
    </row>
    <row r="98" spans="1:19">
      <c r="A98" s="530" t="s">
        <v>1274</v>
      </c>
      <c r="B98" s="727" t="s">
        <v>1276</v>
      </c>
      <c r="C98" s="727" t="s">
        <v>1276</v>
      </c>
      <c r="D98" s="538">
        <v>25</v>
      </c>
      <c r="E98" s="539">
        <v>43917</v>
      </c>
      <c r="J98" s="725"/>
      <c r="K98" s="725"/>
      <c r="L98" s="725"/>
      <c r="M98" s="725"/>
      <c r="N98" s="725"/>
      <c r="O98" s="725"/>
      <c r="P98" s="725"/>
      <c r="Q98" s="725"/>
      <c r="R98" s="725"/>
      <c r="S98" s="725"/>
    </row>
    <row r="99" spans="1:19">
      <c r="A99" s="533" t="s">
        <v>1280</v>
      </c>
      <c r="B99" s="729" t="s">
        <v>1282</v>
      </c>
      <c r="C99" s="729" t="s">
        <v>1282</v>
      </c>
      <c r="D99" s="540">
        <v>16.7</v>
      </c>
      <c r="E99" s="535">
        <v>43938</v>
      </c>
    </row>
    <row r="101" spans="1:19">
      <c r="A101" s="522" t="s">
        <v>1588</v>
      </c>
      <c r="B101" s="726" t="s">
        <v>1589</v>
      </c>
      <c r="C101" s="726"/>
      <c r="D101" s="542" t="s">
        <v>1590</v>
      </c>
      <c r="E101" s="524" t="s">
        <v>1591</v>
      </c>
    </row>
    <row r="102" spans="1:19">
      <c r="A102" s="525" t="s">
        <v>1602</v>
      </c>
      <c r="B102" s="727" t="s">
        <v>89</v>
      </c>
      <c r="C102" s="727"/>
      <c r="D102" s="120" t="s">
        <v>53</v>
      </c>
      <c r="E102" s="537">
        <f>MEDIAN(D104,D105,D106)</f>
        <v>35</v>
      </c>
    </row>
    <row r="103" spans="1:19">
      <c r="A103" s="527" t="s">
        <v>1594</v>
      </c>
      <c r="B103" s="728" t="s">
        <v>1595</v>
      </c>
      <c r="C103" s="728"/>
      <c r="D103" s="528" t="s">
        <v>1596</v>
      </c>
      <c r="E103" s="529" t="s">
        <v>1597</v>
      </c>
    </row>
    <row r="104" spans="1:19">
      <c r="A104" s="530" t="s">
        <v>1268</v>
      </c>
      <c r="B104" s="727" t="s">
        <v>1270</v>
      </c>
      <c r="C104" s="727" t="s">
        <v>1270</v>
      </c>
      <c r="D104" s="538">
        <v>23.7</v>
      </c>
      <c r="E104" s="532">
        <v>43924</v>
      </c>
    </row>
    <row r="105" spans="1:19">
      <c r="A105" s="530" t="s">
        <v>1274</v>
      </c>
      <c r="B105" s="727" t="s">
        <v>1276</v>
      </c>
      <c r="C105" s="727" t="s">
        <v>1276</v>
      </c>
      <c r="D105" s="538">
        <v>35</v>
      </c>
      <c r="E105" s="539">
        <v>43917</v>
      </c>
    </row>
    <row r="106" spans="1:19">
      <c r="A106" s="533" t="s">
        <v>1280</v>
      </c>
      <c r="B106" s="729" t="s">
        <v>1282</v>
      </c>
      <c r="C106" s="729" t="s">
        <v>1282</v>
      </c>
      <c r="D106" s="540">
        <v>49</v>
      </c>
      <c r="E106" s="535">
        <v>43938</v>
      </c>
    </row>
    <row r="108" spans="1:19">
      <c r="A108" s="522" t="s">
        <v>1588</v>
      </c>
      <c r="B108" s="726" t="s">
        <v>1589</v>
      </c>
      <c r="C108" s="726"/>
      <c r="D108" s="542" t="s">
        <v>1590</v>
      </c>
      <c r="E108" s="524" t="s">
        <v>1591</v>
      </c>
    </row>
    <row r="109" spans="1:19">
      <c r="A109" s="525" t="s">
        <v>1603</v>
      </c>
      <c r="B109" s="727" t="s">
        <v>95</v>
      </c>
      <c r="C109" s="727"/>
      <c r="D109" s="120" t="s">
        <v>53</v>
      </c>
      <c r="E109" s="537">
        <f>MEDIAN(D111,D112,D113)</f>
        <v>16.7</v>
      </c>
    </row>
    <row r="110" spans="1:19">
      <c r="A110" s="527" t="s">
        <v>1594</v>
      </c>
      <c r="B110" s="728" t="s">
        <v>1595</v>
      </c>
      <c r="C110" s="728"/>
      <c r="D110" s="528" t="s">
        <v>1596</v>
      </c>
      <c r="E110" s="529" t="s">
        <v>1597</v>
      </c>
    </row>
    <row r="111" spans="1:19">
      <c r="A111" s="530" t="s">
        <v>1268</v>
      </c>
      <c r="B111" s="727" t="s">
        <v>1270</v>
      </c>
      <c r="C111" s="727" t="s">
        <v>1270</v>
      </c>
      <c r="D111" s="538">
        <v>8.5</v>
      </c>
      <c r="E111" s="532">
        <v>43924</v>
      </c>
    </row>
    <row r="112" spans="1:19">
      <c r="A112" s="530" t="s">
        <v>1274</v>
      </c>
      <c r="B112" s="727" t="s">
        <v>1276</v>
      </c>
      <c r="C112" s="727" t="s">
        <v>1276</v>
      </c>
      <c r="D112" s="538">
        <v>25</v>
      </c>
      <c r="E112" s="539">
        <v>43917</v>
      </c>
    </row>
    <row r="113" spans="1:5">
      <c r="A113" s="533" t="s">
        <v>1280</v>
      </c>
      <c r="B113" s="729" t="s">
        <v>1282</v>
      </c>
      <c r="C113" s="729" t="s">
        <v>1282</v>
      </c>
      <c r="D113" s="540">
        <v>16.7</v>
      </c>
      <c r="E113" s="535">
        <v>43938</v>
      </c>
    </row>
    <row r="115" spans="1:5">
      <c r="A115" s="522" t="s">
        <v>1588</v>
      </c>
      <c r="B115" s="726" t="s">
        <v>1589</v>
      </c>
      <c r="C115" s="726"/>
      <c r="D115" s="542" t="s">
        <v>1590</v>
      </c>
      <c r="E115" s="524" t="s">
        <v>1591</v>
      </c>
    </row>
    <row r="116" spans="1:5">
      <c r="A116" s="525" t="s">
        <v>1604</v>
      </c>
      <c r="B116" s="727" t="s">
        <v>936</v>
      </c>
      <c r="C116" s="727"/>
      <c r="D116" s="120" t="s">
        <v>53</v>
      </c>
      <c r="E116" s="537">
        <f>MEDIAN(D118,D119,D120)</f>
        <v>16.7</v>
      </c>
    </row>
    <row r="117" spans="1:5">
      <c r="A117" s="527" t="s">
        <v>1594</v>
      </c>
      <c r="B117" s="728" t="s">
        <v>1595</v>
      </c>
      <c r="C117" s="728"/>
      <c r="D117" s="528" t="s">
        <v>1596</v>
      </c>
      <c r="E117" s="529" t="s">
        <v>1597</v>
      </c>
    </row>
    <row r="118" spans="1:5">
      <c r="A118" s="530" t="s">
        <v>1268</v>
      </c>
      <c r="B118" s="727" t="s">
        <v>1270</v>
      </c>
      <c r="C118" s="727" t="s">
        <v>1270</v>
      </c>
      <c r="D118" s="538">
        <v>8.5</v>
      </c>
      <c r="E118" s="532">
        <v>43924</v>
      </c>
    </row>
    <row r="119" spans="1:5">
      <c r="A119" s="530" t="s">
        <v>1274</v>
      </c>
      <c r="B119" s="727" t="s">
        <v>1276</v>
      </c>
      <c r="C119" s="727" t="s">
        <v>1276</v>
      </c>
      <c r="D119" s="538">
        <v>30</v>
      </c>
      <c r="E119" s="539">
        <v>43917</v>
      </c>
    </row>
    <row r="120" spans="1:5">
      <c r="A120" s="533" t="s">
        <v>1280</v>
      </c>
      <c r="B120" s="729" t="s">
        <v>1282</v>
      </c>
      <c r="C120" s="729" t="s">
        <v>1282</v>
      </c>
      <c r="D120" s="540">
        <v>16.7</v>
      </c>
      <c r="E120" s="535">
        <v>43938</v>
      </c>
    </row>
    <row r="122" spans="1:5">
      <c r="A122" s="522" t="s">
        <v>1588</v>
      </c>
      <c r="B122" s="726" t="s">
        <v>1589</v>
      </c>
      <c r="C122" s="726"/>
      <c r="D122" s="542" t="s">
        <v>1590</v>
      </c>
      <c r="E122" s="524" t="s">
        <v>1591</v>
      </c>
    </row>
    <row r="123" spans="1:5">
      <c r="A123" s="525" t="s">
        <v>1605</v>
      </c>
      <c r="B123" s="727" t="s">
        <v>1606</v>
      </c>
      <c r="C123" s="727"/>
      <c r="D123" s="120" t="s">
        <v>1593</v>
      </c>
      <c r="E123" s="537">
        <f>MEDIAN(D125,D126,D127)</f>
        <v>18.61</v>
      </c>
    </row>
    <row r="124" spans="1:5">
      <c r="A124" s="527" t="s">
        <v>1594</v>
      </c>
      <c r="B124" s="728" t="s">
        <v>1595</v>
      </c>
      <c r="C124" s="728"/>
      <c r="D124" s="528" t="s">
        <v>1596</v>
      </c>
      <c r="E124" s="529" t="s">
        <v>1597</v>
      </c>
    </row>
    <row r="125" spans="1:5">
      <c r="A125" s="530" t="s">
        <v>1262</v>
      </c>
      <c r="B125" s="727" t="s">
        <v>1264</v>
      </c>
      <c r="C125" s="727"/>
      <c r="D125" s="538">
        <v>18.61</v>
      </c>
      <c r="E125" s="539">
        <v>43913</v>
      </c>
    </row>
    <row r="126" spans="1:5">
      <c r="A126" s="530" t="s">
        <v>1274</v>
      </c>
      <c r="B126" s="727" t="s">
        <v>1276</v>
      </c>
      <c r="C126" s="727" t="s">
        <v>1276</v>
      </c>
      <c r="D126" s="538">
        <v>49.9</v>
      </c>
      <c r="E126" s="539">
        <v>43917</v>
      </c>
    </row>
    <row r="127" spans="1:5">
      <c r="A127" s="533" t="s">
        <v>1280</v>
      </c>
      <c r="B127" s="729" t="s">
        <v>1282</v>
      </c>
      <c r="C127" s="729" t="s">
        <v>1282</v>
      </c>
      <c r="D127" s="540">
        <v>17.899999999999999</v>
      </c>
      <c r="E127" s="535">
        <v>43938</v>
      </c>
    </row>
    <row r="129" spans="1:5">
      <c r="A129" s="522" t="s">
        <v>1588</v>
      </c>
      <c r="B129" s="726" t="s">
        <v>1589</v>
      </c>
      <c r="C129" s="726"/>
      <c r="D129" s="542" t="s">
        <v>1590</v>
      </c>
      <c r="E129" s="524" t="s">
        <v>1591</v>
      </c>
    </row>
    <row r="130" spans="1:5">
      <c r="A130" s="525" t="s">
        <v>1607</v>
      </c>
      <c r="B130" s="727" t="s">
        <v>101</v>
      </c>
      <c r="C130" s="727"/>
      <c r="D130" s="120" t="s">
        <v>53</v>
      </c>
      <c r="E130" s="537">
        <f>MEDIAN(D132,D133,D134)</f>
        <v>10.8</v>
      </c>
    </row>
    <row r="131" spans="1:5">
      <c r="A131" s="527" t="s">
        <v>1594</v>
      </c>
      <c r="B131" s="728" t="s">
        <v>1595</v>
      </c>
      <c r="C131" s="728"/>
      <c r="D131" s="528" t="s">
        <v>1596</v>
      </c>
      <c r="E131" s="529" t="s">
        <v>1597</v>
      </c>
    </row>
    <row r="132" spans="1:5">
      <c r="A132" s="530" t="s">
        <v>1268</v>
      </c>
      <c r="B132" s="727" t="s">
        <v>1270</v>
      </c>
      <c r="C132" s="727" t="s">
        <v>1270</v>
      </c>
      <c r="D132" s="538">
        <v>8.5</v>
      </c>
      <c r="E132" s="532">
        <v>43924</v>
      </c>
    </row>
    <row r="133" spans="1:5">
      <c r="A133" s="530" t="s">
        <v>1274</v>
      </c>
      <c r="B133" s="727" t="s">
        <v>1276</v>
      </c>
      <c r="C133" s="727" t="s">
        <v>1276</v>
      </c>
      <c r="D133" s="538">
        <v>25</v>
      </c>
      <c r="E133" s="539">
        <v>43917</v>
      </c>
    </row>
    <row r="134" spans="1:5">
      <c r="A134" s="533" t="s">
        <v>1280</v>
      </c>
      <c r="B134" s="729" t="s">
        <v>1282</v>
      </c>
      <c r="C134" s="729" t="s">
        <v>1282</v>
      </c>
      <c r="D134" s="540">
        <v>10.8</v>
      </c>
      <c r="E134" s="535">
        <v>43938</v>
      </c>
    </row>
    <row r="135" spans="1:5">
      <c r="A135" s="543"/>
      <c r="B135" s="543"/>
      <c r="C135" s="543"/>
      <c r="D135" s="543"/>
      <c r="E135" s="543"/>
    </row>
    <row r="136" spans="1:5">
      <c r="A136" s="522" t="s">
        <v>1588</v>
      </c>
      <c r="B136" s="726" t="s">
        <v>1589</v>
      </c>
      <c r="C136" s="726"/>
      <c r="D136" s="542" t="s">
        <v>1590</v>
      </c>
      <c r="E136" s="524" t="s">
        <v>1591</v>
      </c>
    </row>
    <row r="137" spans="1:5">
      <c r="A137" s="525" t="s">
        <v>1608</v>
      </c>
      <c r="B137" s="730" t="s">
        <v>921</v>
      </c>
      <c r="C137" s="730"/>
      <c r="D137" s="120" t="s">
        <v>119</v>
      </c>
      <c r="E137" s="537">
        <f>MEDIAN(D139,D140,D141)</f>
        <v>54.3</v>
      </c>
    </row>
    <row r="138" spans="1:5">
      <c r="A138" s="527" t="s">
        <v>1594</v>
      </c>
      <c r="B138" s="728" t="s">
        <v>1595</v>
      </c>
      <c r="C138" s="728"/>
      <c r="D138" s="528" t="s">
        <v>1596</v>
      </c>
      <c r="E138" s="529" t="s">
        <v>1597</v>
      </c>
    </row>
    <row r="139" spans="1:5">
      <c r="A139" s="530" t="s">
        <v>1268</v>
      </c>
      <c r="B139" s="727" t="s">
        <v>1270</v>
      </c>
      <c r="C139" s="727" t="s">
        <v>1270</v>
      </c>
      <c r="D139" s="538">
        <v>54.3</v>
      </c>
      <c r="E139" s="532">
        <v>43924</v>
      </c>
    </row>
    <row r="140" spans="1:5">
      <c r="A140" s="530" t="s">
        <v>1274</v>
      </c>
      <c r="B140" s="727" t="s">
        <v>1276</v>
      </c>
      <c r="C140" s="727" t="s">
        <v>1276</v>
      </c>
      <c r="D140" s="538">
        <v>25</v>
      </c>
      <c r="E140" s="539">
        <v>43917</v>
      </c>
    </row>
    <row r="141" spans="1:5">
      <c r="A141" s="533" t="s">
        <v>1280</v>
      </c>
      <c r="B141" s="729" t="s">
        <v>1282</v>
      </c>
      <c r="C141" s="729" t="s">
        <v>1282</v>
      </c>
      <c r="D141" s="540">
        <v>70</v>
      </c>
      <c r="E141" s="535">
        <v>43938</v>
      </c>
    </row>
    <row r="142" spans="1:5">
      <c r="A142" s="536"/>
      <c r="B142" s="544"/>
      <c r="C142" s="544"/>
      <c r="D142" s="545"/>
      <c r="E142" s="546"/>
    </row>
    <row r="143" spans="1:5">
      <c r="A143" s="522" t="s">
        <v>1588</v>
      </c>
      <c r="B143" s="726" t="s">
        <v>1589</v>
      </c>
      <c r="C143" s="726"/>
      <c r="D143" s="542" t="s">
        <v>1590</v>
      </c>
      <c r="E143" s="524" t="s">
        <v>1591</v>
      </c>
    </row>
    <row r="144" spans="1:5" ht="15" customHeight="1">
      <c r="A144" s="547">
        <v>10</v>
      </c>
      <c r="B144" s="731" t="s">
        <v>1609</v>
      </c>
      <c r="C144" s="731"/>
      <c r="D144" s="120" t="s">
        <v>1590</v>
      </c>
      <c r="E144" s="537">
        <f>MEDIAN(D146,D147,D148)</f>
        <v>22.5</v>
      </c>
    </row>
    <row r="145" spans="1:5">
      <c r="A145" s="527" t="s">
        <v>1594</v>
      </c>
      <c r="B145" s="728" t="s">
        <v>1595</v>
      </c>
      <c r="C145" s="728"/>
      <c r="D145" s="528" t="s">
        <v>1596</v>
      </c>
      <c r="E145" s="529" t="s">
        <v>1597</v>
      </c>
    </row>
    <row r="146" spans="1:5">
      <c r="A146" s="530" t="s">
        <v>1256</v>
      </c>
      <c r="B146" s="727" t="s">
        <v>1258</v>
      </c>
      <c r="C146" s="727"/>
      <c r="D146" s="538">
        <v>10.9</v>
      </c>
      <c r="E146" s="532">
        <v>43924</v>
      </c>
    </row>
    <row r="147" spans="1:5">
      <c r="A147" s="530" t="s">
        <v>1285</v>
      </c>
      <c r="B147" s="727" t="s">
        <v>1287</v>
      </c>
      <c r="C147" s="727" t="s">
        <v>1276</v>
      </c>
      <c r="D147" s="538">
        <v>25</v>
      </c>
      <c r="E147" s="539">
        <v>44055</v>
      </c>
    </row>
    <row r="148" spans="1:5">
      <c r="A148" s="533" t="s">
        <v>1290</v>
      </c>
      <c r="B148" s="729" t="s">
        <v>1292</v>
      </c>
      <c r="C148" s="729" t="s">
        <v>1282</v>
      </c>
      <c r="D148" s="540">
        <v>22.5</v>
      </c>
      <c r="E148" s="535">
        <v>44055</v>
      </c>
    </row>
    <row r="149" spans="1:5">
      <c r="A149" s="548"/>
      <c r="B149" s="549"/>
      <c r="C149" s="549"/>
      <c r="D149" s="549"/>
      <c r="E149" s="549"/>
    </row>
    <row r="150" spans="1:5">
      <c r="A150" s="522" t="s">
        <v>1588</v>
      </c>
      <c r="B150" s="726" t="s">
        <v>1589</v>
      </c>
      <c r="C150" s="726"/>
      <c r="D150" s="542" t="s">
        <v>1590</v>
      </c>
      <c r="E150" s="524" t="s">
        <v>1591</v>
      </c>
    </row>
    <row r="151" spans="1:5" ht="29.25" customHeight="1">
      <c r="A151" s="547">
        <v>11</v>
      </c>
      <c r="B151" s="731" t="s">
        <v>1610</v>
      </c>
      <c r="C151" s="731"/>
      <c r="D151" s="120" t="s">
        <v>1590</v>
      </c>
      <c r="E151" s="537">
        <f>MEDIAN(D153,D154,D155)</f>
        <v>86.54</v>
      </c>
    </row>
    <row r="152" spans="1:5">
      <c r="A152" s="527" t="s">
        <v>1594</v>
      </c>
      <c r="B152" s="728" t="s">
        <v>1595</v>
      </c>
      <c r="C152" s="728"/>
      <c r="D152" s="528" t="s">
        <v>1596</v>
      </c>
      <c r="E152" s="529" t="s">
        <v>1597</v>
      </c>
    </row>
    <row r="153" spans="1:5">
      <c r="A153" s="530" t="s">
        <v>1274</v>
      </c>
      <c r="B153" s="727" t="s">
        <v>1276</v>
      </c>
      <c r="C153" s="727" t="s">
        <v>1276</v>
      </c>
      <c r="D153" s="538">
        <v>79.900000000000006</v>
      </c>
      <c r="E153" s="539">
        <v>43917</v>
      </c>
    </row>
    <row r="154" spans="1:5">
      <c r="A154" s="530" t="s">
        <v>1268</v>
      </c>
      <c r="B154" s="727" t="s">
        <v>1270</v>
      </c>
      <c r="C154" s="727" t="s">
        <v>1270</v>
      </c>
      <c r="D154" s="538">
        <v>159.9</v>
      </c>
      <c r="E154" s="532">
        <v>43924</v>
      </c>
    </row>
    <row r="155" spans="1:5">
      <c r="A155" s="530" t="s">
        <v>1262</v>
      </c>
      <c r="B155" s="727" t="s">
        <v>1264</v>
      </c>
      <c r="C155" s="727"/>
      <c r="D155" s="538">
        <v>86.54</v>
      </c>
      <c r="E155" s="539">
        <v>43913</v>
      </c>
    </row>
    <row r="156" spans="1:5">
      <c r="A156" s="536"/>
      <c r="B156" s="544"/>
      <c r="C156" s="544"/>
      <c r="D156" s="545"/>
      <c r="E156" s="550"/>
    </row>
    <row r="157" spans="1:5">
      <c r="A157" s="522" t="s">
        <v>1588</v>
      </c>
      <c r="B157" s="726" t="s">
        <v>1589</v>
      </c>
      <c r="C157" s="726"/>
      <c r="D157" s="542" t="s">
        <v>1590</v>
      </c>
      <c r="E157" s="524" t="s">
        <v>1591</v>
      </c>
    </row>
    <row r="158" spans="1:5" ht="15" customHeight="1">
      <c r="A158" s="547">
        <v>12</v>
      </c>
      <c r="B158" s="731" t="s">
        <v>923</v>
      </c>
      <c r="C158" s="731"/>
      <c r="D158" s="120" t="s">
        <v>1590</v>
      </c>
      <c r="E158" s="537">
        <f>MEDIAN(D160,D161,D162)</f>
        <v>89.9</v>
      </c>
    </row>
    <row r="159" spans="1:5">
      <c r="A159" s="527" t="s">
        <v>1594</v>
      </c>
      <c r="B159" s="728" t="s">
        <v>1595</v>
      </c>
      <c r="C159" s="728"/>
      <c r="D159" s="528" t="s">
        <v>1596</v>
      </c>
      <c r="E159" s="529" t="s">
        <v>1597</v>
      </c>
    </row>
    <row r="160" spans="1:5">
      <c r="A160" s="530" t="s">
        <v>1274</v>
      </c>
      <c r="B160" s="727" t="s">
        <v>1276</v>
      </c>
      <c r="C160" s="727" t="s">
        <v>1276</v>
      </c>
      <c r="D160" s="538">
        <v>120</v>
      </c>
      <c r="E160" s="539">
        <v>43917</v>
      </c>
    </row>
    <row r="161" spans="1:5">
      <c r="A161" s="530" t="s">
        <v>1268</v>
      </c>
      <c r="B161" s="727" t="s">
        <v>1270</v>
      </c>
      <c r="C161" s="727" t="s">
        <v>1270</v>
      </c>
      <c r="D161" s="538">
        <v>66.7</v>
      </c>
      <c r="E161" s="532">
        <v>43924</v>
      </c>
    </row>
    <row r="162" spans="1:5">
      <c r="A162" s="530" t="s">
        <v>1295</v>
      </c>
      <c r="B162" s="727" t="s">
        <v>1297</v>
      </c>
      <c r="C162" s="727"/>
      <c r="D162" s="538">
        <v>89.9</v>
      </c>
      <c r="E162" s="539">
        <v>44055</v>
      </c>
    </row>
    <row r="163" spans="1:5">
      <c r="A163" s="536"/>
      <c r="B163" s="544"/>
      <c r="C163" s="544"/>
      <c r="D163" s="545"/>
      <c r="E163" s="550"/>
    </row>
    <row r="164" spans="1:5">
      <c r="A164" s="522" t="s">
        <v>1588</v>
      </c>
      <c r="B164" s="726" t="s">
        <v>1589</v>
      </c>
      <c r="C164" s="726"/>
      <c r="D164" s="542" t="s">
        <v>1590</v>
      </c>
      <c r="E164" s="524" t="s">
        <v>1591</v>
      </c>
    </row>
    <row r="165" spans="1:5" ht="15" customHeight="1">
      <c r="A165" s="547">
        <v>13</v>
      </c>
      <c r="B165" s="731" t="s">
        <v>941</v>
      </c>
      <c r="C165" s="731"/>
      <c r="D165" s="120" t="s">
        <v>1590</v>
      </c>
      <c r="E165" s="537">
        <f>MEDIAN(D167,D168,D169)</f>
        <v>289</v>
      </c>
    </row>
    <row r="166" spans="1:5">
      <c r="A166" s="527" t="s">
        <v>1594</v>
      </c>
      <c r="B166" s="728" t="s">
        <v>1595</v>
      </c>
      <c r="C166" s="728"/>
      <c r="D166" s="528" t="s">
        <v>1596</v>
      </c>
      <c r="E166" s="529" t="s">
        <v>1597</v>
      </c>
    </row>
    <row r="167" spans="1:5">
      <c r="A167" s="530" t="s">
        <v>1256</v>
      </c>
      <c r="B167" s="727" t="s">
        <v>1258</v>
      </c>
      <c r="C167" s="727"/>
      <c r="D167" s="538">
        <v>289</v>
      </c>
      <c r="E167" s="539">
        <v>44385</v>
      </c>
    </row>
    <row r="168" spans="1:5">
      <c r="A168" s="530" t="s">
        <v>1525</v>
      </c>
      <c r="B168" s="727" t="s">
        <v>1526</v>
      </c>
      <c r="C168" s="727"/>
      <c r="D168" s="538">
        <v>316.36</v>
      </c>
      <c r="E168" s="539">
        <v>44385</v>
      </c>
    </row>
    <row r="169" spans="1:5">
      <c r="A169" s="533" t="s">
        <v>1574</v>
      </c>
      <c r="B169" s="729" t="s">
        <v>1611</v>
      </c>
      <c r="C169" s="729"/>
      <c r="D169" s="540">
        <v>172.6</v>
      </c>
      <c r="E169" s="535">
        <v>44385</v>
      </c>
    </row>
    <row r="171" spans="1:5">
      <c r="A171" s="522" t="s">
        <v>1588</v>
      </c>
      <c r="B171" s="726" t="s">
        <v>1589</v>
      </c>
      <c r="C171" s="726"/>
      <c r="D171" s="542" t="s">
        <v>1590</v>
      </c>
      <c r="E171" s="524" t="s">
        <v>1591</v>
      </c>
    </row>
    <row r="172" spans="1:5">
      <c r="A172" s="525">
        <v>14</v>
      </c>
      <c r="B172" s="727" t="s">
        <v>401</v>
      </c>
      <c r="C172" s="727"/>
      <c r="D172" s="120" t="s">
        <v>53</v>
      </c>
      <c r="E172" s="537">
        <f>MEDIAN(D174,D175,D176)</f>
        <v>11</v>
      </c>
    </row>
    <row r="173" spans="1:5">
      <c r="A173" s="527" t="s">
        <v>1594</v>
      </c>
      <c r="B173" s="728" t="s">
        <v>1595</v>
      </c>
      <c r="C173" s="728"/>
      <c r="D173" s="528" t="s">
        <v>1596</v>
      </c>
      <c r="E173" s="529" t="s">
        <v>1597</v>
      </c>
    </row>
    <row r="174" spans="1:5">
      <c r="A174" s="530" t="s">
        <v>1268</v>
      </c>
      <c r="B174" s="727" t="s">
        <v>1270</v>
      </c>
      <c r="C174" s="727" t="s">
        <v>1270</v>
      </c>
      <c r="D174" s="538">
        <v>8.5</v>
      </c>
      <c r="E174" s="532">
        <v>43924</v>
      </c>
    </row>
    <row r="175" spans="1:5">
      <c r="A175" s="530" t="s">
        <v>1274</v>
      </c>
      <c r="B175" s="727" t="s">
        <v>1276</v>
      </c>
      <c r="C175" s="727" t="s">
        <v>1276</v>
      </c>
      <c r="D175" s="538">
        <v>30</v>
      </c>
      <c r="E175" s="539">
        <v>43917</v>
      </c>
    </row>
    <row r="176" spans="1:5">
      <c r="A176" s="533" t="s">
        <v>1280</v>
      </c>
      <c r="B176" s="729" t="s">
        <v>1282</v>
      </c>
      <c r="C176" s="729" t="s">
        <v>1282</v>
      </c>
      <c r="D176" s="540">
        <v>11</v>
      </c>
      <c r="E176" s="535">
        <v>44103</v>
      </c>
    </row>
    <row r="178" spans="1:5">
      <c r="A178" s="522" t="s">
        <v>1588</v>
      </c>
      <c r="B178" s="726" t="s">
        <v>1589</v>
      </c>
      <c r="C178" s="726"/>
      <c r="D178" s="542" t="s">
        <v>1590</v>
      </c>
      <c r="E178" s="524" t="s">
        <v>1591</v>
      </c>
    </row>
    <row r="179" spans="1:5">
      <c r="A179" s="525">
        <v>15</v>
      </c>
      <c r="B179" s="727" t="s">
        <v>1612</v>
      </c>
      <c r="C179" s="727"/>
      <c r="D179" s="120" t="s">
        <v>53</v>
      </c>
      <c r="E179" s="537">
        <f>MEDIAN(D181,D182,D183)</f>
        <v>11</v>
      </c>
    </row>
    <row r="180" spans="1:5">
      <c r="A180" s="527" t="s">
        <v>1594</v>
      </c>
      <c r="B180" s="728" t="s">
        <v>1595</v>
      </c>
      <c r="C180" s="728"/>
      <c r="D180" s="528" t="s">
        <v>1596</v>
      </c>
      <c r="E180" s="529" t="s">
        <v>1597</v>
      </c>
    </row>
    <row r="181" spans="1:5">
      <c r="A181" s="530" t="s">
        <v>1268</v>
      </c>
      <c r="B181" s="727" t="s">
        <v>1270</v>
      </c>
      <c r="C181" s="727" t="s">
        <v>1270</v>
      </c>
      <c r="D181" s="538">
        <v>11</v>
      </c>
      <c r="E181" s="532">
        <v>43924</v>
      </c>
    </row>
    <row r="182" spans="1:5">
      <c r="A182" s="530" t="s">
        <v>1274</v>
      </c>
      <c r="B182" s="727" t="s">
        <v>1276</v>
      </c>
      <c r="C182" s="727" t="s">
        <v>1276</v>
      </c>
      <c r="D182" s="538">
        <v>23</v>
      </c>
      <c r="E182" s="539">
        <v>43917</v>
      </c>
    </row>
    <row r="183" spans="1:5">
      <c r="A183" s="533" t="s">
        <v>1280</v>
      </c>
      <c r="B183" s="729" t="s">
        <v>1282</v>
      </c>
      <c r="C183" s="729" t="s">
        <v>1282</v>
      </c>
      <c r="D183" s="540">
        <v>10.9</v>
      </c>
      <c r="E183" s="535">
        <v>44103</v>
      </c>
    </row>
    <row r="184" spans="1:5">
      <c r="A184" s="536"/>
      <c r="B184" s="544"/>
      <c r="C184" s="544"/>
      <c r="D184" s="545"/>
      <c r="E184" s="546"/>
    </row>
    <row r="185" spans="1:5">
      <c r="A185" s="522" t="s">
        <v>1588</v>
      </c>
      <c r="B185" s="726" t="s">
        <v>1589</v>
      </c>
      <c r="C185" s="726"/>
      <c r="D185" s="542" t="s">
        <v>1590</v>
      </c>
      <c r="E185" s="524" t="s">
        <v>1591</v>
      </c>
    </row>
    <row r="186" spans="1:5">
      <c r="A186" s="525">
        <v>16</v>
      </c>
      <c r="B186" s="727" t="s">
        <v>1613</v>
      </c>
      <c r="C186" s="727"/>
      <c r="D186" s="120" t="s">
        <v>53</v>
      </c>
      <c r="E186" s="537">
        <f>MEDIAN(D188,D189,D190)</f>
        <v>2300</v>
      </c>
    </row>
    <row r="187" spans="1:5">
      <c r="A187" s="527" t="s">
        <v>1594</v>
      </c>
      <c r="B187" s="728" t="s">
        <v>1595</v>
      </c>
      <c r="C187" s="728"/>
      <c r="D187" s="528" t="s">
        <v>1596</v>
      </c>
      <c r="E187" s="529" t="s">
        <v>1597</v>
      </c>
    </row>
    <row r="188" spans="1:5">
      <c r="A188" s="530" t="s">
        <v>1311</v>
      </c>
      <c r="B188" s="727" t="s">
        <v>1313</v>
      </c>
      <c r="C188" s="727"/>
      <c r="D188" s="538">
        <v>2490</v>
      </c>
      <c r="E188" s="532">
        <v>44134</v>
      </c>
    </row>
    <row r="189" spans="1:5">
      <c r="A189" s="530" t="s">
        <v>1317</v>
      </c>
      <c r="B189" s="727" t="s">
        <v>1319</v>
      </c>
      <c r="C189" s="727"/>
      <c r="D189" s="538">
        <v>2300</v>
      </c>
      <c r="E189" s="539">
        <v>44140</v>
      </c>
    </row>
    <row r="190" spans="1:5">
      <c r="A190" s="533" t="s">
        <v>1322</v>
      </c>
      <c r="B190" s="729" t="s">
        <v>1324</v>
      </c>
      <c r="C190" s="729"/>
      <c r="D190" s="540">
        <v>2250</v>
      </c>
      <c r="E190" s="535">
        <v>44140</v>
      </c>
    </row>
    <row r="191" spans="1:5">
      <c r="A191" s="536"/>
      <c r="B191" s="544"/>
      <c r="C191" s="544"/>
      <c r="D191" s="545"/>
      <c r="E191" s="546"/>
    </row>
    <row r="192" spans="1:5">
      <c r="A192" s="522" t="s">
        <v>1588</v>
      </c>
      <c r="B192" s="726" t="s">
        <v>1589</v>
      </c>
      <c r="C192" s="726"/>
      <c r="D192" s="542" t="s">
        <v>1590</v>
      </c>
      <c r="E192" s="524" t="s">
        <v>1591</v>
      </c>
    </row>
    <row r="193" spans="1:5">
      <c r="A193" s="525">
        <v>17</v>
      </c>
      <c r="B193" s="727" t="s">
        <v>1614</v>
      </c>
      <c r="C193" s="727"/>
      <c r="D193" s="120" t="s">
        <v>53</v>
      </c>
      <c r="E193" s="537">
        <f>MEDIAN(D195,D196,D197)</f>
        <v>919</v>
      </c>
    </row>
    <row r="194" spans="1:5">
      <c r="A194" s="527" t="s">
        <v>1594</v>
      </c>
      <c r="B194" s="728" t="s">
        <v>1595</v>
      </c>
      <c r="C194" s="728"/>
      <c r="D194" s="528" t="s">
        <v>1596</v>
      </c>
      <c r="E194" s="529" t="s">
        <v>1597</v>
      </c>
    </row>
    <row r="195" spans="1:5">
      <c r="A195" s="530" t="s">
        <v>1274</v>
      </c>
      <c r="B195" s="727" t="s">
        <v>1276</v>
      </c>
      <c r="C195" s="727"/>
      <c r="D195" s="538">
        <v>450</v>
      </c>
      <c r="E195" s="532">
        <v>43917</v>
      </c>
    </row>
    <row r="196" spans="1:5">
      <c r="A196" s="530" t="s">
        <v>1268</v>
      </c>
      <c r="B196" s="727" t="s">
        <v>1270</v>
      </c>
      <c r="C196" s="727"/>
      <c r="D196" s="538">
        <v>919</v>
      </c>
      <c r="E196" s="539">
        <v>43924</v>
      </c>
    </row>
    <row r="197" spans="1:5">
      <c r="A197" s="533" t="s">
        <v>1326</v>
      </c>
      <c r="B197" s="729" t="s">
        <v>1328</v>
      </c>
      <c r="C197" s="729"/>
      <c r="D197" s="540">
        <v>1422.9</v>
      </c>
      <c r="E197" s="535">
        <v>44246</v>
      </c>
    </row>
    <row r="198" spans="1:5">
      <c r="A198" s="536"/>
      <c r="B198" s="544"/>
      <c r="C198" s="544"/>
      <c r="D198" s="545"/>
      <c r="E198" s="546"/>
    </row>
    <row r="199" spans="1:5">
      <c r="A199" s="522" t="s">
        <v>1588</v>
      </c>
      <c r="B199" s="726" t="s">
        <v>1589</v>
      </c>
      <c r="C199" s="726"/>
      <c r="D199" s="542" t="s">
        <v>1590</v>
      </c>
      <c r="E199" s="524" t="s">
        <v>1591</v>
      </c>
    </row>
    <row r="200" spans="1:5">
      <c r="A200" s="525">
        <v>18</v>
      </c>
      <c r="B200" s="727" t="s">
        <v>1615</v>
      </c>
      <c r="C200" s="727"/>
      <c r="D200" s="120" t="s">
        <v>53</v>
      </c>
      <c r="E200" s="537">
        <f>MEDIAN(D202,D203,D204)</f>
        <v>103.9</v>
      </c>
    </row>
    <row r="201" spans="1:5">
      <c r="A201" s="527" t="s">
        <v>1594</v>
      </c>
      <c r="B201" s="728" t="s">
        <v>1595</v>
      </c>
      <c r="C201" s="728"/>
      <c r="D201" s="528" t="s">
        <v>1596</v>
      </c>
      <c r="E201" s="529" t="s">
        <v>1597</v>
      </c>
    </row>
    <row r="202" spans="1:5">
      <c r="A202" s="530" t="s">
        <v>1335</v>
      </c>
      <c r="B202" s="727" t="s">
        <v>1337</v>
      </c>
      <c r="C202" s="727"/>
      <c r="D202" s="538">
        <v>101.1</v>
      </c>
      <c r="E202" s="539">
        <v>44246</v>
      </c>
    </row>
    <row r="203" spans="1:5">
      <c r="A203" s="530" t="s">
        <v>1331</v>
      </c>
      <c r="B203" s="727" t="s">
        <v>1333</v>
      </c>
      <c r="C203" s="727"/>
      <c r="D203" s="538">
        <v>104.9</v>
      </c>
      <c r="E203" s="539">
        <v>44246</v>
      </c>
    </row>
    <row r="204" spans="1:5">
      <c r="A204" s="533" t="s">
        <v>1326</v>
      </c>
      <c r="B204" s="729" t="s">
        <v>1328</v>
      </c>
      <c r="C204" s="729"/>
      <c r="D204" s="540">
        <v>103.9</v>
      </c>
      <c r="E204" s="535">
        <v>44246</v>
      </c>
    </row>
    <row r="205" spans="1:5">
      <c r="A205" s="536"/>
      <c r="B205" s="544"/>
      <c r="C205" s="544"/>
      <c r="D205" s="545"/>
      <c r="E205" s="546"/>
    </row>
    <row r="206" spans="1:5">
      <c r="A206" s="522" t="s">
        <v>1588</v>
      </c>
      <c r="B206" s="726" t="s">
        <v>1589</v>
      </c>
      <c r="C206" s="726"/>
      <c r="D206" s="542" t="s">
        <v>1590</v>
      </c>
      <c r="E206" s="524" t="s">
        <v>1591</v>
      </c>
    </row>
    <row r="207" spans="1:5">
      <c r="A207" s="525">
        <v>19</v>
      </c>
      <c r="B207" s="727" t="s">
        <v>200</v>
      </c>
      <c r="C207" s="727"/>
      <c r="D207" s="120" t="s">
        <v>53</v>
      </c>
      <c r="E207" s="537">
        <f>MEDIAN(D209,D210,D211)</f>
        <v>8.5</v>
      </c>
    </row>
    <row r="208" spans="1:5">
      <c r="A208" s="527" t="s">
        <v>1594</v>
      </c>
      <c r="B208" s="728" t="s">
        <v>1595</v>
      </c>
      <c r="C208" s="728"/>
      <c r="D208" s="528" t="s">
        <v>1596</v>
      </c>
      <c r="E208" s="529" t="s">
        <v>1597</v>
      </c>
    </row>
    <row r="209" spans="1:5">
      <c r="A209" s="530" t="s">
        <v>1268</v>
      </c>
      <c r="B209" s="727" t="s">
        <v>1270</v>
      </c>
      <c r="C209" s="727"/>
      <c r="D209" s="538">
        <v>8.5</v>
      </c>
      <c r="E209" s="539">
        <v>43924</v>
      </c>
    </row>
    <row r="210" spans="1:5">
      <c r="A210" s="530" t="s">
        <v>1274</v>
      </c>
      <c r="B210" s="727" t="s">
        <v>1276</v>
      </c>
      <c r="C210" s="727"/>
      <c r="D210" s="538">
        <v>25</v>
      </c>
      <c r="E210" s="539">
        <v>43917</v>
      </c>
    </row>
    <row r="211" spans="1:5">
      <c r="A211" s="533" t="s">
        <v>1285</v>
      </c>
      <c r="B211" s="729" t="s">
        <v>1287</v>
      </c>
      <c r="C211" s="729" t="s">
        <v>1276</v>
      </c>
      <c r="D211" s="540">
        <v>8</v>
      </c>
      <c r="E211" s="535">
        <v>44055</v>
      </c>
    </row>
    <row r="212" spans="1:5">
      <c r="A212" s="536"/>
      <c r="B212" s="544"/>
      <c r="C212" s="544"/>
      <c r="D212" s="545"/>
      <c r="E212" s="546"/>
    </row>
    <row r="213" spans="1:5">
      <c r="A213" s="522" t="s">
        <v>1588</v>
      </c>
      <c r="B213" s="726" t="s">
        <v>1589</v>
      </c>
      <c r="C213" s="726"/>
      <c r="D213" s="542" t="s">
        <v>1590</v>
      </c>
      <c r="E213" s="524" t="s">
        <v>1591</v>
      </c>
    </row>
    <row r="214" spans="1:5">
      <c r="A214" s="525">
        <v>20</v>
      </c>
      <c r="B214" s="727" t="s">
        <v>214</v>
      </c>
      <c r="C214" s="727"/>
      <c r="D214" s="120" t="s">
        <v>53</v>
      </c>
      <c r="E214" s="537">
        <f>MEDIAN(D216,D217,D218)</f>
        <v>10</v>
      </c>
    </row>
    <row r="215" spans="1:5">
      <c r="A215" s="527" t="s">
        <v>1594</v>
      </c>
      <c r="B215" s="728" t="s">
        <v>1595</v>
      </c>
      <c r="C215" s="728"/>
      <c r="D215" s="528" t="s">
        <v>1596</v>
      </c>
      <c r="E215" s="529" t="s">
        <v>1597</v>
      </c>
    </row>
    <row r="216" spans="1:5">
      <c r="A216" s="530" t="s">
        <v>1268</v>
      </c>
      <c r="B216" s="727" t="s">
        <v>1270</v>
      </c>
      <c r="C216" s="727"/>
      <c r="D216" s="538">
        <v>8.5</v>
      </c>
      <c r="E216" s="539">
        <v>43924</v>
      </c>
    </row>
    <row r="217" spans="1:5">
      <c r="A217" s="530" t="s">
        <v>1274</v>
      </c>
      <c r="B217" s="727" t="s">
        <v>1276</v>
      </c>
      <c r="C217" s="727"/>
      <c r="D217" s="538">
        <v>39.9</v>
      </c>
      <c r="E217" s="539">
        <v>43917</v>
      </c>
    </row>
    <row r="218" spans="1:5">
      <c r="A218" s="533" t="s">
        <v>1285</v>
      </c>
      <c r="B218" s="729" t="s">
        <v>1287</v>
      </c>
      <c r="C218" s="729" t="s">
        <v>1276</v>
      </c>
      <c r="D218" s="540">
        <v>10</v>
      </c>
      <c r="E218" s="535">
        <v>44055</v>
      </c>
    </row>
    <row r="219" spans="1:5">
      <c r="A219" s="536"/>
      <c r="B219" s="544"/>
      <c r="C219" s="544"/>
      <c r="D219" s="545"/>
      <c r="E219" s="546"/>
    </row>
    <row r="220" spans="1:5">
      <c r="A220" s="522" t="s">
        <v>1588</v>
      </c>
      <c r="B220" s="726" t="s">
        <v>1589</v>
      </c>
      <c r="C220" s="726"/>
      <c r="D220" s="542" t="s">
        <v>1590</v>
      </c>
      <c r="E220" s="524" t="s">
        <v>1591</v>
      </c>
    </row>
    <row r="221" spans="1:5">
      <c r="A221" s="525">
        <v>21</v>
      </c>
      <c r="B221" s="727" t="s">
        <v>873</v>
      </c>
      <c r="C221" s="727"/>
      <c r="D221" s="120" t="s">
        <v>53</v>
      </c>
      <c r="E221" s="537">
        <f>MEDIAN(D223,D224,D225)</f>
        <v>698.6</v>
      </c>
    </row>
    <row r="222" spans="1:5">
      <c r="A222" s="527" t="s">
        <v>1594</v>
      </c>
      <c r="B222" s="728" t="s">
        <v>1595</v>
      </c>
      <c r="C222" s="728"/>
      <c r="D222" s="528" t="s">
        <v>1596</v>
      </c>
      <c r="E222" s="529" t="s">
        <v>1597</v>
      </c>
    </row>
    <row r="223" spans="1:5">
      <c r="A223" s="530" t="s">
        <v>1340</v>
      </c>
      <c r="B223" s="727" t="s">
        <v>1342</v>
      </c>
      <c r="C223" s="727"/>
      <c r="D223" s="538">
        <v>825</v>
      </c>
      <c r="E223" s="539">
        <v>44250</v>
      </c>
    </row>
    <row r="224" spans="1:5">
      <c r="A224" s="530" t="s">
        <v>1345</v>
      </c>
      <c r="B224" s="727" t="s">
        <v>1347</v>
      </c>
      <c r="C224" s="727"/>
      <c r="D224" s="538">
        <v>698.6</v>
      </c>
      <c r="E224" s="539">
        <v>44250</v>
      </c>
    </row>
    <row r="225" spans="1:5">
      <c r="A225" s="533" t="s">
        <v>1305</v>
      </c>
      <c r="B225" s="729" t="s">
        <v>1307</v>
      </c>
      <c r="C225" s="729"/>
      <c r="D225" s="540">
        <v>695.38</v>
      </c>
      <c r="E225" s="535">
        <v>44251</v>
      </c>
    </row>
    <row r="226" spans="1:5">
      <c r="A226" s="536"/>
      <c r="B226" s="544"/>
      <c r="C226" s="544"/>
      <c r="D226" s="545"/>
      <c r="E226" s="546"/>
    </row>
    <row r="227" spans="1:5">
      <c r="A227" s="522" t="s">
        <v>1588</v>
      </c>
      <c r="B227" s="726" t="s">
        <v>1589</v>
      </c>
      <c r="C227" s="726"/>
      <c r="D227" s="542" t="s">
        <v>1590</v>
      </c>
      <c r="E227" s="524" t="s">
        <v>1591</v>
      </c>
    </row>
    <row r="228" spans="1:5">
      <c r="A228" s="525">
        <v>22</v>
      </c>
      <c r="B228" s="727" t="s">
        <v>1616</v>
      </c>
      <c r="C228" s="727"/>
      <c r="D228" s="120" t="s">
        <v>53</v>
      </c>
      <c r="E228" s="537">
        <f>MEDIAN(D230,D231,D232)</f>
        <v>9</v>
      </c>
    </row>
    <row r="229" spans="1:5">
      <c r="A229" s="527" t="s">
        <v>1594</v>
      </c>
      <c r="B229" s="728" t="s">
        <v>1595</v>
      </c>
      <c r="C229" s="728"/>
      <c r="D229" s="528" t="s">
        <v>1596</v>
      </c>
      <c r="E229" s="529" t="s">
        <v>1597</v>
      </c>
    </row>
    <row r="230" spans="1:5">
      <c r="A230" s="530" t="s">
        <v>1268</v>
      </c>
      <c r="B230" s="727" t="s">
        <v>1270</v>
      </c>
      <c r="C230" s="727"/>
      <c r="D230" s="538">
        <v>8.5</v>
      </c>
      <c r="E230" s="539">
        <v>43924</v>
      </c>
    </row>
    <row r="231" spans="1:5">
      <c r="A231" s="530" t="s">
        <v>1274</v>
      </c>
      <c r="B231" s="727" t="s">
        <v>1276</v>
      </c>
      <c r="C231" s="727"/>
      <c r="D231" s="538">
        <v>30</v>
      </c>
      <c r="E231" s="539">
        <v>43917</v>
      </c>
    </row>
    <row r="232" spans="1:5">
      <c r="A232" s="533" t="s">
        <v>1285</v>
      </c>
      <c r="B232" s="729" t="s">
        <v>1287</v>
      </c>
      <c r="C232" s="729" t="s">
        <v>1276</v>
      </c>
      <c r="D232" s="540">
        <v>9</v>
      </c>
      <c r="E232" s="535">
        <v>44055</v>
      </c>
    </row>
    <row r="233" spans="1:5">
      <c r="A233" s="536"/>
      <c r="B233" s="544"/>
      <c r="C233" s="544"/>
      <c r="D233" s="545"/>
      <c r="E233" s="550"/>
    </row>
    <row r="234" spans="1:5">
      <c r="A234" s="522" t="s">
        <v>1588</v>
      </c>
      <c r="B234" s="726" t="s">
        <v>1589</v>
      </c>
      <c r="C234" s="726"/>
      <c r="D234" s="542" t="s">
        <v>1590</v>
      </c>
      <c r="E234" s="524" t="s">
        <v>1591</v>
      </c>
    </row>
    <row r="235" spans="1:5">
      <c r="A235" s="525">
        <v>23</v>
      </c>
      <c r="B235" s="727" t="s">
        <v>1617</v>
      </c>
      <c r="C235" s="727"/>
      <c r="D235" s="120" t="s">
        <v>53</v>
      </c>
      <c r="E235" s="537">
        <f>MEDIAN(D237,D238,D239)</f>
        <v>630.79999999999995</v>
      </c>
    </row>
    <row r="236" spans="1:5">
      <c r="A236" s="527" t="s">
        <v>1594</v>
      </c>
      <c r="B236" s="728" t="s">
        <v>1595</v>
      </c>
      <c r="C236" s="728"/>
      <c r="D236" s="528" t="s">
        <v>1596</v>
      </c>
      <c r="E236" s="529" t="s">
        <v>1597</v>
      </c>
    </row>
    <row r="237" spans="1:5">
      <c r="A237" s="530" t="s">
        <v>1345</v>
      </c>
      <c r="B237" s="727" t="s">
        <v>1347</v>
      </c>
      <c r="C237" s="727"/>
      <c r="D237" s="538">
        <v>593.85</v>
      </c>
      <c r="E237" s="539">
        <v>44251</v>
      </c>
    </row>
    <row r="238" spans="1:5">
      <c r="A238" s="530" t="s">
        <v>1340</v>
      </c>
      <c r="B238" s="727" t="s">
        <v>1342</v>
      </c>
      <c r="C238" s="727"/>
      <c r="D238" s="538">
        <v>730.03</v>
      </c>
      <c r="E238" s="539">
        <v>44251</v>
      </c>
    </row>
    <row r="239" spans="1:5">
      <c r="A239" s="508" t="s">
        <v>1350</v>
      </c>
      <c r="B239" s="729" t="s">
        <v>1352</v>
      </c>
      <c r="C239" s="729"/>
      <c r="D239" s="540">
        <v>630.79999999999995</v>
      </c>
      <c r="E239" s="535">
        <v>44251</v>
      </c>
    </row>
    <row r="240" spans="1:5">
      <c r="A240" s="536"/>
      <c r="B240" s="544"/>
      <c r="C240" s="544"/>
      <c r="D240" s="545"/>
      <c r="E240" s="550"/>
    </row>
    <row r="241" spans="1:5">
      <c r="A241" s="522" t="s">
        <v>1588</v>
      </c>
      <c r="B241" s="726" t="s">
        <v>1589</v>
      </c>
      <c r="C241" s="726"/>
      <c r="D241" s="542" t="s">
        <v>1590</v>
      </c>
      <c r="E241" s="524" t="s">
        <v>1591</v>
      </c>
    </row>
    <row r="242" spans="1:5">
      <c r="A242" s="525">
        <v>24</v>
      </c>
      <c r="B242" s="727" t="s">
        <v>1618</v>
      </c>
      <c r="C242" s="727"/>
      <c r="D242" s="120" t="s">
        <v>53</v>
      </c>
      <c r="E242" s="537">
        <f>MEDIAN(D244,D245,D246)</f>
        <v>242</v>
      </c>
    </row>
    <row r="243" spans="1:5">
      <c r="A243" s="527" t="s">
        <v>1594</v>
      </c>
      <c r="B243" s="728" t="s">
        <v>1595</v>
      </c>
      <c r="C243" s="728"/>
      <c r="D243" s="528" t="s">
        <v>1596</v>
      </c>
      <c r="E243" s="529" t="s">
        <v>1597</v>
      </c>
    </row>
    <row r="244" spans="1:5">
      <c r="A244" s="530" t="s">
        <v>1365</v>
      </c>
      <c r="B244" s="727" t="s">
        <v>1367</v>
      </c>
      <c r="C244" s="727"/>
      <c r="D244" s="538">
        <v>242</v>
      </c>
      <c r="E244" s="539">
        <v>44252</v>
      </c>
    </row>
    <row r="245" spans="1:5">
      <c r="A245" s="530" t="s">
        <v>1340</v>
      </c>
      <c r="B245" s="727" t="s">
        <v>1342</v>
      </c>
      <c r="C245" s="727"/>
      <c r="D245" s="538">
        <v>212.25</v>
      </c>
      <c r="E245" s="539">
        <v>44251</v>
      </c>
    </row>
    <row r="246" spans="1:5">
      <c r="A246" s="508" t="s">
        <v>1370</v>
      </c>
      <c r="B246" s="729" t="s">
        <v>1372</v>
      </c>
      <c r="C246" s="729"/>
      <c r="D246" s="540">
        <v>351.5</v>
      </c>
      <c r="E246" s="535">
        <v>44251</v>
      </c>
    </row>
    <row r="247" spans="1:5">
      <c r="A247" s="536"/>
      <c r="B247" s="544"/>
      <c r="C247" s="544"/>
      <c r="D247" s="545"/>
      <c r="E247" s="550"/>
    </row>
    <row r="248" spans="1:5">
      <c r="A248" s="522" t="s">
        <v>1588</v>
      </c>
      <c r="B248" s="726" t="s">
        <v>1589</v>
      </c>
      <c r="C248" s="726"/>
      <c r="D248" s="542" t="s">
        <v>1590</v>
      </c>
      <c r="E248" s="524" t="s">
        <v>1591</v>
      </c>
    </row>
    <row r="249" spans="1:5">
      <c r="A249" s="525">
        <v>25</v>
      </c>
      <c r="B249" s="727" t="s">
        <v>1619</v>
      </c>
      <c r="C249" s="727"/>
      <c r="D249" s="120" t="s">
        <v>53</v>
      </c>
      <c r="E249" s="537">
        <f>MEDIAN(D251,D252,D253)</f>
        <v>25</v>
      </c>
    </row>
    <row r="250" spans="1:5">
      <c r="A250" s="527" t="s">
        <v>1594</v>
      </c>
      <c r="B250" s="728" t="s">
        <v>1595</v>
      </c>
      <c r="C250" s="728"/>
      <c r="D250" s="528" t="s">
        <v>1596</v>
      </c>
      <c r="E250" s="529" t="s">
        <v>1597</v>
      </c>
    </row>
    <row r="251" spans="1:5">
      <c r="A251" s="530" t="s">
        <v>1290</v>
      </c>
      <c r="B251" s="727" t="s">
        <v>1292</v>
      </c>
      <c r="C251" s="727" t="s">
        <v>1282</v>
      </c>
      <c r="D251" s="538">
        <v>22.5</v>
      </c>
      <c r="E251" s="539">
        <v>44055</v>
      </c>
    </row>
    <row r="252" spans="1:5">
      <c r="A252" s="530" t="s">
        <v>1285</v>
      </c>
      <c r="B252" s="727" t="s">
        <v>1287</v>
      </c>
      <c r="C252" s="727" t="s">
        <v>1276</v>
      </c>
      <c r="D252" s="538">
        <v>25</v>
      </c>
      <c r="E252" s="539">
        <v>44055</v>
      </c>
    </row>
    <row r="253" spans="1:5">
      <c r="A253" s="508" t="s">
        <v>1350</v>
      </c>
      <c r="B253" s="729" t="s">
        <v>1352</v>
      </c>
      <c r="C253" s="729"/>
      <c r="D253" s="540">
        <v>29</v>
      </c>
      <c r="E253" s="535">
        <v>44055</v>
      </c>
    </row>
    <row r="254" spans="1:5">
      <c r="A254" s="536"/>
      <c r="B254" s="544"/>
      <c r="C254" s="544"/>
      <c r="D254" s="545"/>
      <c r="E254" s="550"/>
    </row>
    <row r="255" spans="1:5">
      <c r="A255" s="522" t="s">
        <v>1588</v>
      </c>
      <c r="B255" s="726" t="s">
        <v>1589</v>
      </c>
      <c r="C255" s="726"/>
      <c r="D255" s="542" t="s">
        <v>1590</v>
      </c>
      <c r="E255" s="524" t="s">
        <v>1591</v>
      </c>
    </row>
    <row r="256" spans="1:5" ht="15" customHeight="1">
      <c r="A256" s="547">
        <v>32</v>
      </c>
      <c r="B256" s="732" t="s">
        <v>1620</v>
      </c>
      <c r="C256" s="732"/>
      <c r="D256" s="120" t="s">
        <v>53</v>
      </c>
      <c r="E256" s="537">
        <f>MEDIAN(D258,D259,D260)</f>
        <v>11.64</v>
      </c>
    </row>
    <row r="257" spans="1:5">
      <c r="A257" s="527" t="s">
        <v>1594</v>
      </c>
      <c r="B257" s="728" t="s">
        <v>1595</v>
      </c>
      <c r="C257" s="728"/>
      <c r="D257" s="528" t="s">
        <v>1596</v>
      </c>
      <c r="E257" s="529" t="s">
        <v>1597</v>
      </c>
    </row>
    <row r="258" spans="1:5">
      <c r="A258" s="530" t="s">
        <v>1375</v>
      </c>
      <c r="B258" s="727" t="s">
        <v>1377</v>
      </c>
      <c r="C258" s="727"/>
      <c r="D258" s="538">
        <v>11.64</v>
      </c>
      <c r="E258" s="539">
        <v>44257</v>
      </c>
    </row>
    <row r="259" spans="1:5">
      <c r="A259" s="530" t="s">
        <v>1380</v>
      </c>
      <c r="B259" s="727" t="s">
        <v>1382</v>
      </c>
      <c r="C259" s="727"/>
      <c r="D259" s="538">
        <v>11.9</v>
      </c>
      <c r="E259" s="539">
        <v>44257</v>
      </c>
    </row>
    <row r="260" spans="1:5">
      <c r="A260" s="530" t="s">
        <v>1385</v>
      </c>
      <c r="B260" s="727" t="s">
        <v>1387</v>
      </c>
      <c r="C260" s="727"/>
      <c r="D260" s="538">
        <v>10</v>
      </c>
      <c r="E260" s="539">
        <v>44257</v>
      </c>
    </row>
    <row r="261" spans="1:5">
      <c r="A261" s="536"/>
      <c r="B261" s="544"/>
      <c r="C261" s="544"/>
      <c r="D261" s="545"/>
      <c r="E261" s="550"/>
    </row>
    <row r="262" spans="1:5">
      <c r="A262" s="522" t="s">
        <v>1588</v>
      </c>
      <c r="B262" s="726" t="s">
        <v>1589</v>
      </c>
      <c r="C262" s="726"/>
      <c r="D262" s="542" t="s">
        <v>1590</v>
      </c>
      <c r="E262" s="524" t="s">
        <v>1591</v>
      </c>
    </row>
    <row r="263" spans="1:5" ht="15" customHeight="1">
      <c r="A263" s="547">
        <v>33</v>
      </c>
      <c r="B263" s="732" t="s">
        <v>860</v>
      </c>
      <c r="C263" s="732"/>
      <c r="D263" s="120" t="s">
        <v>119</v>
      </c>
      <c r="E263" s="537">
        <f>MEDIAN(D265,D266,D267)</f>
        <v>6.62</v>
      </c>
    </row>
    <row r="264" spans="1:5">
      <c r="A264" s="527" t="s">
        <v>1594</v>
      </c>
      <c r="B264" s="728" t="s">
        <v>1595</v>
      </c>
      <c r="C264" s="728"/>
      <c r="D264" s="528" t="s">
        <v>1596</v>
      </c>
      <c r="E264" s="529" t="s">
        <v>1597</v>
      </c>
    </row>
    <row r="265" spans="1:5">
      <c r="A265" s="530" t="s">
        <v>1389</v>
      </c>
      <c r="B265" s="727" t="s">
        <v>1391</v>
      </c>
      <c r="C265" s="727"/>
      <c r="D265" s="538">
        <v>8.5</v>
      </c>
      <c r="E265" s="539">
        <v>44257</v>
      </c>
    </row>
    <row r="266" spans="1:5">
      <c r="A266" s="530" t="s">
        <v>1393</v>
      </c>
      <c r="B266" s="727" t="s">
        <v>1395</v>
      </c>
      <c r="C266" s="727"/>
      <c r="D266" s="538">
        <v>5.26</v>
      </c>
      <c r="E266" s="539">
        <v>44257</v>
      </c>
    </row>
    <row r="267" spans="1:5">
      <c r="A267" s="530" t="s">
        <v>1398</v>
      </c>
      <c r="B267" s="727" t="s">
        <v>1400</v>
      </c>
      <c r="C267" s="727"/>
      <c r="D267" s="538">
        <v>6.62</v>
      </c>
      <c r="E267" s="539">
        <v>44257</v>
      </c>
    </row>
    <row r="268" spans="1:5">
      <c r="A268" s="536"/>
      <c r="B268" s="544"/>
      <c r="C268" s="544"/>
      <c r="D268" s="545"/>
      <c r="E268" s="550"/>
    </row>
    <row r="269" spans="1:5">
      <c r="A269" s="522" t="s">
        <v>1588</v>
      </c>
      <c r="B269" s="726" t="s">
        <v>1589</v>
      </c>
      <c r="C269" s="726"/>
      <c r="D269" s="542" t="s">
        <v>1590</v>
      </c>
      <c r="E269" s="524" t="s">
        <v>1591</v>
      </c>
    </row>
    <row r="270" spans="1:5" ht="15" customHeight="1">
      <c r="A270" s="547">
        <v>34</v>
      </c>
      <c r="B270" s="732" t="s">
        <v>957</v>
      </c>
      <c r="C270" s="732"/>
      <c r="D270" s="120" t="s">
        <v>53</v>
      </c>
      <c r="E270" s="537">
        <f>MEDIAN(D272,D273,D274)</f>
        <v>1630.14</v>
      </c>
    </row>
    <row r="271" spans="1:5">
      <c r="A271" s="527" t="s">
        <v>1594</v>
      </c>
      <c r="B271" s="728" t="s">
        <v>1595</v>
      </c>
      <c r="C271" s="728"/>
      <c r="D271" s="528" t="s">
        <v>1596</v>
      </c>
      <c r="E271" s="529" t="s">
        <v>1597</v>
      </c>
    </row>
    <row r="272" spans="1:5">
      <c r="A272" s="530" t="s">
        <v>1345</v>
      </c>
      <c r="B272" s="727" t="s">
        <v>1347</v>
      </c>
      <c r="C272" s="727"/>
      <c r="D272" s="538">
        <v>1633.7</v>
      </c>
      <c r="E272" s="539">
        <v>44259</v>
      </c>
    </row>
    <row r="273" spans="1:5">
      <c r="A273" s="530" t="s">
        <v>1404</v>
      </c>
      <c r="B273" s="727" t="s">
        <v>1406</v>
      </c>
      <c r="C273" s="727"/>
      <c r="D273" s="538">
        <v>1630.14</v>
      </c>
      <c r="E273" s="539">
        <v>44259</v>
      </c>
    </row>
    <row r="274" spans="1:5">
      <c r="A274" s="530" t="s">
        <v>1409</v>
      </c>
      <c r="B274" s="727" t="s">
        <v>1411</v>
      </c>
      <c r="C274" s="727"/>
      <c r="D274" s="538">
        <v>1402.7</v>
      </c>
      <c r="E274" s="539">
        <v>44259</v>
      </c>
    </row>
    <row r="275" spans="1:5">
      <c r="A275" s="548"/>
      <c r="B275" s="549"/>
      <c r="C275" s="549"/>
      <c r="D275" s="551"/>
      <c r="E275" s="552"/>
    </row>
    <row r="276" spans="1:5">
      <c r="A276" s="522" t="s">
        <v>1588</v>
      </c>
      <c r="B276" s="726" t="s">
        <v>1589</v>
      </c>
      <c r="C276" s="726"/>
      <c r="D276" s="542" t="s">
        <v>1590</v>
      </c>
      <c r="E276" s="524" t="s">
        <v>1591</v>
      </c>
    </row>
    <row r="277" spans="1:5" ht="15" customHeight="1">
      <c r="A277" s="547">
        <v>35</v>
      </c>
      <c r="B277" s="732" t="s">
        <v>882</v>
      </c>
      <c r="C277" s="732"/>
      <c r="D277" s="120" t="s">
        <v>53</v>
      </c>
      <c r="E277" s="537">
        <f>MEDIAN(D279,D280,D281)</f>
        <v>56.59</v>
      </c>
    </row>
    <row r="278" spans="1:5">
      <c r="A278" s="527" t="s">
        <v>1594</v>
      </c>
      <c r="B278" s="728" t="s">
        <v>1595</v>
      </c>
      <c r="C278" s="728"/>
      <c r="D278" s="528" t="s">
        <v>1596</v>
      </c>
      <c r="E278" s="529" t="s">
        <v>1597</v>
      </c>
    </row>
    <row r="279" spans="1:5">
      <c r="A279" s="530" t="s">
        <v>1413</v>
      </c>
      <c r="B279" s="727" t="s">
        <v>1415</v>
      </c>
      <c r="C279" s="727"/>
      <c r="D279" s="538">
        <v>78</v>
      </c>
      <c r="E279" s="539">
        <v>44259</v>
      </c>
    </row>
    <row r="280" spans="1:5">
      <c r="A280" s="530" t="s">
        <v>1417</v>
      </c>
      <c r="B280" s="727" t="s">
        <v>1419</v>
      </c>
      <c r="C280" s="727"/>
      <c r="D280" s="538">
        <v>56.59</v>
      </c>
      <c r="E280" s="539">
        <v>44259</v>
      </c>
    </row>
    <row r="281" spans="1:5">
      <c r="A281" s="530" t="s">
        <v>1422</v>
      </c>
      <c r="B281" s="727" t="s">
        <v>1424</v>
      </c>
      <c r="C281" s="727"/>
      <c r="D281" s="538">
        <v>54.15</v>
      </c>
      <c r="E281" s="539">
        <v>44259</v>
      </c>
    </row>
    <row r="282" spans="1:5">
      <c r="A282" s="536"/>
      <c r="B282" s="544"/>
      <c r="C282" s="544"/>
      <c r="D282" s="545"/>
      <c r="E282" s="550"/>
    </row>
    <row r="283" spans="1:5">
      <c r="A283" s="522" t="s">
        <v>1588</v>
      </c>
      <c r="B283" s="726" t="s">
        <v>1589</v>
      </c>
      <c r="C283" s="726"/>
      <c r="D283" s="542" t="s">
        <v>1590</v>
      </c>
      <c r="E283" s="524" t="s">
        <v>1591</v>
      </c>
    </row>
    <row r="284" spans="1:5" ht="15" customHeight="1">
      <c r="A284" s="547">
        <v>36</v>
      </c>
      <c r="B284" s="732" t="s">
        <v>880</v>
      </c>
      <c r="C284" s="732"/>
      <c r="D284" s="120" t="s">
        <v>53</v>
      </c>
      <c r="E284" s="537">
        <f>MEDIAN(D286,D287,D288)</f>
        <v>179.1</v>
      </c>
    </row>
    <row r="285" spans="1:5">
      <c r="A285" s="527" t="s">
        <v>1594</v>
      </c>
      <c r="B285" s="728" t="s">
        <v>1595</v>
      </c>
      <c r="C285" s="728"/>
      <c r="D285" s="528" t="s">
        <v>1596</v>
      </c>
      <c r="E285" s="529" t="s">
        <v>1597</v>
      </c>
    </row>
    <row r="286" spans="1:5">
      <c r="A286" s="530" t="s">
        <v>1427</v>
      </c>
      <c r="B286" s="727" t="s">
        <v>1429</v>
      </c>
      <c r="C286" s="727"/>
      <c r="D286" s="538">
        <v>179.1</v>
      </c>
      <c r="E286" s="539">
        <v>44259</v>
      </c>
    </row>
    <row r="287" spans="1:5">
      <c r="A287" s="530" t="s">
        <v>1432</v>
      </c>
      <c r="B287" s="727" t="s">
        <v>1434</v>
      </c>
      <c r="C287" s="727"/>
      <c r="D287" s="538">
        <v>321</v>
      </c>
      <c r="E287" s="539">
        <v>44259</v>
      </c>
    </row>
    <row r="288" spans="1:5" ht="15" customHeight="1">
      <c r="A288" s="530" t="s">
        <v>1345</v>
      </c>
      <c r="B288" s="727" t="s">
        <v>1347</v>
      </c>
      <c r="C288" s="727"/>
      <c r="D288" s="538">
        <v>108.99</v>
      </c>
      <c r="E288" s="539">
        <v>44259</v>
      </c>
    </row>
    <row r="289" spans="1:5" ht="15" customHeight="1">
      <c r="A289" s="536"/>
      <c r="B289" s="544"/>
      <c r="C289" s="544"/>
      <c r="D289" s="545"/>
      <c r="E289" s="550"/>
    </row>
    <row r="290" spans="1:5" ht="15" customHeight="1">
      <c r="A290" s="522" t="s">
        <v>1588</v>
      </c>
      <c r="B290" s="726" t="s">
        <v>1589</v>
      </c>
      <c r="C290" s="726"/>
      <c r="D290" s="542" t="s">
        <v>1590</v>
      </c>
      <c r="E290" s="524" t="s">
        <v>1591</v>
      </c>
    </row>
    <row r="291" spans="1:5" ht="15" customHeight="1">
      <c r="A291" s="547">
        <v>37</v>
      </c>
      <c r="B291" s="732" t="s">
        <v>1621</v>
      </c>
      <c r="C291" s="732"/>
      <c r="D291" s="120" t="s">
        <v>53</v>
      </c>
      <c r="E291" s="537">
        <f>MEDIAN(D293,D294,D295)</f>
        <v>1950</v>
      </c>
    </row>
    <row r="292" spans="1:5" ht="15" customHeight="1">
      <c r="A292" s="527" t="s">
        <v>1594</v>
      </c>
      <c r="B292" s="728" t="s">
        <v>1595</v>
      </c>
      <c r="C292" s="728"/>
      <c r="D292" s="528" t="s">
        <v>1596</v>
      </c>
      <c r="E292" s="529" t="s">
        <v>1597</v>
      </c>
    </row>
    <row r="293" spans="1:5" ht="15" customHeight="1">
      <c r="A293" s="530" t="s">
        <v>1437</v>
      </c>
      <c r="B293" s="727" t="s">
        <v>1439</v>
      </c>
      <c r="C293" s="727"/>
      <c r="D293" s="538">
        <v>1724</v>
      </c>
      <c r="E293" s="539">
        <v>44259</v>
      </c>
    </row>
    <row r="294" spans="1:5" ht="15" customHeight="1">
      <c r="A294" s="530" t="s">
        <v>1441</v>
      </c>
      <c r="B294" s="727" t="s">
        <v>1443</v>
      </c>
      <c r="C294" s="727"/>
      <c r="D294" s="538">
        <v>1950</v>
      </c>
      <c r="E294" s="539">
        <v>44259</v>
      </c>
    </row>
    <row r="295" spans="1:5" ht="15" customHeight="1">
      <c r="A295" s="530" t="s">
        <v>1446</v>
      </c>
      <c r="B295" s="727" t="s">
        <v>1448</v>
      </c>
      <c r="C295" s="727"/>
      <c r="D295" s="538">
        <v>2376</v>
      </c>
      <c r="E295" s="539">
        <v>44259</v>
      </c>
    </row>
    <row r="296" spans="1:5" ht="15" customHeight="1">
      <c r="A296" s="536"/>
      <c r="B296" s="544"/>
      <c r="C296" s="544"/>
      <c r="D296" s="545"/>
      <c r="E296" s="550"/>
    </row>
    <row r="297" spans="1:5" ht="15" customHeight="1">
      <c r="A297" s="522" t="s">
        <v>1588</v>
      </c>
      <c r="B297" s="726" t="s">
        <v>1589</v>
      </c>
      <c r="C297" s="726"/>
      <c r="D297" s="542" t="s">
        <v>1590</v>
      </c>
      <c r="E297" s="524" t="s">
        <v>1591</v>
      </c>
    </row>
    <row r="298" spans="1:5" ht="15" customHeight="1">
      <c r="A298" s="547">
        <v>38</v>
      </c>
      <c r="B298" s="732" t="s">
        <v>960</v>
      </c>
      <c r="C298" s="732"/>
      <c r="D298" s="120" t="s">
        <v>53</v>
      </c>
      <c r="E298" s="537">
        <f>MEDIAN(D300,D301,D302)</f>
        <v>1548.7</v>
      </c>
    </row>
    <row r="299" spans="1:5">
      <c r="A299" s="527" t="s">
        <v>1594</v>
      </c>
      <c r="B299" s="728" t="s">
        <v>1595</v>
      </c>
      <c r="C299" s="728"/>
      <c r="D299" s="528" t="s">
        <v>1596</v>
      </c>
      <c r="E299" s="529" t="s">
        <v>1597</v>
      </c>
    </row>
    <row r="300" spans="1:5">
      <c r="A300" s="530" t="s">
        <v>1345</v>
      </c>
      <c r="B300" s="727" t="s">
        <v>1347</v>
      </c>
      <c r="C300" s="727"/>
      <c r="D300" s="538">
        <v>1548.7</v>
      </c>
      <c r="E300" s="539">
        <v>44259</v>
      </c>
    </row>
    <row r="301" spans="1:5">
      <c r="A301" s="530" t="s">
        <v>1409</v>
      </c>
      <c r="B301" s="727" t="s">
        <v>1411</v>
      </c>
      <c r="C301" s="727"/>
      <c r="D301" s="538">
        <v>720</v>
      </c>
      <c r="E301" s="539">
        <v>44259</v>
      </c>
    </row>
    <row r="302" spans="1:5">
      <c r="A302" s="530" t="s">
        <v>1450</v>
      </c>
      <c r="B302" s="727" t="s">
        <v>1452</v>
      </c>
      <c r="C302" s="727"/>
      <c r="D302" s="538">
        <v>2160</v>
      </c>
      <c r="E302" s="539">
        <v>44259</v>
      </c>
    </row>
    <row r="303" spans="1:5">
      <c r="A303" s="536"/>
      <c r="B303" s="544"/>
      <c r="C303" s="544"/>
      <c r="D303" s="545"/>
      <c r="E303" s="550"/>
    </row>
    <row r="304" spans="1:5">
      <c r="A304" s="522" t="s">
        <v>1588</v>
      </c>
      <c r="B304" s="726" t="s">
        <v>1589</v>
      </c>
      <c r="C304" s="726"/>
      <c r="D304" s="542" t="s">
        <v>1590</v>
      </c>
      <c r="E304" s="524" t="s">
        <v>1591</v>
      </c>
    </row>
    <row r="305" spans="1:5" ht="15" customHeight="1">
      <c r="A305" s="547">
        <v>39</v>
      </c>
      <c r="B305" s="732" t="s">
        <v>884</v>
      </c>
      <c r="C305" s="732"/>
      <c r="D305" s="120" t="s">
        <v>53</v>
      </c>
      <c r="E305" s="537">
        <f>MEDIAN(D307,D308,D309)</f>
        <v>63</v>
      </c>
    </row>
    <row r="306" spans="1:5">
      <c r="A306" s="527" t="s">
        <v>1594</v>
      </c>
      <c r="B306" s="728" t="s">
        <v>1595</v>
      </c>
      <c r="C306" s="728"/>
      <c r="D306" s="528" t="s">
        <v>1596</v>
      </c>
      <c r="E306" s="529" t="s">
        <v>1597</v>
      </c>
    </row>
    <row r="307" spans="1:5">
      <c r="A307" s="530" t="s">
        <v>1413</v>
      </c>
      <c r="B307" s="727" t="s">
        <v>1415</v>
      </c>
      <c r="C307" s="727"/>
      <c r="D307" s="538">
        <v>93.5</v>
      </c>
      <c r="E307" s="539">
        <v>44260</v>
      </c>
    </row>
    <row r="308" spans="1:5">
      <c r="A308" s="530" t="s">
        <v>1345</v>
      </c>
      <c r="B308" s="727" t="s">
        <v>1347</v>
      </c>
      <c r="C308" s="727"/>
      <c r="D308" s="538">
        <v>41</v>
      </c>
      <c r="E308" s="539">
        <v>44260</v>
      </c>
    </row>
    <row r="309" spans="1:5">
      <c r="A309" s="530" t="s">
        <v>1299</v>
      </c>
      <c r="B309" s="727" t="s">
        <v>1301</v>
      </c>
      <c r="C309" s="727"/>
      <c r="D309" s="538">
        <v>63</v>
      </c>
      <c r="E309" s="539">
        <v>44260</v>
      </c>
    </row>
    <row r="310" spans="1:5">
      <c r="A310" s="536"/>
      <c r="B310" s="544"/>
      <c r="C310" s="544"/>
      <c r="D310" s="545"/>
      <c r="E310" s="550"/>
    </row>
    <row r="311" spans="1:5">
      <c r="A311" s="522" t="s">
        <v>1588</v>
      </c>
      <c r="B311" s="726" t="s">
        <v>1589</v>
      </c>
      <c r="C311" s="726"/>
      <c r="D311" s="542" t="s">
        <v>1590</v>
      </c>
      <c r="E311" s="524" t="s">
        <v>1591</v>
      </c>
    </row>
    <row r="312" spans="1:5" ht="15" customHeight="1">
      <c r="A312" s="547">
        <v>40</v>
      </c>
      <c r="B312" s="732" t="s">
        <v>1622</v>
      </c>
      <c r="C312" s="732"/>
      <c r="D312" s="120" t="s">
        <v>53</v>
      </c>
      <c r="E312" s="537">
        <f>MEDIAN(D314,D315,D316)</f>
        <v>70</v>
      </c>
    </row>
    <row r="313" spans="1:5">
      <c r="A313" s="527" t="s">
        <v>1594</v>
      </c>
      <c r="B313" s="728" t="s">
        <v>1595</v>
      </c>
      <c r="C313" s="728"/>
      <c r="D313" s="528" t="s">
        <v>1596</v>
      </c>
      <c r="E313" s="529" t="s">
        <v>1597</v>
      </c>
    </row>
    <row r="314" spans="1:5">
      <c r="A314" s="530" t="s">
        <v>1413</v>
      </c>
      <c r="B314" s="727" t="s">
        <v>1415</v>
      </c>
      <c r="C314" s="727"/>
      <c r="D314" s="538">
        <v>105.9</v>
      </c>
      <c r="E314" s="539">
        <v>44260</v>
      </c>
    </row>
    <row r="315" spans="1:5">
      <c r="A315" s="530" t="s">
        <v>1345</v>
      </c>
      <c r="B315" s="727" t="s">
        <v>1347</v>
      </c>
      <c r="C315" s="727"/>
      <c r="D315" s="538">
        <v>49</v>
      </c>
      <c r="E315" s="539">
        <v>44260</v>
      </c>
    </row>
    <row r="316" spans="1:5">
      <c r="A316" s="530" t="s">
        <v>1456</v>
      </c>
      <c r="B316" s="727" t="s">
        <v>1458</v>
      </c>
      <c r="C316" s="727"/>
      <c r="D316" s="538">
        <v>70</v>
      </c>
      <c r="E316" s="539">
        <v>44260</v>
      </c>
    </row>
    <row r="317" spans="1:5">
      <c r="A317" s="536"/>
      <c r="B317" s="544"/>
      <c r="C317" s="544"/>
      <c r="D317" s="545"/>
      <c r="E317" s="550"/>
    </row>
    <row r="318" spans="1:5">
      <c r="A318" s="522" t="s">
        <v>1588</v>
      </c>
      <c r="B318" s="726" t="s">
        <v>1589</v>
      </c>
      <c r="C318" s="726"/>
      <c r="D318" s="542" t="s">
        <v>1590</v>
      </c>
      <c r="E318" s="524" t="s">
        <v>1591</v>
      </c>
    </row>
    <row r="319" spans="1:5" ht="15" customHeight="1">
      <c r="A319" s="547">
        <v>41</v>
      </c>
      <c r="B319" s="732" t="s">
        <v>1623</v>
      </c>
      <c r="C319" s="732"/>
      <c r="D319" s="120" t="s">
        <v>53</v>
      </c>
      <c r="E319" s="537">
        <f>MEDIAN(D321,D322,D323)</f>
        <v>38.97</v>
      </c>
    </row>
    <row r="320" spans="1:5">
      <c r="A320" s="527" t="s">
        <v>1594</v>
      </c>
      <c r="B320" s="728" t="s">
        <v>1595</v>
      </c>
      <c r="C320" s="728"/>
      <c r="D320" s="528" t="s">
        <v>1596</v>
      </c>
      <c r="E320" s="529" t="s">
        <v>1597</v>
      </c>
    </row>
    <row r="321" spans="1:5">
      <c r="A321" s="530" t="s">
        <v>1413</v>
      </c>
      <c r="B321" s="727" t="s">
        <v>1415</v>
      </c>
      <c r="C321" s="727"/>
      <c r="D321" s="538">
        <v>40.700000000000003</v>
      </c>
      <c r="E321" s="539">
        <v>44260</v>
      </c>
    </row>
    <row r="322" spans="1:5">
      <c r="A322" s="530" t="s">
        <v>1460</v>
      </c>
      <c r="B322" s="727" t="s">
        <v>1462</v>
      </c>
      <c r="C322" s="727"/>
      <c r="D322" s="538">
        <v>38.97</v>
      </c>
      <c r="E322" s="539">
        <v>44260</v>
      </c>
    </row>
    <row r="323" spans="1:5">
      <c r="A323" s="530" t="s">
        <v>1465</v>
      </c>
      <c r="B323" s="727" t="s">
        <v>1467</v>
      </c>
      <c r="C323" s="727"/>
      <c r="D323" s="538">
        <v>28.12</v>
      </c>
      <c r="E323" s="539">
        <v>44260</v>
      </c>
    </row>
    <row r="324" spans="1:5">
      <c r="A324" s="536"/>
      <c r="B324" s="544"/>
      <c r="C324" s="544"/>
      <c r="D324" s="545"/>
      <c r="E324" s="550"/>
    </row>
    <row r="325" spans="1:5">
      <c r="A325" s="522" t="s">
        <v>1588</v>
      </c>
      <c r="B325" s="726" t="s">
        <v>1589</v>
      </c>
      <c r="C325" s="726"/>
      <c r="D325" s="542" t="s">
        <v>1590</v>
      </c>
      <c r="E325" s="524" t="s">
        <v>1591</v>
      </c>
    </row>
    <row r="326" spans="1:5" ht="15" customHeight="1">
      <c r="A326" s="547">
        <v>42</v>
      </c>
      <c r="B326" s="732" t="s">
        <v>1624</v>
      </c>
      <c r="C326" s="732"/>
      <c r="D326" s="120" t="s">
        <v>53</v>
      </c>
      <c r="E326" s="537">
        <f>MEDIAN(D328,D329,D330)</f>
        <v>2546.89</v>
      </c>
    </row>
    <row r="327" spans="1:5">
      <c r="A327" s="527" t="s">
        <v>1594</v>
      </c>
      <c r="B327" s="728" t="s">
        <v>1595</v>
      </c>
      <c r="C327" s="728"/>
      <c r="D327" s="528" t="s">
        <v>1596</v>
      </c>
      <c r="E327" s="529" t="s">
        <v>1597</v>
      </c>
    </row>
    <row r="328" spans="1:5">
      <c r="A328" s="530" t="s">
        <v>1409</v>
      </c>
      <c r="B328" s="727" t="s">
        <v>1411</v>
      </c>
      <c r="C328" s="727"/>
      <c r="D328" s="538">
        <v>2554.5</v>
      </c>
      <c r="E328" s="539">
        <v>44264</v>
      </c>
    </row>
    <row r="329" spans="1:5">
      <c r="A329" s="530" t="s">
        <v>1470</v>
      </c>
      <c r="B329" s="727" t="s">
        <v>1472</v>
      </c>
      <c r="C329" s="727"/>
      <c r="D329" s="538">
        <v>2546.89</v>
      </c>
      <c r="E329" s="539">
        <v>44264</v>
      </c>
    </row>
    <row r="330" spans="1:5">
      <c r="A330" s="530" t="s">
        <v>1474</v>
      </c>
      <c r="B330" s="727" t="s">
        <v>1476</v>
      </c>
      <c r="C330" s="727"/>
      <c r="D330" s="538">
        <v>2479.21</v>
      </c>
      <c r="E330" s="539">
        <v>44264</v>
      </c>
    </row>
    <row r="331" spans="1:5">
      <c r="A331" s="536"/>
      <c r="B331" s="544"/>
      <c r="C331" s="544"/>
      <c r="D331" s="545"/>
      <c r="E331" s="550"/>
    </row>
    <row r="332" spans="1:5">
      <c r="A332" s="522" t="s">
        <v>1588</v>
      </c>
      <c r="B332" s="726" t="s">
        <v>1589</v>
      </c>
      <c r="C332" s="726"/>
      <c r="D332" s="542" t="s">
        <v>1590</v>
      </c>
      <c r="E332" s="524" t="s">
        <v>1591</v>
      </c>
    </row>
    <row r="333" spans="1:5" ht="15" customHeight="1">
      <c r="A333" s="547">
        <v>43</v>
      </c>
      <c r="B333" s="732" t="s">
        <v>900</v>
      </c>
      <c r="C333" s="732"/>
      <c r="D333" s="120" t="s">
        <v>53</v>
      </c>
      <c r="E333" s="537">
        <f>MEDIAN(D335,D336,D337)</f>
        <v>1907.89</v>
      </c>
    </row>
    <row r="334" spans="1:5">
      <c r="A334" s="527" t="s">
        <v>1594</v>
      </c>
      <c r="B334" s="728" t="s">
        <v>1595</v>
      </c>
      <c r="C334" s="728"/>
      <c r="D334" s="528" t="s">
        <v>1596</v>
      </c>
      <c r="E334" s="529" t="s">
        <v>1597</v>
      </c>
    </row>
    <row r="335" spans="1:5">
      <c r="A335" s="530" t="s">
        <v>1409</v>
      </c>
      <c r="B335" s="727" t="s">
        <v>1411</v>
      </c>
      <c r="C335" s="727"/>
      <c r="D335" s="538">
        <v>1971.09</v>
      </c>
      <c r="E335" s="539">
        <v>44264</v>
      </c>
    </row>
    <row r="336" spans="1:5">
      <c r="A336" s="530" t="s">
        <v>1478</v>
      </c>
      <c r="B336" s="733" t="s">
        <v>1480</v>
      </c>
      <c r="C336" s="733"/>
      <c r="D336" s="538">
        <v>1431.98</v>
      </c>
      <c r="E336" s="539">
        <v>44264</v>
      </c>
    </row>
    <row r="337" spans="1:5">
      <c r="A337" s="530" t="s">
        <v>1470</v>
      </c>
      <c r="B337" s="727" t="s">
        <v>1472</v>
      </c>
      <c r="C337" s="727"/>
      <c r="D337" s="538">
        <v>1907.89</v>
      </c>
      <c r="E337" s="539">
        <v>44264</v>
      </c>
    </row>
    <row r="338" spans="1:5">
      <c r="A338" s="536"/>
      <c r="B338" s="544"/>
      <c r="C338" s="544"/>
      <c r="D338" s="545"/>
      <c r="E338" s="550"/>
    </row>
    <row r="339" spans="1:5">
      <c r="A339" s="522" t="s">
        <v>1588</v>
      </c>
      <c r="B339" s="726" t="s">
        <v>1589</v>
      </c>
      <c r="C339" s="726"/>
      <c r="D339" s="542" t="s">
        <v>1590</v>
      </c>
      <c r="E339" s="524" t="s">
        <v>1591</v>
      </c>
    </row>
    <row r="340" spans="1:5" ht="15" customHeight="1">
      <c r="A340" s="547">
        <v>44</v>
      </c>
      <c r="B340" s="732" t="s">
        <v>954</v>
      </c>
      <c r="C340" s="732"/>
      <c r="D340" s="120" t="s">
        <v>53</v>
      </c>
      <c r="E340" s="537">
        <f>MEDIAN(D342,D343,D344)</f>
        <v>175</v>
      </c>
    </row>
    <row r="341" spans="1:5">
      <c r="A341" s="527" t="s">
        <v>1594</v>
      </c>
      <c r="B341" s="728" t="s">
        <v>1595</v>
      </c>
      <c r="C341" s="728"/>
      <c r="D341" s="528" t="s">
        <v>1596</v>
      </c>
      <c r="E341" s="529" t="s">
        <v>1597</v>
      </c>
    </row>
    <row r="342" spans="1:5">
      <c r="A342" s="530" t="s">
        <v>1482</v>
      </c>
      <c r="B342" s="727" t="s">
        <v>1484</v>
      </c>
      <c r="C342" s="727"/>
      <c r="D342" s="538">
        <v>129.9</v>
      </c>
      <c r="E342" s="539">
        <v>44264</v>
      </c>
    </row>
    <row r="343" spans="1:5">
      <c r="A343" s="530" t="s">
        <v>1486</v>
      </c>
      <c r="B343" s="733" t="s">
        <v>1488</v>
      </c>
      <c r="C343" s="733"/>
      <c r="D343" s="538">
        <v>175</v>
      </c>
      <c r="E343" s="539">
        <v>44264</v>
      </c>
    </row>
    <row r="344" spans="1:5">
      <c r="A344" s="530" t="s">
        <v>1491</v>
      </c>
      <c r="B344" s="727" t="s">
        <v>1493</v>
      </c>
      <c r="C344" s="727"/>
      <c r="D344" s="538">
        <v>180</v>
      </c>
      <c r="E344" s="539">
        <v>44264</v>
      </c>
    </row>
    <row r="345" spans="1:5">
      <c r="A345" s="536"/>
      <c r="B345" s="544"/>
      <c r="C345" s="544"/>
      <c r="D345" s="545"/>
      <c r="E345" s="550"/>
    </row>
    <row r="346" spans="1:5">
      <c r="A346" s="522" t="s">
        <v>1588</v>
      </c>
      <c r="B346" s="726" t="s">
        <v>1589</v>
      </c>
      <c r="C346" s="726"/>
      <c r="D346" s="542" t="s">
        <v>1590</v>
      </c>
      <c r="E346" s="524" t="s">
        <v>1591</v>
      </c>
    </row>
    <row r="347" spans="1:5" ht="15" customHeight="1">
      <c r="A347" s="547">
        <v>45</v>
      </c>
      <c r="B347" s="732" t="s">
        <v>95</v>
      </c>
      <c r="C347" s="732"/>
      <c r="D347" s="120" t="s">
        <v>53</v>
      </c>
      <c r="E347" s="537">
        <f>MEDIAN(D349,D350,D351)</f>
        <v>16.7</v>
      </c>
    </row>
    <row r="348" spans="1:5">
      <c r="A348" s="527" t="s">
        <v>1594</v>
      </c>
      <c r="B348" s="728" t="s">
        <v>1595</v>
      </c>
      <c r="C348" s="728"/>
      <c r="D348" s="528" t="s">
        <v>1596</v>
      </c>
      <c r="E348" s="529" t="s">
        <v>1597</v>
      </c>
    </row>
    <row r="349" spans="1:5">
      <c r="A349" s="530" t="s">
        <v>1268</v>
      </c>
      <c r="B349" s="727" t="s">
        <v>1270</v>
      </c>
      <c r="C349" s="727" t="s">
        <v>1270</v>
      </c>
      <c r="D349" s="538">
        <v>8.5</v>
      </c>
      <c r="E349" s="532">
        <v>43924</v>
      </c>
    </row>
    <row r="350" spans="1:5">
      <c r="A350" s="530" t="s">
        <v>1274</v>
      </c>
      <c r="B350" s="727" t="s">
        <v>1276</v>
      </c>
      <c r="C350" s="727" t="s">
        <v>1276</v>
      </c>
      <c r="D350" s="538">
        <v>25</v>
      </c>
      <c r="E350" s="539">
        <v>43917</v>
      </c>
    </row>
    <row r="351" spans="1:5">
      <c r="A351" s="533" t="s">
        <v>1280</v>
      </c>
      <c r="B351" s="729" t="s">
        <v>1282</v>
      </c>
      <c r="C351" s="729" t="s">
        <v>1282</v>
      </c>
      <c r="D351" s="540">
        <v>16.7</v>
      </c>
      <c r="E351" s="535">
        <v>43938</v>
      </c>
    </row>
    <row r="352" spans="1:5">
      <c r="A352" s="536"/>
      <c r="B352" s="544"/>
      <c r="C352" s="544"/>
      <c r="D352" s="545"/>
      <c r="E352" s="550"/>
    </row>
    <row r="353" spans="1:5">
      <c r="A353" s="522" t="s">
        <v>1588</v>
      </c>
      <c r="B353" s="726" t="s">
        <v>1589</v>
      </c>
      <c r="C353" s="726"/>
      <c r="D353" s="542" t="s">
        <v>1590</v>
      </c>
      <c r="E353" s="524" t="s">
        <v>1591</v>
      </c>
    </row>
    <row r="354" spans="1:5" ht="15" customHeight="1">
      <c r="A354" s="547">
        <v>45</v>
      </c>
      <c r="B354" s="732" t="s">
        <v>1625</v>
      </c>
      <c r="C354" s="732"/>
      <c r="D354" s="120" t="s">
        <v>53</v>
      </c>
      <c r="E354" s="537">
        <f>MEDIAN(D356,D357,D358)</f>
        <v>472</v>
      </c>
    </row>
    <row r="355" spans="1:5">
      <c r="A355" s="527" t="s">
        <v>1594</v>
      </c>
      <c r="B355" s="728" t="s">
        <v>1595</v>
      </c>
      <c r="C355" s="728"/>
      <c r="D355" s="528" t="s">
        <v>1596</v>
      </c>
      <c r="E355" s="529" t="s">
        <v>1597</v>
      </c>
    </row>
    <row r="356" spans="1:5">
      <c r="A356" s="530" t="s">
        <v>1496</v>
      </c>
      <c r="B356" s="727" t="s">
        <v>1498</v>
      </c>
      <c r="C356" s="727"/>
      <c r="D356" s="538">
        <v>498.9</v>
      </c>
      <c r="E356" s="532">
        <v>44284</v>
      </c>
    </row>
    <row r="357" spans="1:5">
      <c r="A357" s="530" t="s">
        <v>1501</v>
      </c>
      <c r="B357" s="727" t="s">
        <v>1503</v>
      </c>
      <c r="C357" s="727"/>
      <c r="D357" s="538">
        <v>459.9</v>
      </c>
      <c r="E357" s="532">
        <v>44284</v>
      </c>
    </row>
    <row r="358" spans="1:5">
      <c r="A358" s="533" t="s">
        <v>1506</v>
      </c>
      <c r="B358" s="729" t="s">
        <v>1508</v>
      </c>
      <c r="C358" s="729"/>
      <c r="D358" s="540">
        <v>472</v>
      </c>
      <c r="E358" s="535">
        <v>44284</v>
      </c>
    </row>
    <row r="359" spans="1:5">
      <c r="A359" s="536"/>
      <c r="B359" s="544"/>
      <c r="C359" s="544"/>
      <c r="D359" s="545"/>
      <c r="E359" s="550"/>
    </row>
    <row r="360" spans="1:5">
      <c r="A360" s="522" t="s">
        <v>1588</v>
      </c>
      <c r="B360" s="726" t="s">
        <v>1589</v>
      </c>
      <c r="C360" s="726"/>
      <c r="D360" s="542" t="s">
        <v>1590</v>
      </c>
      <c r="E360" s="524" t="s">
        <v>1591</v>
      </c>
    </row>
    <row r="361" spans="1:5" ht="15" customHeight="1">
      <c r="A361" s="547">
        <v>46</v>
      </c>
      <c r="B361" s="732" t="s">
        <v>892</v>
      </c>
      <c r="C361" s="732"/>
      <c r="D361" s="120" t="s">
        <v>53</v>
      </c>
      <c r="E361" s="537">
        <f>MEDIAN(D363,D364,D365)</f>
        <v>3320</v>
      </c>
    </row>
    <row r="362" spans="1:5">
      <c r="A362" s="527" t="s">
        <v>1594</v>
      </c>
      <c r="B362" s="728" t="s">
        <v>1595</v>
      </c>
      <c r="C362" s="728"/>
      <c r="D362" s="528" t="s">
        <v>1596</v>
      </c>
      <c r="E362" s="529" t="s">
        <v>1597</v>
      </c>
    </row>
    <row r="363" spans="1:5">
      <c r="A363" s="530" t="s">
        <v>1510</v>
      </c>
      <c r="B363" s="727" t="s">
        <v>1512</v>
      </c>
      <c r="C363" s="727"/>
      <c r="D363" s="538">
        <v>3320</v>
      </c>
      <c r="E363" s="532">
        <v>44314</v>
      </c>
    </row>
    <row r="364" spans="1:5">
      <c r="A364" s="530" t="s">
        <v>1515</v>
      </c>
      <c r="B364" s="727" t="s">
        <v>1517</v>
      </c>
      <c r="C364" s="727"/>
      <c r="D364" s="538">
        <v>3399</v>
      </c>
      <c r="E364" s="532">
        <v>44314</v>
      </c>
    </row>
    <row r="365" spans="1:5">
      <c r="A365" s="533" t="s">
        <v>1520</v>
      </c>
      <c r="B365" s="729" t="s">
        <v>1522</v>
      </c>
      <c r="C365" s="729"/>
      <c r="D365" s="540">
        <v>3190.9</v>
      </c>
      <c r="E365" s="535">
        <v>44314</v>
      </c>
    </row>
    <row r="366" spans="1:5">
      <c r="A366" s="536"/>
      <c r="B366" s="544"/>
      <c r="C366" s="544"/>
      <c r="D366" s="545"/>
      <c r="E366" s="550"/>
    </row>
    <row r="367" spans="1:5">
      <c r="A367" s="522" t="s">
        <v>1588</v>
      </c>
      <c r="B367" s="726" t="s">
        <v>1589</v>
      </c>
      <c r="C367" s="726"/>
      <c r="D367" s="542" t="s">
        <v>1590</v>
      </c>
      <c r="E367" s="524" t="s">
        <v>1591</v>
      </c>
    </row>
    <row r="368" spans="1:5" ht="15" customHeight="1">
      <c r="A368" s="547">
        <v>47</v>
      </c>
      <c r="B368" s="732" t="s">
        <v>907</v>
      </c>
      <c r="C368" s="732"/>
      <c r="D368" s="120" t="s">
        <v>53</v>
      </c>
      <c r="E368" s="537">
        <f>MEDIAN(D370,D371,D372)</f>
        <v>717.35</v>
      </c>
    </row>
    <row r="369" spans="1:5">
      <c r="A369" s="527" t="s">
        <v>1594</v>
      </c>
      <c r="B369" s="728" t="s">
        <v>1595</v>
      </c>
      <c r="C369" s="728"/>
      <c r="D369" s="528" t="s">
        <v>1596</v>
      </c>
      <c r="E369" s="529" t="s">
        <v>1597</v>
      </c>
    </row>
    <row r="370" spans="1:5">
      <c r="A370" s="530" t="s">
        <v>1525</v>
      </c>
      <c r="B370" s="727" t="s">
        <v>1526</v>
      </c>
      <c r="C370" s="727"/>
      <c r="D370" s="538">
        <v>717.35</v>
      </c>
      <c r="E370" s="532">
        <v>44343</v>
      </c>
    </row>
    <row r="371" spans="1:5">
      <c r="A371" s="530" t="s">
        <v>1530</v>
      </c>
      <c r="B371" s="727" t="s">
        <v>1532</v>
      </c>
      <c r="C371" s="727"/>
      <c r="D371" s="538">
        <v>360</v>
      </c>
      <c r="E371" s="532">
        <v>44343</v>
      </c>
    </row>
    <row r="372" spans="1:5">
      <c r="A372" s="533" t="s">
        <v>1535</v>
      </c>
      <c r="B372" s="729" t="s">
        <v>1626</v>
      </c>
      <c r="C372" s="729"/>
      <c r="D372" s="540">
        <v>795.62</v>
      </c>
      <c r="E372" s="535">
        <v>44343</v>
      </c>
    </row>
    <row r="373" spans="1:5">
      <c r="A373" s="536"/>
      <c r="B373" s="544"/>
      <c r="C373" s="544"/>
      <c r="D373" s="545"/>
      <c r="E373" s="550"/>
    </row>
    <row r="374" spans="1:5">
      <c r="A374" s="522" t="s">
        <v>1588</v>
      </c>
      <c r="B374" s="726" t="s">
        <v>1589</v>
      </c>
      <c r="C374" s="726"/>
      <c r="D374" s="542" t="s">
        <v>1590</v>
      </c>
      <c r="E374" s="524" t="s">
        <v>1591</v>
      </c>
    </row>
    <row r="375" spans="1:5" ht="15" customHeight="1">
      <c r="A375" s="547">
        <v>48</v>
      </c>
      <c r="B375" s="732" t="s">
        <v>892</v>
      </c>
      <c r="C375" s="732"/>
      <c r="D375" s="120" t="s">
        <v>53</v>
      </c>
      <c r="E375" s="537">
        <f>MEDIAN(D377,D378,D379)</f>
        <v>12499</v>
      </c>
    </row>
    <row r="376" spans="1:5">
      <c r="A376" s="527" t="s">
        <v>1594</v>
      </c>
      <c r="B376" s="728" t="s">
        <v>1595</v>
      </c>
      <c r="C376" s="728"/>
      <c r="D376" s="528" t="s">
        <v>1596</v>
      </c>
      <c r="E376" s="529" t="s">
        <v>1597</v>
      </c>
    </row>
    <row r="377" spans="1:5">
      <c r="A377" s="530" t="s">
        <v>1540</v>
      </c>
      <c r="B377" s="727" t="s">
        <v>1542</v>
      </c>
      <c r="C377" s="727"/>
      <c r="D377" s="538">
        <v>12499</v>
      </c>
      <c r="E377" s="532">
        <v>44356</v>
      </c>
    </row>
    <row r="378" spans="1:5">
      <c r="A378" s="530" t="s">
        <v>1544</v>
      </c>
      <c r="B378" s="727" t="s">
        <v>1462</v>
      </c>
      <c r="C378" s="727"/>
      <c r="D378" s="538">
        <v>12531.2</v>
      </c>
      <c r="E378" s="532">
        <v>44356</v>
      </c>
    </row>
    <row r="379" spans="1:5">
      <c r="A379" s="533" t="s">
        <v>1546</v>
      </c>
      <c r="B379" s="729" t="s">
        <v>1548</v>
      </c>
      <c r="C379" s="729"/>
      <c r="D379" s="540">
        <v>8919</v>
      </c>
      <c r="E379" s="535">
        <v>44356</v>
      </c>
    </row>
    <row r="380" spans="1:5">
      <c r="A380" s="536"/>
      <c r="B380" s="544"/>
      <c r="C380" s="544"/>
      <c r="D380" s="545"/>
      <c r="E380" s="550"/>
    </row>
    <row r="381" spans="1:5">
      <c r="A381" s="522" t="s">
        <v>1588</v>
      </c>
      <c r="B381" s="726" t="s">
        <v>1589</v>
      </c>
      <c r="C381" s="726"/>
      <c r="D381" s="542" t="s">
        <v>1590</v>
      </c>
      <c r="E381" s="524" t="s">
        <v>1591</v>
      </c>
    </row>
    <row r="382" spans="1:5" ht="15" customHeight="1">
      <c r="A382" s="547">
        <v>49</v>
      </c>
      <c r="B382" s="732" t="s">
        <v>913</v>
      </c>
      <c r="C382" s="732"/>
      <c r="D382" s="120" t="s">
        <v>53</v>
      </c>
      <c r="E382" s="537">
        <f>MEDIAN(D384,D385,D386)</f>
        <v>3066.5</v>
      </c>
    </row>
    <row r="383" spans="1:5">
      <c r="A383" s="527" t="s">
        <v>1594</v>
      </c>
      <c r="B383" s="728" t="s">
        <v>1595</v>
      </c>
      <c r="C383" s="728"/>
      <c r="D383" s="528" t="s">
        <v>1596</v>
      </c>
      <c r="E383" s="529" t="s">
        <v>1597</v>
      </c>
    </row>
    <row r="384" spans="1:5">
      <c r="A384" s="530" t="s">
        <v>1409</v>
      </c>
      <c r="B384" s="727" t="s">
        <v>1411</v>
      </c>
      <c r="C384" s="727"/>
      <c r="D384" s="538">
        <v>3066.5</v>
      </c>
      <c r="E384" s="539">
        <v>44356</v>
      </c>
    </row>
    <row r="385" spans="1:5">
      <c r="A385" s="530" t="s">
        <v>1551</v>
      </c>
      <c r="B385" s="727" t="s">
        <v>1553</v>
      </c>
      <c r="C385" s="727"/>
      <c r="D385" s="538">
        <v>3139.2</v>
      </c>
      <c r="E385" s="539">
        <v>44356</v>
      </c>
    </row>
    <row r="386" spans="1:5">
      <c r="A386" s="533" t="s">
        <v>1555</v>
      </c>
      <c r="B386" s="729" t="s">
        <v>1557</v>
      </c>
      <c r="C386" s="729"/>
      <c r="D386" s="540">
        <v>2799.9</v>
      </c>
      <c r="E386" s="535">
        <v>44356</v>
      </c>
    </row>
    <row r="387" spans="1:5">
      <c r="A387" s="536"/>
      <c r="B387" s="544"/>
      <c r="C387" s="544"/>
      <c r="D387" s="545"/>
      <c r="E387" s="550"/>
    </row>
    <row r="388" spans="1:5">
      <c r="A388" s="522" t="s">
        <v>1588</v>
      </c>
      <c r="B388" s="726" t="s">
        <v>1589</v>
      </c>
      <c r="C388" s="726"/>
      <c r="D388" s="542" t="s">
        <v>1590</v>
      </c>
      <c r="E388" s="524" t="s">
        <v>1591</v>
      </c>
    </row>
    <row r="389" spans="1:5" ht="15" customHeight="1">
      <c r="A389" s="547">
        <v>50</v>
      </c>
      <c r="B389" s="732" t="s">
        <v>1627</v>
      </c>
      <c r="C389" s="732"/>
      <c r="D389" s="120" t="s">
        <v>1590</v>
      </c>
      <c r="E389" s="537">
        <f>MEDIAN(D391,D392,D393)</f>
        <v>110.9</v>
      </c>
    </row>
    <row r="390" spans="1:5">
      <c r="A390" s="527" t="s">
        <v>1594</v>
      </c>
      <c r="B390" s="728" t="s">
        <v>1595</v>
      </c>
      <c r="C390" s="728"/>
      <c r="D390" s="528" t="s">
        <v>1596</v>
      </c>
      <c r="E390" s="529" t="s">
        <v>1597</v>
      </c>
    </row>
    <row r="391" spans="1:5">
      <c r="A391" s="530" t="s">
        <v>1560</v>
      </c>
      <c r="B391" s="727" t="s">
        <v>1628</v>
      </c>
      <c r="C391" s="727"/>
      <c r="D391" s="538">
        <v>96.3</v>
      </c>
      <c r="E391" s="539">
        <v>40715</v>
      </c>
    </row>
    <row r="392" spans="1:5">
      <c r="A392" s="530" t="s">
        <v>1565</v>
      </c>
      <c r="B392" s="727" t="s">
        <v>1567</v>
      </c>
      <c r="C392" s="727"/>
      <c r="D392" s="538">
        <v>148.37</v>
      </c>
      <c r="E392" s="539">
        <v>40715</v>
      </c>
    </row>
    <row r="393" spans="1:5">
      <c r="A393" s="533" t="s">
        <v>1570</v>
      </c>
      <c r="B393" s="729" t="s">
        <v>1572</v>
      </c>
      <c r="C393" s="729"/>
      <c r="D393" s="540">
        <v>110.9</v>
      </c>
      <c r="E393" s="535">
        <v>40715</v>
      </c>
    </row>
    <row r="395" spans="1:5">
      <c r="A395" s="522" t="s">
        <v>1588</v>
      </c>
      <c r="B395" s="726" t="s">
        <v>1589</v>
      </c>
      <c r="C395" s="726"/>
      <c r="D395" s="542" t="s">
        <v>1590</v>
      </c>
      <c r="E395" s="524" t="s">
        <v>1591</v>
      </c>
    </row>
    <row r="396" spans="1:5">
      <c r="A396" s="525">
        <v>51</v>
      </c>
      <c r="B396" s="727" t="s">
        <v>92</v>
      </c>
      <c r="C396" s="727"/>
      <c r="D396" s="120" t="s">
        <v>53</v>
      </c>
      <c r="E396" s="537">
        <f>MEDIAN(D398,D399,D400)</f>
        <v>16.7</v>
      </c>
    </row>
    <row r="397" spans="1:5">
      <c r="A397" s="527" t="s">
        <v>1594</v>
      </c>
      <c r="B397" s="728" t="s">
        <v>1595</v>
      </c>
      <c r="C397" s="728"/>
      <c r="D397" s="528" t="s">
        <v>1596</v>
      </c>
      <c r="E397" s="529" t="s">
        <v>1597</v>
      </c>
    </row>
    <row r="398" spans="1:5">
      <c r="A398" s="530" t="s">
        <v>1268</v>
      </c>
      <c r="B398" s="727" t="s">
        <v>1270</v>
      </c>
      <c r="C398" s="727" t="s">
        <v>1270</v>
      </c>
      <c r="D398" s="538">
        <v>8.5</v>
      </c>
      <c r="E398" s="532">
        <v>43924</v>
      </c>
    </row>
    <row r="399" spans="1:5">
      <c r="A399" s="530" t="s">
        <v>1274</v>
      </c>
      <c r="B399" s="727" t="s">
        <v>1276</v>
      </c>
      <c r="C399" s="727" t="s">
        <v>1276</v>
      </c>
      <c r="D399" s="538">
        <v>25</v>
      </c>
      <c r="E399" s="539">
        <v>43917</v>
      </c>
    </row>
    <row r="400" spans="1:5">
      <c r="A400" s="533" t="s">
        <v>1280</v>
      </c>
      <c r="B400" s="729" t="s">
        <v>1282</v>
      </c>
      <c r="C400" s="729" t="s">
        <v>1282</v>
      </c>
      <c r="D400" s="540">
        <v>16.7</v>
      </c>
      <c r="E400" s="535">
        <v>43938</v>
      </c>
    </row>
    <row r="402" spans="1:5">
      <c r="A402" s="553" t="s">
        <v>1588</v>
      </c>
      <c r="B402" s="736" t="s">
        <v>1589</v>
      </c>
      <c r="C402" s="736"/>
      <c r="D402" s="554" t="s">
        <v>1590</v>
      </c>
      <c r="E402" s="555" t="s">
        <v>1591</v>
      </c>
    </row>
    <row r="403" spans="1:5">
      <c r="A403" s="556">
        <v>52</v>
      </c>
      <c r="B403" s="727" t="s">
        <v>1629</v>
      </c>
      <c r="C403" s="727"/>
      <c r="D403" s="129" t="s">
        <v>53</v>
      </c>
      <c r="E403" s="557">
        <f>MEDIAN(D405,D406,D407)</f>
        <v>1.69</v>
      </c>
    </row>
    <row r="404" spans="1:5">
      <c r="A404" s="558" t="s">
        <v>1594</v>
      </c>
      <c r="B404" s="737" t="s">
        <v>1595</v>
      </c>
      <c r="C404" s="737"/>
      <c r="D404" s="559" t="s">
        <v>1596</v>
      </c>
      <c r="E404" s="560" t="s">
        <v>1597</v>
      </c>
    </row>
    <row r="405" spans="1:5">
      <c r="A405" s="561" t="s">
        <v>1574</v>
      </c>
      <c r="B405" s="727" t="s">
        <v>1630</v>
      </c>
      <c r="C405" s="727" t="s">
        <v>1270</v>
      </c>
      <c r="D405" s="562">
        <v>1.22</v>
      </c>
      <c r="E405" s="563">
        <v>44419</v>
      </c>
    </row>
    <row r="406" spans="1:5">
      <c r="A406" s="561" t="s">
        <v>1579</v>
      </c>
      <c r="B406" s="727" t="s">
        <v>1581</v>
      </c>
      <c r="C406" s="727"/>
      <c r="D406" s="562">
        <v>1.75</v>
      </c>
      <c r="E406" s="563">
        <v>44419</v>
      </c>
    </row>
    <row r="407" spans="1:5">
      <c r="A407" s="564" t="s">
        <v>1584</v>
      </c>
      <c r="B407" s="729" t="s">
        <v>1586</v>
      </c>
      <c r="C407" s="729"/>
      <c r="D407" s="565">
        <v>1.69</v>
      </c>
      <c r="E407" s="566">
        <v>44419</v>
      </c>
    </row>
    <row r="408" spans="1:5">
      <c r="A408" s="536"/>
      <c r="B408" s="544"/>
      <c r="C408" s="544"/>
      <c r="D408" s="545"/>
      <c r="E408" s="546"/>
    </row>
    <row r="409" spans="1:5">
      <c r="A409" s="536"/>
      <c r="B409" s="544"/>
      <c r="C409" s="544"/>
      <c r="D409" s="545"/>
      <c r="E409" s="546"/>
    </row>
    <row r="410" spans="1:5">
      <c r="A410" s="536"/>
      <c r="B410" s="544"/>
      <c r="C410" s="544"/>
      <c r="D410" s="545"/>
      <c r="E410" s="546"/>
    </row>
    <row r="411" spans="1:5">
      <c r="A411" s="536"/>
      <c r="B411" s="544"/>
      <c r="C411" s="544"/>
      <c r="D411" s="545"/>
      <c r="E411" s="546"/>
    </row>
    <row r="412" spans="1:5">
      <c r="A412" s="536"/>
      <c r="B412" s="544"/>
      <c r="C412" s="544"/>
      <c r="E412" s="546"/>
    </row>
    <row r="413" spans="1:5">
      <c r="A413" s="536"/>
      <c r="B413" s="544"/>
      <c r="C413" s="544"/>
      <c r="E413" s="546"/>
    </row>
    <row r="414" spans="1:5">
      <c r="A414" s="536"/>
      <c r="B414" s="544"/>
      <c r="C414" s="544"/>
      <c r="D414" s="545"/>
      <c r="E414" s="546"/>
    </row>
    <row r="415" spans="1:5">
      <c r="A415" s="536"/>
      <c r="B415" s="544"/>
      <c r="C415" s="544"/>
      <c r="D415" s="545"/>
      <c r="E415" s="546"/>
    </row>
    <row r="416" spans="1:5">
      <c r="A416" s="734" t="s">
        <v>1631</v>
      </c>
      <c r="B416" s="734"/>
      <c r="C416" s="734"/>
      <c r="D416" s="735">
        <f ca="1">TODAY()</f>
        <v>44494</v>
      </c>
      <c r="E416" s="735"/>
    </row>
    <row r="417" spans="1:5">
      <c r="A417" s="567"/>
      <c r="B417" s="567"/>
      <c r="C417" s="567"/>
      <c r="D417" s="568"/>
      <c r="E417" s="568"/>
    </row>
    <row r="419" spans="1:5">
      <c r="D419" s="500" t="s">
        <v>1632</v>
      </c>
    </row>
    <row r="420" spans="1:5">
      <c r="C420" s="212"/>
      <c r="D420" s="140" t="s">
        <v>759</v>
      </c>
      <c r="E420" s="569"/>
    </row>
    <row r="421" spans="1:5">
      <c r="C421" s="212"/>
      <c r="D421" s="140" t="s">
        <v>760</v>
      </c>
      <c r="E421" s="569"/>
    </row>
    <row r="422" spans="1:5">
      <c r="C422" s="212"/>
      <c r="D422" s="140" t="s">
        <v>761</v>
      </c>
      <c r="E422" s="569"/>
    </row>
  </sheetData>
  <mergeCells count="305">
    <mergeCell ref="B405:C405"/>
    <mergeCell ref="B406:C406"/>
    <mergeCell ref="B407:C407"/>
    <mergeCell ref="A416:C416"/>
    <mergeCell ref="D416:E416"/>
    <mergeCell ref="B395:C395"/>
    <mergeCell ref="B396:C396"/>
    <mergeCell ref="B397:C397"/>
    <mergeCell ref="B398:C398"/>
    <mergeCell ref="B399:C399"/>
    <mergeCell ref="B400:C400"/>
    <mergeCell ref="B402:C402"/>
    <mergeCell ref="B403:C403"/>
    <mergeCell ref="B404:C404"/>
    <mergeCell ref="B384:C384"/>
    <mergeCell ref="B385:C385"/>
    <mergeCell ref="B386:C386"/>
    <mergeCell ref="B388:C388"/>
    <mergeCell ref="B389:C389"/>
    <mergeCell ref="B390:C390"/>
    <mergeCell ref="B391:C391"/>
    <mergeCell ref="B392:C392"/>
    <mergeCell ref="B393:C393"/>
    <mergeCell ref="B374:C374"/>
    <mergeCell ref="B375:C375"/>
    <mergeCell ref="B376:C376"/>
    <mergeCell ref="B377:C377"/>
    <mergeCell ref="B378:C378"/>
    <mergeCell ref="B379:C379"/>
    <mergeCell ref="B381:C381"/>
    <mergeCell ref="B382:C382"/>
    <mergeCell ref="B383:C383"/>
    <mergeCell ref="B363:C363"/>
    <mergeCell ref="B364:C364"/>
    <mergeCell ref="B365:C365"/>
    <mergeCell ref="B367:C367"/>
    <mergeCell ref="B368:C368"/>
    <mergeCell ref="B369:C369"/>
    <mergeCell ref="B370:C370"/>
    <mergeCell ref="B371:C371"/>
    <mergeCell ref="B372:C372"/>
    <mergeCell ref="B353:C353"/>
    <mergeCell ref="B354:C354"/>
    <mergeCell ref="B355:C355"/>
    <mergeCell ref="B356:C356"/>
    <mergeCell ref="B357:C357"/>
    <mergeCell ref="B358:C358"/>
    <mergeCell ref="B360:C360"/>
    <mergeCell ref="B361:C361"/>
    <mergeCell ref="B362:C362"/>
    <mergeCell ref="B342:C342"/>
    <mergeCell ref="B343:C343"/>
    <mergeCell ref="B344:C344"/>
    <mergeCell ref="B346:C346"/>
    <mergeCell ref="B347:C347"/>
    <mergeCell ref="B348:C348"/>
    <mergeCell ref="B349:C349"/>
    <mergeCell ref="B350:C350"/>
    <mergeCell ref="B351:C351"/>
    <mergeCell ref="B332:C332"/>
    <mergeCell ref="B333:C333"/>
    <mergeCell ref="B334:C334"/>
    <mergeCell ref="B335:C335"/>
    <mergeCell ref="B336:C336"/>
    <mergeCell ref="B337:C337"/>
    <mergeCell ref="B339:C339"/>
    <mergeCell ref="B340:C340"/>
    <mergeCell ref="B341:C341"/>
    <mergeCell ref="B321:C321"/>
    <mergeCell ref="B322:C322"/>
    <mergeCell ref="B323:C323"/>
    <mergeCell ref="B325:C325"/>
    <mergeCell ref="B326:C326"/>
    <mergeCell ref="B327:C327"/>
    <mergeCell ref="B328:C328"/>
    <mergeCell ref="B329:C329"/>
    <mergeCell ref="B330:C330"/>
    <mergeCell ref="B311:C311"/>
    <mergeCell ref="B312:C312"/>
    <mergeCell ref="B313:C313"/>
    <mergeCell ref="B314:C314"/>
    <mergeCell ref="B315:C315"/>
    <mergeCell ref="B316:C316"/>
    <mergeCell ref="B318:C318"/>
    <mergeCell ref="B319:C319"/>
    <mergeCell ref="B320:C320"/>
    <mergeCell ref="B300:C300"/>
    <mergeCell ref="B301:C301"/>
    <mergeCell ref="B302:C302"/>
    <mergeCell ref="B304:C304"/>
    <mergeCell ref="B305:C305"/>
    <mergeCell ref="B306:C306"/>
    <mergeCell ref="B307:C307"/>
    <mergeCell ref="B308:C308"/>
    <mergeCell ref="B309:C309"/>
    <mergeCell ref="B290:C290"/>
    <mergeCell ref="B291:C291"/>
    <mergeCell ref="B292:C292"/>
    <mergeCell ref="B293:C293"/>
    <mergeCell ref="B294:C294"/>
    <mergeCell ref="B295:C295"/>
    <mergeCell ref="B297:C297"/>
    <mergeCell ref="B298:C298"/>
    <mergeCell ref="B299:C299"/>
    <mergeCell ref="B279:C279"/>
    <mergeCell ref="B280:C280"/>
    <mergeCell ref="B281:C281"/>
    <mergeCell ref="B283:C283"/>
    <mergeCell ref="B284:C284"/>
    <mergeCell ref="B285:C285"/>
    <mergeCell ref="B286:C286"/>
    <mergeCell ref="B287:C287"/>
    <mergeCell ref="B288:C288"/>
    <mergeCell ref="B269:C269"/>
    <mergeCell ref="B270:C270"/>
    <mergeCell ref="B271:C271"/>
    <mergeCell ref="B272:C272"/>
    <mergeCell ref="B273:C273"/>
    <mergeCell ref="B274:C274"/>
    <mergeCell ref="B276:C276"/>
    <mergeCell ref="B277:C277"/>
    <mergeCell ref="B278:C278"/>
    <mergeCell ref="B258:C258"/>
    <mergeCell ref="B259:C259"/>
    <mergeCell ref="B260:C260"/>
    <mergeCell ref="B262:C262"/>
    <mergeCell ref="B263:C263"/>
    <mergeCell ref="B264:C264"/>
    <mergeCell ref="B265:C265"/>
    <mergeCell ref="B266:C266"/>
    <mergeCell ref="B267:C267"/>
    <mergeCell ref="B248:C248"/>
    <mergeCell ref="B249:C249"/>
    <mergeCell ref="B250:C250"/>
    <mergeCell ref="B251:C251"/>
    <mergeCell ref="B252:C252"/>
    <mergeCell ref="B253:C253"/>
    <mergeCell ref="B255:C255"/>
    <mergeCell ref="B256:C256"/>
    <mergeCell ref="B257:C257"/>
    <mergeCell ref="B237:C237"/>
    <mergeCell ref="B238:C238"/>
    <mergeCell ref="B239:C239"/>
    <mergeCell ref="B241:C241"/>
    <mergeCell ref="B242:C242"/>
    <mergeCell ref="B243:C243"/>
    <mergeCell ref="B244:C244"/>
    <mergeCell ref="B245:C245"/>
    <mergeCell ref="B246:C246"/>
    <mergeCell ref="B227:C227"/>
    <mergeCell ref="B228:C228"/>
    <mergeCell ref="B229:C229"/>
    <mergeCell ref="B230:C230"/>
    <mergeCell ref="B231:C231"/>
    <mergeCell ref="B232:C232"/>
    <mergeCell ref="B234:C234"/>
    <mergeCell ref="B235:C235"/>
    <mergeCell ref="B236:C236"/>
    <mergeCell ref="B216:C216"/>
    <mergeCell ref="B217:C217"/>
    <mergeCell ref="B218:C218"/>
    <mergeCell ref="B220:C220"/>
    <mergeCell ref="B221:C221"/>
    <mergeCell ref="B222:C222"/>
    <mergeCell ref="B223:C223"/>
    <mergeCell ref="B224:C224"/>
    <mergeCell ref="B225:C225"/>
    <mergeCell ref="B206:C206"/>
    <mergeCell ref="B207:C207"/>
    <mergeCell ref="B208:C208"/>
    <mergeCell ref="B209:C209"/>
    <mergeCell ref="B210:C210"/>
    <mergeCell ref="B211:C211"/>
    <mergeCell ref="B213:C213"/>
    <mergeCell ref="B214:C214"/>
    <mergeCell ref="B215:C215"/>
    <mergeCell ref="B195:C195"/>
    <mergeCell ref="B196:C196"/>
    <mergeCell ref="B197:C197"/>
    <mergeCell ref="B199:C199"/>
    <mergeCell ref="B200:C200"/>
    <mergeCell ref="B201:C201"/>
    <mergeCell ref="B202:C202"/>
    <mergeCell ref="B203:C203"/>
    <mergeCell ref="B204:C204"/>
    <mergeCell ref="B185:C185"/>
    <mergeCell ref="B186:C186"/>
    <mergeCell ref="B187:C187"/>
    <mergeCell ref="B188:C188"/>
    <mergeCell ref="B189:C189"/>
    <mergeCell ref="B190:C190"/>
    <mergeCell ref="B192:C192"/>
    <mergeCell ref="B193:C193"/>
    <mergeCell ref="B194:C194"/>
    <mergeCell ref="B174:C174"/>
    <mergeCell ref="B175:C175"/>
    <mergeCell ref="B176:C176"/>
    <mergeCell ref="B178:C178"/>
    <mergeCell ref="B179:C179"/>
    <mergeCell ref="B180:C180"/>
    <mergeCell ref="B181:C181"/>
    <mergeCell ref="B182:C182"/>
    <mergeCell ref="B183:C183"/>
    <mergeCell ref="B164:C164"/>
    <mergeCell ref="B165:C165"/>
    <mergeCell ref="B166:C166"/>
    <mergeCell ref="B167:C167"/>
    <mergeCell ref="B168:C168"/>
    <mergeCell ref="B169:C169"/>
    <mergeCell ref="B171:C171"/>
    <mergeCell ref="B172:C172"/>
    <mergeCell ref="B173:C173"/>
    <mergeCell ref="B153:C153"/>
    <mergeCell ref="B154:C154"/>
    <mergeCell ref="B155:C155"/>
    <mergeCell ref="B157:C157"/>
    <mergeCell ref="B158:C158"/>
    <mergeCell ref="B159:C159"/>
    <mergeCell ref="B160:C160"/>
    <mergeCell ref="B161:C161"/>
    <mergeCell ref="B162:C162"/>
    <mergeCell ref="B143:C143"/>
    <mergeCell ref="B144:C144"/>
    <mergeCell ref="B145:C145"/>
    <mergeCell ref="B146:C146"/>
    <mergeCell ref="B147:C147"/>
    <mergeCell ref="B148:C148"/>
    <mergeCell ref="B150:C150"/>
    <mergeCell ref="B151:C151"/>
    <mergeCell ref="B152:C152"/>
    <mergeCell ref="B132:C132"/>
    <mergeCell ref="B133:C133"/>
    <mergeCell ref="B134:C134"/>
    <mergeCell ref="B136:C136"/>
    <mergeCell ref="B137:C137"/>
    <mergeCell ref="B138:C138"/>
    <mergeCell ref="B139:C139"/>
    <mergeCell ref="B140:C140"/>
    <mergeCell ref="B141:C141"/>
    <mergeCell ref="B122:C122"/>
    <mergeCell ref="B123:C123"/>
    <mergeCell ref="B124:C124"/>
    <mergeCell ref="B125:C125"/>
    <mergeCell ref="B126:C126"/>
    <mergeCell ref="B127:C127"/>
    <mergeCell ref="B129:C129"/>
    <mergeCell ref="B130:C130"/>
    <mergeCell ref="B131:C131"/>
    <mergeCell ref="B111:C111"/>
    <mergeCell ref="B112:C112"/>
    <mergeCell ref="B113:C113"/>
    <mergeCell ref="B115:C115"/>
    <mergeCell ref="B116:C116"/>
    <mergeCell ref="B117:C117"/>
    <mergeCell ref="B118:C118"/>
    <mergeCell ref="B119:C119"/>
    <mergeCell ref="B120:C120"/>
    <mergeCell ref="B101:C101"/>
    <mergeCell ref="B102:C102"/>
    <mergeCell ref="B103:C103"/>
    <mergeCell ref="B104:C104"/>
    <mergeCell ref="B105:C105"/>
    <mergeCell ref="B106:C106"/>
    <mergeCell ref="B108:C108"/>
    <mergeCell ref="B109:C109"/>
    <mergeCell ref="B110:C110"/>
    <mergeCell ref="B95:C95"/>
    <mergeCell ref="J95:S95"/>
    <mergeCell ref="B96:C96"/>
    <mergeCell ref="J96:S96"/>
    <mergeCell ref="B97:C97"/>
    <mergeCell ref="J97:S97"/>
    <mergeCell ref="B98:C98"/>
    <mergeCell ref="J98:S98"/>
    <mergeCell ref="B99:C99"/>
    <mergeCell ref="B89:C89"/>
    <mergeCell ref="J89:S89"/>
    <mergeCell ref="B90:C90"/>
    <mergeCell ref="J90:S90"/>
    <mergeCell ref="B91:C91"/>
    <mergeCell ref="J91:S91"/>
    <mergeCell ref="B92:C92"/>
    <mergeCell ref="J92:S92"/>
    <mergeCell ref="B94:C94"/>
    <mergeCell ref="J94:S94"/>
    <mergeCell ref="B83:C83"/>
    <mergeCell ref="J83:S83"/>
    <mergeCell ref="B84:C84"/>
    <mergeCell ref="J84:S84"/>
    <mergeCell ref="B85:C85"/>
    <mergeCell ref="J85:S85"/>
    <mergeCell ref="B87:C87"/>
    <mergeCell ref="J87:S87"/>
    <mergeCell ref="B88:C88"/>
    <mergeCell ref="J88:S88"/>
    <mergeCell ref="A1:F2"/>
    <mergeCell ref="A3:F3"/>
    <mergeCell ref="A78:E78"/>
    <mergeCell ref="J78:S78"/>
    <mergeCell ref="B80:C80"/>
    <mergeCell ref="J80:S80"/>
    <mergeCell ref="B81:C81"/>
    <mergeCell ref="K81:S81"/>
    <mergeCell ref="B82:C82"/>
    <mergeCell ref="J82:S82"/>
  </mergeCells>
  <hyperlinks>
    <hyperlink ref="D54" r:id="rId1"/>
    <hyperlink ref="F61" r:id="rId2"/>
    <hyperlink ref="F63" r:id="rId3"/>
  </hyperlinks>
  <pageMargins left="0.51180555555555496" right="0.51180555555555496" top="0.78749999999999998" bottom="0.78749999999999998" header="0.51180555555555496" footer="0.51180555555555496"/>
  <pageSetup scale="58" fitToHeight="0" orientation="portrait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21"/>
  <sheetViews>
    <sheetView view="pageBreakPreview" zoomScaleNormal="100" zoomScaleSheetLayoutView="100" workbookViewId="0">
      <selection activeCell="B32" sqref="B32"/>
    </sheetView>
  </sheetViews>
  <sheetFormatPr defaultRowHeight="15"/>
  <cols>
    <col min="1" max="1" width="25.42578125" style="500" customWidth="1"/>
    <col min="2" max="2" width="82.7109375" style="500" customWidth="1"/>
    <col min="3" max="256" width="9.140625" style="500"/>
    <col min="257" max="257" width="25.42578125" style="500" customWidth="1"/>
    <col min="258" max="258" width="82.7109375" style="500" customWidth="1"/>
    <col min="259" max="512" width="9.140625" style="500"/>
    <col min="513" max="513" width="25.42578125" style="500" customWidth="1"/>
    <col min="514" max="514" width="82.7109375" style="500" customWidth="1"/>
    <col min="515" max="768" width="9.140625" style="500"/>
    <col min="769" max="769" width="25.42578125" style="500" customWidth="1"/>
    <col min="770" max="770" width="82.7109375" style="500" customWidth="1"/>
    <col min="771" max="1024" width="9.140625" style="500"/>
    <col min="1025" max="1025" width="25.42578125" style="500" customWidth="1"/>
    <col min="1026" max="1026" width="82.7109375" style="500" customWidth="1"/>
    <col min="1027" max="1280" width="9.140625" style="500"/>
    <col min="1281" max="1281" width="25.42578125" style="500" customWidth="1"/>
    <col min="1282" max="1282" width="82.7109375" style="500" customWidth="1"/>
    <col min="1283" max="1536" width="9.140625" style="500"/>
    <col min="1537" max="1537" width="25.42578125" style="500" customWidth="1"/>
    <col min="1538" max="1538" width="82.7109375" style="500" customWidth="1"/>
    <col min="1539" max="1792" width="9.140625" style="500"/>
    <col min="1793" max="1793" width="25.42578125" style="500" customWidth="1"/>
    <col min="1794" max="1794" width="82.7109375" style="500" customWidth="1"/>
    <col min="1795" max="2048" width="9.140625" style="500"/>
    <col min="2049" max="2049" width="25.42578125" style="500" customWidth="1"/>
    <col min="2050" max="2050" width="82.7109375" style="500" customWidth="1"/>
    <col min="2051" max="2304" width="9.140625" style="500"/>
    <col min="2305" max="2305" width="25.42578125" style="500" customWidth="1"/>
    <col min="2306" max="2306" width="82.7109375" style="500" customWidth="1"/>
    <col min="2307" max="2560" width="9.140625" style="500"/>
    <col min="2561" max="2561" width="25.42578125" style="500" customWidth="1"/>
    <col min="2562" max="2562" width="82.7109375" style="500" customWidth="1"/>
    <col min="2563" max="2816" width="9.140625" style="500"/>
    <col min="2817" max="2817" width="25.42578125" style="500" customWidth="1"/>
    <col min="2818" max="2818" width="82.7109375" style="500" customWidth="1"/>
    <col min="2819" max="3072" width="9.140625" style="500"/>
    <col min="3073" max="3073" width="25.42578125" style="500" customWidth="1"/>
    <col min="3074" max="3074" width="82.7109375" style="500" customWidth="1"/>
    <col min="3075" max="3328" width="9.140625" style="500"/>
    <col min="3329" max="3329" width="25.42578125" style="500" customWidth="1"/>
    <col min="3330" max="3330" width="82.7109375" style="500" customWidth="1"/>
    <col min="3331" max="3584" width="9.140625" style="500"/>
    <col min="3585" max="3585" width="25.42578125" style="500" customWidth="1"/>
    <col min="3586" max="3586" width="82.7109375" style="500" customWidth="1"/>
    <col min="3587" max="3840" width="9.140625" style="500"/>
    <col min="3841" max="3841" width="25.42578125" style="500" customWidth="1"/>
    <col min="3842" max="3842" width="82.7109375" style="500" customWidth="1"/>
    <col min="3843" max="4096" width="9.140625" style="500"/>
    <col min="4097" max="4097" width="25.42578125" style="500" customWidth="1"/>
    <col min="4098" max="4098" width="82.7109375" style="500" customWidth="1"/>
    <col min="4099" max="4352" width="9.140625" style="500"/>
    <col min="4353" max="4353" width="25.42578125" style="500" customWidth="1"/>
    <col min="4354" max="4354" width="82.7109375" style="500" customWidth="1"/>
    <col min="4355" max="4608" width="9.140625" style="500"/>
    <col min="4609" max="4609" width="25.42578125" style="500" customWidth="1"/>
    <col min="4610" max="4610" width="82.7109375" style="500" customWidth="1"/>
    <col min="4611" max="4864" width="9.140625" style="500"/>
    <col min="4865" max="4865" width="25.42578125" style="500" customWidth="1"/>
    <col min="4866" max="4866" width="82.7109375" style="500" customWidth="1"/>
    <col min="4867" max="5120" width="9.140625" style="500"/>
    <col min="5121" max="5121" width="25.42578125" style="500" customWidth="1"/>
    <col min="5122" max="5122" width="82.7109375" style="500" customWidth="1"/>
    <col min="5123" max="5376" width="9.140625" style="500"/>
    <col min="5377" max="5377" width="25.42578125" style="500" customWidth="1"/>
    <col min="5378" max="5378" width="82.7109375" style="500" customWidth="1"/>
    <col min="5379" max="5632" width="9.140625" style="500"/>
    <col min="5633" max="5633" width="25.42578125" style="500" customWidth="1"/>
    <col min="5634" max="5634" width="82.7109375" style="500" customWidth="1"/>
    <col min="5635" max="5888" width="9.140625" style="500"/>
    <col min="5889" max="5889" width="25.42578125" style="500" customWidth="1"/>
    <col min="5890" max="5890" width="82.7109375" style="500" customWidth="1"/>
    <col min="5891" max="6144" width="9.140625" style="500"/>
    <col min="6145" max="6145" width="25.42578125" style="500" customWidth="1"/>
    <col min="6146" max="6146" width="82.7109375" style="500" customWidth="1"/>
    <col min="6147" max="6400" width="9.140625" style="500"/>
    <col min="6401" max="6401" width="25.42578125" style="500" customWidth="1"/>
    <col min="6402" max="6402" width="82.7109375" style="500" customWidth="1"/>
    <col min="6403" max="6656" width="9.140625" style="500"/>
    <col min="6657" max="6657" width="25.42578125" style="500" customWidth="1"/>
    <col min="6658" max="6658" width="82.7109375" style="500" customWidth="1"/>
    <col min="6659" max="6912" width="9.140625" style="500"/>
    <col min="6913" max="6913" width="25.42578125" style="500" customWidth="1"/>
    <col min="6914" max="6914" width="82.7109375" style="500" customWidth="1"/>
    <col min="6915" max="7168" width="9.140625" style="500"/>
    <col min="7169" max="7169" width="25.42578125" style="500" customWidth="1"/>
    <col min="7170" max="7170" width="82.7109375" style="500" customWidth="1"/>
    <col min="7171" max="7424" width="9.140625" style="500"/>
    <col min="7425" max="7425" width="25.42578125" style="500" customWidth="1"/>
    <col min="7426" max="7426" width="82.7109375" style="500" customWidth="1"/>
    <col min="7427" max="7680" width="9.140625" style="500"/>
    <col min="7681" max="7681" width="25.42578125" style="500" customWidth="1"/>
    <col min="7682" max="7682" width="82.7109375" style="500" customWidth="1"/>
    <col min="7683" max="7936" width="9.140625" style="500"/>
    <col min="7937" max="7937" width="25.42578125" style="500" customWidth="1"/>
    <col min="7938" max="7938" width="82.7109375" style="500" customWidth="1"/>
    <col min="7939" max="8192" width="9.140625" style="500"/>
    <col min="8193" max="8193" width="25.42578125" style="500" customWidth="1"/>
    <col min="8194" max="8194" width="82.7109375" style="500" customWidth="1"/>
    <col min="8195" max="8448" width="9.140625" style="500"/>
    <col min="8449" max="8449" width="25.42578125" style="500" customWidth="1"/>
    <col min="8450" max="8450" width="82.7109375" style="500" customWidth="1"/>
    <col min="8451" max="8704" width="9.140625" style="500"/>
    <col min="8705" max="8705" width="25.42578125" style="500" customWidth="1"/>
    <col min="8706" max="8706" width="82.7109375" style="500" customWidth="1"/>
    <col min="8707" max="8960" width="9.140625" style="500"/>
    <col min="8961" max="8961" width="25.42578125" style="500" customWidth="1"/>
    <col min="8962" max="8962" width="82.7109375" style="500" customWidth="1"/>
    <col min="8963" max="9216" width="9.140625" style="500"/>
    <col min="9217" max="9217" width="25.42578125" style="500" customWidth="1"/>
    <col min="9218" max="9218" width="82.7109375" style="500" customWidth="1"/>
    <col min="9219" max="9472" width="9.140625" style="500"/>
    <col min="9473" max="9473" width="25.42578125" style="500" customWidth="1"/>
    <col min="9474" max="9474" width="82.7109375" style="500" customWidth="1"/>
    <col min="9475" max="9728" width="9.140625" style="500"/>
    <col min="9729" max="9729" width="25.42578125" style="500" customWidth="1"/>
    <col min="9730" max="9730" width="82.7109375" style="500" customWidth="1"/>
    <col min="9731" max="9984" width="9.140625" style="500"/>
    <col min="9985" max="9985" width="25.42578125" style="500" customWidth="1"/>
    <col min="9986" max="9986" width="82.7109375" style="500" customWidth="1"/>
    <col min="9987" max="10240" width="9.140625" style="500"/>
    <col min="10241" max="10241" width="25.42578125" style="500" customWidth="1"/>
    <col min="10242" max="10242" width="82.7109375" style="500" customWidth="1"/>
    <col min="10243" max="10496" width="9.140625" style="500"/>
    <col min="10497" max="10497" width="25.42578125" style="500" customWidth="1"/>
    <col min="10498" max="10498" width="82.7109375" style="500" customWidth="1"/>
    <col min="10499" max="10752" width="9.140625" style="500"/>
    <col min="10753" max="10753" width="25.42578125" style="500" customWidth="1"/>
    <col min="10754" max="10754" width="82.7109375" style="500" customWidth="1"/>
    <col min="10755" max="11008" width="9.140625" style="500"/>
    <col min="11009" max="11009" width="25.42578125" style="500" customWidth="1"/>
    <col min="11010" max="11010" width="82.7109375" style="500" customWidth="1"/>
    <col min="11011" max="11264" width="9.140625" style="500"/>
    <col min="11265" max="11265" width="25.42578125" style="500" customWidth="1"/>
    <col min="11266" max="11266" width="82.7109375" style="500" customWidth="1"/>
    <col min="11267" max="11520" width="9.140625" style="500"/>
    <col min="11521" max="11521" width="25.42578125" style="500" customWidth="1"/>
    <col min="11522" max="11522" width="82.7109375" style="500" customWidth="1"/>
    <col min="11523" max="11776" width="9.140625" style="500"/>
    <col min="11777" max="11777" width="25.42578125" style="500" customWidth="1"/>
    <col min="11778" max="11778" width="82.7109375" style="500" customWidth="1"/>
    <col min="11779" max="12032" width="9.140625" style="500"/>
    <col min="12033" max="12033" width="25.42578125" style="500" customWidth="1"/>
    <col min="12034" max="12034" width="82.7109375" style="500" customWidth="1"/>
    <col min="12035" max="12288" width="9.140625" style="500"/>
    <col min="12289" max="12289" width="25.42578125" style="500" customWidth="1"/>
    <col min="12290" max="12290" width="82.7109375" style="500" customWidth="1"/>
    <col min="12291" max="12544" width="9.140625" style="500"/>
    <col min="12545" max="12545" width="25.42578125" style="500" customWidth="1"/>
    <col min="12546" max="12546" width="82.7109375" style="500" customWidth="1"/>
    <col min="12547" max="12800" width="9.140625" style="500"/>
    <col min="12801" max="12801" width="25.42578125" style="500" customWidth="1"/>
    <col min="12802" max="12802" width="82.7109375" style="500" customWidth="1"/>
    <col min="12803" max="13056" width="9.140625" style="500"/>
    <col min="13057" max="13057" width="25.42578125" style="500" customWidth="1"/>
    <col min="13058" max="13058" width="82.7109375" style="500" customWidth="1"/>
    <col min="13059" max="13312" width="9.140625" style="500"/>
    <col min="13313" max="13313" width="25.42578125" style="500" customWidth="1"/>
    <col min="13314" max="13314" width="82.7109375" style="500" customWidth="1"/>
    <col min="13315" max="13568" width="9.140625" style="500"/>
    <col min="13569" max="13569" width="25.42578125" style="500" customWidth="1"/>
    <col min="13570" max="13570" width="82.7109375" style="500" customWidth="1"/>
    <col min="13571" max="13824" width="9.140625" style="500"/>
    <col min="13825" max="13825" width="25.42578125" style="500" customWidth="1"/>
    <col min="13826" max="13826" width="82.7109375" style="500" customWidth="1"/>
    <col min="13827" max="14080" width="9.140625" style="500"/>
    <col min="14081" max="14081" width="25.42578125" style="500" customWidth="1"/>
    <col min="14082" max="14082" width="82.7109375" style="500" customWidth="1"/>
    <col min="14083" max="14336" width="9.140625" style="500"/>
    <col min="14337" max="14337" width="25.42578125" style="500" customWidth="1"/>
    <col min="14338" max="14338" width="82.7109375" style="500" customWidth="1"/>
    <col min="14339" max="14592" width="9.140625" style="500"/>
    <col min="14593" max="14593" width="25.42578125" style="500" customWidth="1"/>
    <col min="14594" max="14594" width="82.7109375" style="500" customWidth="1"/>
    <col min="14595" max="14848" width="9.140625" style="500"/>
    <col min="14849" max="14849" width="25.42578125" style="500" customWidth="1"/>
    <col min="14850" max="14850" width="82.7109375" style="500" customWidth="1"/>
    <col min="14851" max="15104" width="9.140625" style="500"/>
    <col min="15105" max="15105" width="25.42578125" style="500" customWidth="1"/>
    <col min="15106" max="15106" width="82.7109375" style="500" customWidth="1"/>
    <col min="15107" max="15360" width="9.140625" style="500"/>
    <col min="15361" max="15361" width="25.42578125" style="500" customWidth="1"/>
    <col min="15362" max="15362" width="82.7109375" style="500" customWidth="1"/>
    <col min="15363" max="15616" width="9.140625" style="500"/>
    <col min="15617" max="15617" width="25.42578125" style="500" customWidth="1"/>
    <col min="15618" max="15618" width="82.7109375" style="500" customWidth="1"/>
    <col min="15619" max="15872" width="9.140625" style="500"/>
    <col min="15873" max="15873" width="25.42578125" style="500" customWidth="1"/>
    <col min="15874" max="15874" width="82.7109375" style="500" customWidth="1"/>
    <col min="15875" max="16128" width="9.140625" style="500"/>
    <col min="16129" max="16129" width="25.42578125" style="500" customWidth="1"/>
    <col min="16130" max="16130" width="82.7109375" style="500" customWidth="1"/>
    <col min="16131" max="16384" width="9.140625" style="500"/>
  </cols>
  <sheetData>
    <row r="1" spans="1:9" ht="21">
      <c r="A1" s="624" t="s">
        <v>1668</v>
      </c>
      <c r="B1" s="624"/>
    </row>
    <row r="2" spans="1:9">
      <c r="A2" s="625" t="s">
        <v>1636</v>
      </c>
      <c r="B2" s="626"/>
      <c r="C2" s="583"/>
      <c r="D2" s="583"/>
      <c r="E2" s="583"/>
      <c r="F2" s="583"/>
      <c r="G2" s="583"/>
      <c r="H2" s="583"/>
      <c r="I2" s="583"/>
    </row>
    <row r="3" spans="1:9">
      <c r="A3" s="584" t="s">
        <v>1637</v>
      </c>
      <c r="B3" s="585" t="s">
        <v>1638</v>
      </c>
      <c r="C3" s="583"/>
      <c r="D3" s="583"/>
      <c r="E3" s="583"/>
      <c r="F3" s="583"/>
      <c r="G3" s="583"/>
      <c r="H3" s="583"/>
      <c r="I3" s="583"/>
    </row>
    <row r="4" spans="1:9">
      <c r="A4" s="584" t="s">
        <v>1639</v>
      </c>
      <c r="B4" s="585" t="s">
        <v>1640</v>
      </c>
      <c r="C4" s="583"/>
      <c r="D4" s="583"/>
      <c r="E4" s="583"/>
      <c r="F4" s="583"/>
      <c r="G4" s="583"/>
      <c r="H4" s="583"/>
      <c r="I4" s="583"/>
    </row>
    <row r="5" spans="1:9">
      <c r="A5" s="584" t="s">
        <v>1641</v>
      </c>
      <c r="B5" s="585" t="s">
        <v>1669</v>
      </c>
      <c r="C5" s="583"/>
      <c r="D5" s="583"/>
      <c r="E5" s="583"/>
      <c r="F5" s="583"/>
      <c r="G5" s="583"/>
      <c r="H5" s="583"/>
      <c r="I5" s="583"/>
    </row>
    <row r="6" spans="1:9">
      <c r="A6" s="584" t="s">
        <v>1642</v>
      </c>
      <c r="B6" s="585" t="s">
        <v>1670</v>
      </c>
      <c r="C6" s="583"/>
      <c r="D6" s="583"/>
      <c r="E6" s="583"/>
      <c r="F6" s="583"/>
      <c r="G6" s="583"/>
      <c r="H6" s="583"/>
      <c r="I6" s="583"/>
    </row>
    <row r="7" spans="1:9" ht="60">
      <c r="A7" s="586" t="s">
        <v>1643</v>
      </c>
      <c r="B7" s="587" t="s">
        <v>1671</v>
      </c>
      <c r="C7" s="583"/>
      <c r="D7" s="583"/>
      <c r="E7" s="583"/>
      <c r="F7" s="583"/>
      <c r="G7" s="583"/>
      <c r="H7" s="583"/>
      <c r="I7" s="583"/>
    </row>
    <row r="8" spans="1:9">
      <c r="A8" s="584" t="s">
        <v>1644</v>
      </c>
      <c r="B8" s="588" t="s">
        <v>1645</v>
      </c>
    </row>
    <row r="9" spans="1:9">
      <c r="A9" s="584" t="s">
        <v>1646</v>
      </c>
      <c r="B9" s="588" t="s">
        <v>1647</v>
      </c>
    </row>
    <row r="10" spans="1:9">
      <c r="A10" s="584" t="s">
        <v>1648</v>
      </c>
      <c r="B10" s="588" t="s">
        <v>1649</v>
      </c>
    </row>
    <row r="11" spans="1:9">
      <c r="A11" s="584" t="s">
        <v>1639</v>
      </c>
      <c r="B11" s="588" t="s">
        <v>1650</v>
      </c>
    </row>
    <row r="12" spans="1:9">
      <c r="A12" s="584" t="s">
        <v>1651</v>
      </c>
      <c r="B12" s="588" t="s">
        <v>1652</v>
      </c>
    </row>
    <row r="13" spans="1:9">
      <c r="A13" s="584" t="s">
        <v>1653</v>
      </c>
      <c r="B13" s="588" t="s">
        <v>1654</v>
      </c>
    </row>
    <row r="14" spans="1:9">
      <c r="A14" s="584" t="s">
        <v>1655</v>
      </c>
      <c r="B14" s="588" t="s">
        <v>1656</v>
      </c>
    </row>
    <row r="15" spans="1:9">
      <c r="A15" s="584" t="s">
        <v>1657</v>
      </c>
      <c r="B15" s="588" t="s">
        <v>1658</v>
      </c>
    </row>
    <row r="17" spans="1:2">
      <c r="A17" s="627" t="s">
        <v>1659</v>
      </c>
      <c r="B17" s="627"/>
    </row>
    <row r="18" spans="1:2">
      <c r="A18" s="584" t="s">
        <v>1660</v>
      </c>
      <c r="B18" s="582" t="s">
        <v>1661</v>
      </c>
    </row>
    <row r="19" spans="1:2">
      <c r="A19" s="589" t="s">
        <v>1662</v>
      </c>
      <c r="B19" s="590" t="s">
        <v>1666</v>
      </c>
    </row>
    <row r="20" spans="1:2">
      <c r="A20" s="589" t="s">
        <v>1664</v>
      </c>
      <c r="B20" s="590" t="s">
        <v>1663</v>
      </c>
    </row>
    <row r="21" spans="1:2">
      <c r="A21" s="589" t="s">
        <v>1665</v>
      </c>
      <c r="B21" s="591" t="s">
        <v>1667</v>
      </c>
    </row>
  </sheetData>
  <mergeCells count="3">
    <mergeCell ref="A1:B1"/>
    <mergeCell ref="A2:B2"/>
    <mergeCell ref="A17:B17"/>
  </mergeCells>
  <pageMargins left="0.511811024" right="0.511811024" top="0.78740157499999996" bottom="0.78740157499999996" header="0.31496062000000002" footer="0.31496062000000002"/>
  <pageSetup paperSize="9" scale="8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38"/>
  <sheetViews>
    <sheetView showGridLines="0" view="pageBreakPreview" topLeftCell="A7" zoomScaleNormal="100" workbookViewId="0">
      <selection activeCell="C14" sqref="C14:D16"/>
    </sheetView>
  </sheetViews>
  <sheetFormatPr defaultColWidth="8.7109375" defaultRowHeight="15"/>
  <cols>
    <col min="1" max="1" width="24.28515625" customWidth="1"/>
    <col min="2" max="2" width="51.7109375" customWidth="1"/>
    <col min="3" max="3" width="22.28515625" customWidth="1"/>
    <col min="4" max="4" width="15.28515625" customWidth="1"/>
  </cols>
  <sheetData>
    <row r="1" spans="1:4" s="500" customFormat="1" ht="23.25">
      <c r="A1" s="630" t="s">
        <v>1672</v>
      </c>
      <c r="B1" s="630"/>
      <c r="C1" s="630"/>
      <c r="D1" s="630"/>
    </row>
    <row r="2" spans="1:4" ht="24" customHeight="1">
      <c r="A2" s="634" t="str">
        <f>'3.ORÇAMENTO'!A8</f>
        <v>CPF</v>
      </c>
      <c r="B2" s="634"/>
      <c r="C2" s="634"/>
      <c r="D2" s="634"/>
    </row>
    <row r="3" spans="1:4">
      <c r="A3" s="584" t="s">
        <v>1644</v>
      </c>
      <c r="B3" s="631" t="str">
        <f>'0.Dados do Licitante'!B8</f>
        <v>Teste 1</v>
      </c>
      <c r="C3" s="632"/>
      <c r="D3" s="633"/>
    </row>
    <row r="4" spans="1:4">
      <c r="A4" s="584" t="s">
        <v>1646</v>
      </c>
      <c r="B4" s="631" t="str">
        <f>'0.Dados do Licitante'!B9</f>
        <v>Teste 2</v>
      </c>
      <c r="C4" s="632"/>
      <c r="D4" s="633"/>
    </row>
    <row r="5" spans="1:4">
      <c r="A5" s="584" t="s">
        <v>1648</v>
      </c>
      <c r="B5" s="631" t="str">
        <f>'0.Dados do Licitante'!B10</f>
        <v>Teste 3</v>
      </c>
      <c r="C5" s="632"/>
      <c r="D5" s="633"/>
    </row>
    <row r="6" spans="1:4">
      <c r="A6" s="584" t="s">
        <v>1639</v>
      </c>
      <c r="B6" s="631" t="str">
        <f>'0.Dados do Licitante'!B11</f>
        <v>Teste 4</v>
      </c>
      <c r="C6" s="632"/>
      <c r="D6" s="633"/>
    </row>
    <row r="7" spans="1:4" s="500" customFormat="1">
      <c r="A7" s="584" t="s">
        <v>1651</v>
      </c>
      <c r="B7" s="631" t="str">
        <f>'0.Dados do Licitante'!B12</f>
        <v>Teste 5</v>
      </c>
      <c r="C7" s="632"/>
      <c r="D7" s="633"/>
    </row>
    <row r="8" spans="1:4">
      <c r="A8" s="584" t="s">
        <v>1653</v>
      </c>
      <c r="B8" s="631" t="str">
        <f>'0.Dados do Licitante'!B13</f>
        <v>Teste 6</v>
      </c>
      <c r="C8" s="632"/>
      <c r="D8" s="633"/>
    </row>
    <row r="9" spans="1:4">
      <c r="A9" s="584" t="s">
        <v>1655</v>
      </c>
      <c r="B9" s="631" t="str">
        <f>'0.Dados do Licitante'!B14</f>
        <v>Teste 7</v>
      </c>
      <c r="C9" s="632"/>
      <c r="D9" s="633"/>
    </row>
    <row r="10" spans="1:4">
      <c r="A10" s="584" t="s">
        <v>1657</v>
      </c>
      <c r="B10" s="631" t="str">
        <f>'0.Dados do Licitante'!B15</f>
        <v>Teste 8</v>
      </c>
      <c r="C10" s="632"/>
      <c r="D10" s="633"/>
    </row>
    <row r="11" spans="1:4" ht="15" customHeight="1">
      <c r="A11" s="637" t="s">
        <v>1633</v>
      </c>
      <c r="B11" s="637"/>
      <c r="C11" s="637"/>
      <c r="D11" s="637"/>
    </row>
    <row r="12" spans="1:4" ht="15" customHeight="1">
      <c r="A12" s="638"/>
      <c r="B12" s="639" t="s">
        <v>1</v>
      </c>
      <c r="C12" s="640" t="s">
        <v>2</v>
      </c>
      <c r="D12" s="641" t="s">
        <v>1634</v>
      </c>
    </row>
    <row r="13" spans="1:4">
      <c r="A13" s="638"/>
      <c r="B13" s="639"/>
      <c r="C13" s="640"/>
      <c r="D13" s="641"/>
    </row>
    <row r="14" spans="1:4" ht="30" customHeight="1">
      <c r="A14" s="570" t="s">
        <v>16</v>
      </c>
      <c r="B14" s="571" t="str">
        <f>'3.ORÇAMENTO'!C18</f>
        <v>SERVIÇOS PRELIMINARES E TÉCNICOS</v>
      </c>
      <c r="C14" s="572"/>
      <c r="D14" s="573"/>
    </row>
    <row r="15" spans="1:4" ht="29.25" customHeight="1">
      <c r="A15" s="574" t="s">
        <v>17</v>
      </c>
      <c r="B15" s="571" t="str">
        <f>'3.ORÇAMENTO'!C24</f>
        <v>GERNCIAMENTO DE OBRA</v>
      </c>
      <c r="C15" s="572"/>
      <c r="D15" s="573"/>
    </row>
    <row r="16" spans="1:4" ht="29.25" customHeight="1">
      <c r="A16" s="574" t="s">
        <v>18</v>
      </c>
      <c r="B16" s="571" t="str">
        <f>'3.ORÇAMENTO'!C27</f>
        <v>INSTALAÇÕES DE COMBATE A INCÊNDIOS</v>
      </c>
      <c r="C16" s="572"/>
      <c r="D16" s="573"/>
    </row>
    <row r="17" spans="1:4" ht="28.5" customHeight="1">
      <c r="A17" s="574"/>
      <c r="B17" s="571"/>
      <c r="C17" s="575"/>
      <c r="D17" s="573"/>
    </row>
    <row r="18" spans="1:4">
      <c r="A18" s="635"/>
      <c r="B18" s="635"/>
      <c r="C18" s="635"/>
      <c r="D18" s="570"/>
    </row>
    <row r="19" spans="1:4" ht="33" customHeight="1" thickBot="1">
      <c r="A19" s="636" t="s">
        <v>1635</v>
      </c>
      <c r="B19" s="636"/>
      <c r="C19" s="576">
        <f>SUM(C14:C17)</f>
        <v>0</v>
      </c>
      <c r="D19" s="577">
        <f>SUM(D14:D17)</f>
        <v>0</v>
      </c>
    </row>
    <row r="20" spans="1:4" s="500" customFormat="1" ht="33" customHeight="1">
      <c r="A20" s="628" t="s">
        <v>1673</v>
      </c>
      <c r="B20" s="628"/>
      <c r="C20" s="628"/>
      <c r="D20" s="628"/>
    </row>
    <row r="21" spans="1:4" s="500" customFormat="1" ht="33" customHeight="1">
      <c r="A21" s="629" t="s">
        <v>1674</v>
      </c>
      <c r="B21" s="629"/>
      <c r="C21" s="629"/>
      <c r="D21" s="629"/>
    </row>
    <row r="22" spans="1:4" s="500" customFormat="1" ht="33" customHeight="1">
      <c r="A22" s="595"/>
      <c r="B22" s="595"/>
      <c r="C22" s="595"/>
      <c r="D22" s="595"/>
    </row>
    <row r="23" spans="1:4">
      <c r="A23" s="578"/>
      <c r="B23" s="579"/>
      <c r="C23" s="580"/>
    </row>
    <row r="24" spans="1:4">
      <c r="A24" s="578"/>
      <c r="B24" s="592" t="str">
        <f>'0.Dados do Licitante'!B10</f>
        <v>Teste 3</v>
      </c>
      <c r="C24" s="593">
        <f ca="1">TODAY()</f>
        <v>44494</v>
      </c>
    </row>
    <row r="25" spans="1:4">
      <c r="A25" s="578"/>
      <c r="B25" s="1"/>
      <c r="C25" s="580"/>
    </row>
    <row r="26" spans="1:4">
      <c r="A26" s="578"/>
      <c r="B26" s="1"/>
      <c r="C26" s="580"/>
    </row>
    <row r="27" spans="1:4">
      <c r="A27" s="578"/>
      <c r="B27" s="579"/>
      <c r="C27" s="580"/>
    </row>
    <row r="28" spans="1:4">
      <c r="A28" s="578"/>
      <c r="B28" s="594" t="str">
        <f>'0.Dados do Licitante'!B12</f>
        <v>Teste 5</v>
      </c>
      <c r="C28" s="580"/>
    </row>
    <row r="29" spans="1:4">
      <c r="A29" s="578"/>
      <c r="B29" s="581" t="str">
        <f>'0.Dados do Licitante'!B13</f>
        <v>Teste 6</v>
      </c>
      <c r="C29" s="580"/>
    </row>
    <row r="30" spans="1:4">
      <c r="A30" s="578"/>
      <c r="B30" s="581" t="str">
        <f>'0.Dados do Licitante'!B14</f>
        <v>Teste 7</v>
      </c>
      <c r="C30" s="580"/>
    </row>
    <row r="31" spans="1:4">
      <c r="A31" s="578"/>
      <c r="B31" s="581"/>
      <c r="C31" s="580"/>
    </row>
    <row r="32" spans="1:4">
      <c r="A32" s="578"/>
      <c r="B32" s="579"/>
      <c r="C32" s="580"/>
    </row>
    <row r="33" spans="1:3">
      <c r="A33" s="578"/>
      <c r="B33" s="579"/>
      <c r="C33" s="580"/>
    </row>
    <row r="34" spans="1:3">
      <c r="A34" s="578"/>
      <c r="B34" s="579"/>
      <c r="C34" s="580"/>
    </row>
    <row r="35" spans="1:3">
      <c r="A35" s="578"/>
      <c r="B35" s="579"/>
      <c r="C35" s="580"/>
    </row>
    <row r="36" spans="1:3">
      <c r="A36" s="578"/>
      <c r="B36" s="579"/>
      <c r="C36" s="580"/>
    </row>
    <row r="37" spans="1:3">
      <c r="A37" s="578"/>
      <c r="B37" s="579"/>
      <c r="C37" s="580"/>
    </row>
    <row r="38" spans="1:3">
      <c r="A38" s="578"/>
      <c r="B38" s="579"/>
      <c r="C38" s="580"/>
    </row>
  </sheetData>
  <mergeCells count="19">
    <mergeCell ref="B8:D8"/>
    <mergeCell ref="B9:D9"/>
    <mergeCell ref="B10:D10"/>
    <mergeCell ref="A20:D20"/>
    <mergeCell ref="A21:D21"/>
    <mergeCell ref="A1:D1"/>
    <mergeCell ref="B3:D3"/>
    <mergeCell ref="B4:D4"/>
    <mergeCell ref="B5:D5"/>
    <mergeCell ref="B6:D6"/>
    <mergeCell ref="A2:D2"/>
    <mergeCell ref="A18:C18"/>
    <mergeCell ref="A19:B19"/>
    <mergeCell ref="A11:D11"/>
    <mergeCell ref="A12:A13"/>
    <mergeCell ref="B12:B13"/>
    <mergeCell ref="C12:C13"/>
    <mergeCell ref="D12:D13"/>
    <mergeCell ref="B7:D7"/>
  </mergeCells>
  <pageMargins left="0.51180555555555496" right="0.51180555555555496" top="0.78749999999999998" bottom="0.78749999999999998" header="0.51180555555555496" footer="0.51180555555555496"/>
  <pageSetup paperSize="9" scale="81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J52"/>
  <sheetViews>
    <sheetView view="pageBreakPreview" zoomScale="80" zoomScaleNormal="70" zoomScalePageLayoutView="80" workbookViewId="0">
      <selection activeCell="C53" sqref="C53"/>
    </sheetView>
  </sheetViews>
  <sheetFormatPr defaultColWidth="9.140625" defaultRowHeight="15"/>
  <cols>
    <col min="1" max="1" width="20.85546875" style="1" bestFit="1" customWidth="1"/>
    <col min="2" max="2" width="40.140625" style="1" customWidth="1"/>
    <col min="3" max="3" width="15" style="1" customWidth="1"/>
    <col min="4" max="4" width="10.7109375" style="1" customWidth="1"/>
    <col min="5" max="5" width="13" style="1" customWidth="1"/>
    <col min="6" max="6" width="10.7109375" style="1" customWidth="1"/>
    <col min="7" max="7" width="15.7109375" style="1" customWidth="1"/>
    <col min="8" max="8" width="10.7109375" style="1" customWidth="1"/>
    <col min="9" max="9" width="13.285156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2.28515625" style="1" customWidth="1"/>
    <col min="14" max="14" width="10.7109375" style="1" customWidth="1"/>
    <col min="15" max="15" width="13.5703125" style="1" customWidth="1"/>
    <col min="16" max="16" width="12.7109375" style="1" customWidth="1"/>
    <col min="17" max="1024" width="9.140625" style="1"/>
  </cols>
  <sheetData>
    <row r="1" spans="1:1024" s="500" customFormat="1">
      <c r="A1" s="642" t="s">
        <v>0</v>
      </c>
      <c r="B1" s="642"/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s="500" customFormat="1">
      <c r="A2" s="584" t="s">
        <v>1644</v>
      </c>
      <c r="B2" s="643" t="str">
        <f>'0.Dados do Licitante'!B8</f>
        <v>Teste 1</v>
      </c>
      <c r="C2" s="643"/>
      <c r="D2" s="643"/>
      <c r="E2" s="643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s="500" customFormat="1">
      <c r="A3" s="584" t="s">
        <v>1646</v>
      </c>
      <c r="B3" s="643" t="str">
        <f>'0.Dados do Licitante'!B9</f>
        <v>Teste 2</v>
      </c>
      <c r="C3" s="643"/>
      <c r="D3" s="643"/>
      <c r="E3" s="643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</row>
    <row r="4" spans="1:1024" s="500" customFormat="1">
      <c r="A4" s="584" t="s">
        <v>1648</v>
      </c>
      <c r="B4" s="643" t="str">
        <f>'0.Dados do Licitante'!B10</f>
        <v>Teste 3</v>
      </c>
      <c r="C4" s="643"/>
      <c r="D4" s="643"/>
      <c r="E4" s="643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</row>
    <row r="5" spans="1:1024" s="500" customFormat="1">
      <c r="A5" s="584" t="s">
        <v>1639</v>
      </c>
      <c r="B5" s="643" t="str">
        <f>'0.Dados do Licitante'!B11</f>
        <v>Teste 4</v>
      </c>
      <c r="C5" s="643"/>
      <c r="D5" s="643"/>
      <c r="E5" s="643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</row>
    <row r="6" spans="1:1024" s="500" customFormat="1">
      <c r="A6" s="584" t="s">
        <v>1651</v>
      </c>
      <c r="B6" s="643" t="str">
        <f>'0.Dados do Licitante'!B12</f>
        <v>Teste 5</v>
      </c>
      <c r="C6" s="643"/>
      <c r="D6" s="643"/>
      <c r="E6" s="643"/>
      <c r="F6" s="596"/>
      <c r="G6" s="596"/>
      <c r="H6" s="596"/>
      <c r="I6" s="596"/>
      <c r="J6" s="596"/>
      <c r="K6" s="596"/>
      <c r="L6" s="596"/>
      <c r="M6" s="596"/>
      <c r="N6" s="596"/>
      <c r="O6" s="596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</row>
    <row r="7" spans="1:1024" s="500" customFormat="1">
      <c r="A7" s="584" t="s">
        <v>1653</v>
      </c>
      <c r="B7" s="643" t="str">
        <f>'0.Dados do Licitante'!B13</f>
        <v>Teste 6</v>
      </c>
      <c r="C7" s="643"/>
      <c r="D7" s="643"/>
      <c r="E7" s="643"/>
      <c r="F7" s="596"/>
      <c r="G7" s="596"/>
      <c r="H7" s="596"/>
      <c r="I7" s="596"/>
      <c r="J7" s="596"/>
      <c r="K7" s="596"/>
      <c r="L7" s="596"/>
      <c r="M7" s="596"/>
      <c r="N7" s="596"/>
      <c r="O7" s="59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</row>
    <row r="8" spans="1:1024" s="500" customFormat="1">
      <c r="A8" s="584" t="s">
        <v>1655</v>
      </c>
      <c r="B8" s="643" t="str">
        <f>'0.Dados do Licitante'!B14</f>
        <v>Teste 7</v>
      </c>
      <c r="C8" s="643"/>
      <c r="D8" s="643"/>
      <c r="E8" s="643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</row>
    <row r="9" spans="1:1024" s="500" customFormat="1">
      <c r="A9" s="584" t="s">
        <v>1657</v>
      </c>
      <c r="B9" s="643" t="str">
        <f>'0.Dados do Licitante'!B15</f>
        <v>Teste 8</v>
      </c>
      <c r="C9" s="643"/>
      <c r="D9" s="643"/>
      <c r="E9" s="643"/>
      <c r="F9" s="596"/>
      <c r="G9" s="596"/>
      <c r="H9" s="596"/>
      <c r="I9" s="596"/>
      <c r="J9" s="596"/>
      <c r="K9" s="596"/>
      <c r="L9" s="596"/>
      <c r="M9" s="596"/>
      <c r="N9" s="596"/>
      <c r="O9" s="596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</row>
    <row r="10" spans="1:1024">
      <c r="A10" s="597"/>
      <c r="B10" s="598"/>
      <c r="C10" s="598"/>
      <c r="D10" s="598"/>
      <c r="E10" s="599"/>
      <c r="F10" s="600"/>
      <c r="G10" s="600"/>
      <c r="H10" s="596"/>
      <c r="I10" s="596"/>
      <c r="J10" s="596"/>
      <c r="K10" s="596"/>
      <c r="L10" s="596"/>
      <c r="M10" s="596"/>
      <c r="N10" s="596"/>
      <c r="O10" s="596"/>
    </row>
    <row r="11" spans="1:1024" s="9" customFormat="1" ht="14.25" customHeight="1">
      <c r="A11" s="638"/>
      <c r="B11" s="639" t="s">
        <v>1</v>
      </c>
      <c r="C11" s="639" t="s">
        <v>2</v>
      </c>
      <c r="D11" s="639" t="s">
        <v>3</v>
      </c>
      <c r="E11" s="639"/>
      <c r="F11" s="639" t="s">
        <v>4</v>
      </c>
      <c r="G11" s="639"/>
      <c r="H11" s="639" t="s">
        <v>5</v>
      </c>
      <c r="I11" s="639"/>
      <c r="J11" s="639" t="s">
        <v>6</v>
      </c>
      <c r="K11" s="639"/>
      <c r="L11" s="640" t="s">
        <v>7</v>
      </c>
      <c r="M11" s="640"/>
      <c r="N11" s="639" t="s">
        <v>8</v>
      </c>
      <c r="O11" s="639"/>
      <c r="P11" s="618"/>
    </row>
    <row r="12" spans="1:1024" s="9" customFormat="1" ht="14.25">
      <c r="A12" s="638"/>
      <c r="B12" s="639"/>
      <c r="C12" s="639"/>
      <c r="D12" s="10" t="s">
        <v>9</v>
      </c>
      <c r="E12" s="11" t="s">
        <v>10</v>
      </c>
      <c r="F12" s="10" t="s">
        <v>11</v>
      </c>
      <c r="G12" s="11" t="s">
        <v>10</v>
      </c>
      <c r="H12" s="10" t="s">
        <v>12</v>
      </c>
      <c r="I12" s="11" t="s">
        <v>10</v>
      </c>
      <c r="J12" s="10" t="s">
        <v>13</v>
      </c>
      <c r="K12" s="11" t="s">
        <v>10</v>
      </c>
      <c r="L12" s="10" t="s">
        <v>14</v>
      </c>
      <c r="M12" s="12" t="s">
        <v>10</v>
      </c>
      <c r="N12" s="10" t="s">
        <v>15</v>
      </c>
      <c r="O12" s="11" t="s">
        <v>10</v>
      </c>
      <c r="P12" s="618"/>
    </row>
    <row r="13" spans="1:1024" s="16" customFormat="1" ht="14.25" customHeight="1">
      <c r="A13" s="644" t="s">
        <v>16</v>
      </c>
      <c r="B13" s="645" t="str">
        <f>'3.ORÇAMENTO'!C18</f>
        <v>SERVIÇOS PRELIMINARES E TÉCNICOS</v>
      </c>
      <c r="C13" s="646"/>
      <c r="D13" s="13"/>
      <c r="E13" s="14"/>
      <c r="F13" s="15"/>
      <c r="G13" s="14"/>
      <c r="H13" s="13"/>
      <c r="I13" s="14"/>
      <c r="J13" s="15"/>
      <c r="K13" s="14"/>
      <c r="L13" s="13"/>
      <c r="M13" s="14"/>
      <c r="N13" s="13"/>
      <c r="O13" s="14"/>
      <c r="P13" s="619"/>
    </row>
    <row r="14" spans="1:1024" s="16" customFormat="1" ht="14.25">
      <c r="A14" s="644"/>
      <c r="B14" s="645"/>
      <c r="C14" s="646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7"/>
      <c r="O14" s="18"/>
      <c r="P14" s="620">
        <f>SUM(E14:O14)</f>
        <v>0</v>
      </c>
    </row>
    <row r="15" spans="1:1024" s="16" customFormat="1" ht="14.25" customHeight="1">
      <c r="A15" s="644" t="s">
        <v>17</v>
      </c>
      <c r="B15" s="645" t="str">
        <f>'3.ORÇAMENTO'!C24</f>
        <v>GERNCIAMENTO DE OBRA</v>
      </c>
      <c r="C15" s="646"/>
      <c r="D15" s="13"/>
      <c r="E15" s="14"/>
      <c r="F15" s="13"/>
      <c r="G15" s="14"/>
      <c r="H15" s="13"/>
      <c r="I15" s="14"/>
      <c r="J15" s="13"/>
      <c r="K15" s="14"/>
      <c r="L15" s="13"/>
      <c r="M15" s="14"/>
      <c r="N15" s="13"/>
      <c r="O15" s="14"/>
      <c r="P15" s="621"/>
    </row>
    <row r="16" spans="1:1024" s="16" customFormat="1" ht="14.25">
      <c r="A16" s="644"/>
      <c r="B16" s="645"/>
      <c r="C16" s="646"/>
      <c r="D16" s="17"/>
      <c r="E16" s="18"/>
      <c r="F16" s="17"/>
      <c r="G16" s="18"/>
      <c r="H16" s="17"/>
      <c r="I16" s="18"/>
      <c r="J16" s="17"/>
      <c r="K16" s="18"/>
      <c r="L16" s="17"/>
      <c r="M16" s="18"/>
      <c r="N16" s="17"/>
      <c r="O16" s="18"/>
      <c r="P16" s="620">
        <f>SUM(E16:O16)</f>
        <v>0</v>
      </c>
    </row>
    <row r="17" spans="1:16" s="16" customFormat="1" ht="14.25" customHeight="1">
      <c r="A17" s="644" t="s">
        <v>18</v>
      </c>
      <c r="B17" s="645" t="str">
        <f>'3.ORÇAMENTO'!C27</f>
        <v>INSTALAÇÕES DE COMBATE A INCÊNDIOS</v>
      </c>
      <c r="C17" s="646"/>
      <c r="D17" s="19"/>
      <c r="E17" s="14"/>
      <c r="F17" s="19"/>
      <c r="G17" s="14"/>
      <c r="H17" s="19"/>
      <c r="I17" s="14"/>
      <c r="J17" s="19"/>
      <c r="K17" s="14"/>
      <c r="L17" s="19"/>
      <c r="M17" s="14"/>
      <c r="N17" s="19"/>
      <c r="O17" s="14"/>
      <c r="P17" s="621"/>
    </row>
    <row r="18" spans="1:16" s="16" customFormat="1" ht="14.25">
      <c r="A18" s="644"/>
      <c r="B18" s="645"/>
      <c r="C18" s="646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7"/>
      <c r="O18" s="18"/>
      <c r="P18" s="620">
        <f>SUM(E18:O18)</f>
        <v>0</v>
      </c>
    </row>
    <row r="19" spans="1:16" s="16" customFormat="1" ht="14.25">
      <c r="A19" s="644"/>
      <c r="B19" s="645"/>
      <c r="C19" s="646"/>
      <c r="D19" s="19"/>
      <c r="E19" s="14"/>
      <c r="F19" s="19"/>
      <c r="G19" s="14"/>
      <c r="H19" s="19"/>
      <c r="I19" s="14"/>
      <c r="J19" s="19"/>
      <c r="K19" s="14"/>
      <c r="L19" s="19"/>
      <c r="M19" s="14"/>
      <c r="N19" s="19"/>
      <c r="O19" s="14"/>
      <c r="P19" s="621"/>
    </row>
    <row r="20" spans="1:16" s="16" customFormat="1" ht="14.25">
      <c r="A20" s="644"/>
      <c r="B20" s="645"/>
      <c r="C20" s="646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7"/>
      <c r="O20" s="18"/>
      <c r="P20" s="621"/>
    </row>
    <row r="21" spans="1:16" s="16" customFormat="1" ht="14.25" hidden="1" customHeight="1">
      <c r="A21" s="647" t="s">
        <v>19</v>
      </c>
      <c r="B21" s="645" t="e">
        <f>'3.ORÇAMENTO'!#REF!</f>
        <v>#REF!</v>
      </c>
      <c r="C21" s="646"/>
      <c r="D21" s="19" t="s">
        <v>20</v>
      </c>
      <c r="E21" s="14"/>
      <c r="F21" s="19" t="s">
        <v>20</v>
      </c>
      <c r="G21" s="14"/>
      <c r="H21" s="19" t="s">
        <v>20</v>
      </c>
      <c r="I21" s="14"/>
      <c r="J21" s="19" t="s">
        <v>20</v>
      </c>
      <c r="K21" s="14"/>
      <c r="L21" s="19" t="s">
        <v>20</v>
      </c>
      <c r="M21" s="14"/>
      <c r="N21" s="19"/>
      <c r="O21" s="14"/>
      <c r="P21" s="621"/>
    </row>
    <row r="22" spans="1:16" s="16" customFormat="1" ht="14.25" hidden="1">
      <c r="A22" s="647"/>
      <c r="B22" s="645"/>
      <c r="C22" s="646"/>
      <c r="D22" s="17"/>
      <c r="E22" s="18">
        <v>0</v>
      </c>
      <c r="F22" s="17"/>
      <c r="G22" s="18">
        <v>0</v>
      </c>
      <c r="H22" s="17"/>
      <c r="I22" s="18">
        <v>0</v>
      </c>
      <c r="J22" s="17"/>
      <c r="K22" s="18">
        <v>0</v>
      </c>
      <c r="L22" s="17"/>
      <c r="M22" s="18">
        <v>0</v>
      </c>
      <c r="N22" s="17"/>
      <c r="O22" s="18"/>
      <c r="P22" s="621"/>
    </row>
    <row r="23" spans="1:16" s="16" customFormat="1" ht="14.25" hidden="1" customHeight="1">
      <c r="A23" s="647" t="s">
        <v>21</v>
      </c>
      <c r="B23" s="645" t="e">
        <f>'3.ORÇAMENTO'!#REF!</f>
        <v>#REF!</v>
      </c>
      <c r="C23" s="646"/>
      <c r="D23" s="19" t="s">
        <v>20</v>
      </c>
      <c r="E23" s="14"/>
      <c r="F23" s="19" t="s">
        <v>20</v>
      </c>
      <c r="G23" s="14"/>
      <c r="H23" s="19" t="s">
        <v>20</v>
      </c>
      <c r="I23" s="14"/>
      <c r="J23" s="19" t="s">
        <v>20</v>
      </c>
      <c r="K23" s="14"/>
      <c r="L23" s="19" t="s">
        <v>20</v>
      </c>
      <c r="M23" s="14"/>
      <c r="N23" s="19"/>
      <c r="O23" s="14"/>
      <c r="P23" s="621"/>
    </row>
    <row r="24" spans="1:16" s="16" customFormat="1" ht="14.25" hidden="1">
      <c r="A24" s="647"/>
      <c r="B24" s="645"/>
      <c r="C24" s="646"/>
      <c r="D24" s="17"/>
      <c r="E24" s="18">
        <v>0</v>
      </c>
      <c r="F24" s="17"/>
      <c r="G24" s="18">
        <v>0</v>
      </c>
      <c r="H24" s="17"/>
      <c r="I24" s="18">
        <v>0</v>
      </c>
      <c r="J24" s="17"/>
      <c r="K24" s="18">
        <v>0</v>
      </c>
      <c r="L24" s="17"/>
      <c r="M24" s="18">
        <v>0</v>
      </c>
      <c r="N24" s="17"/>
      <c r="O24" s="18"/>
      <c r="P24" s="621"/>
    </row>
    <row r="25" spans="1:16" s="16" customFormat="1" ht="14.25" hidden="1" customHeight="1">
      <c r="A25" s="647" t="s">
        <v>22</v>
      </c>
      <c r="B25" s="645" t="e">
        <f>'3.ORÇAMENTO'!#REF!</f>
        <v>#REF!</v>
      </c>
      <c r="C25" s="646"/>
      <c r="D25" s="19" t="s">
        <v>20</v>
      </c>
      <c r="E25" s="14"/>
      <c r="F25" s="19" t="s">
        <v>20</v>
      </c>
      <c r="G25" s="14"/>
      <c r="H25" s="19" t="s">
        <v>20</v>
      </c>
      <c r="I25" s="14"/>
      <c r="J25" s="19" t="s">
        <v>20</v>
      </c>
      <c r="K25" s="14"/>
      <c r="L25" s="19" t="s">
        <v>20</v>
      </c>
      <c r="M25" s="14"/>
      <c r="N25" s="19"/>
      <c r="O25" s="14"/>
      <c r="P25" s="621"/>
    </row>
    <row r="26" spans="1:16" s="16" customFormat="1" ht="14.25" hidden="1">
      <c r="A26" s="647"/>
      <c r="B26" s="645"/>
      <c r="C26" s="646"/>
      <c r="D26" s="17"/>
      <c r="E26" s="18">
        <v>0</v>
      </c>
      <c r="F26" s="17"/>
      <c r="G26" s="18">
        <v>0</v>
      </c>
      <c r="H26" s="17"/>
      <c r="I26" s="18">
        <v>0</v>
      </c>
      <c r="J26" s="17"/>
      <c r="K26" s="18">
        <v>0</v>
      </c>
      <c r="L26" s="17"/>
      <c r="M26" s="18">
        <v>0</v>
      </c>
      <c r="N26" s="17"/>
      <c r="O26" s="18"/>
      <c r="P26" s="621"/>
    </row>
    <row r="27" spans="1:16" s="16" customFormat="1" ht="14.25" hidden="1" customHeight="1">
      <c r="A27" s="647" t="s">
        <v>23</v>
      </c>
      <c r="B27" s="645" t="e">
        <f>'3.ORÇAMENTO'!#REF!</f>
        <v>#REF!</v>
      </c>
      <c r="C27" s="646"/>
      <c r="D27" s="19" t="s">
        <v>20</v>
      </c>
      <c r="E27" s="14"/>
      <c r="F27" s="19" t="s">
        <v>20</v>
      </c>
      <c r="G27" s="14"/>
      <c r="H27" s="19" t="s">
        <v>20</v>
      </c>
      <c r="I27" s="14"/>
      <c r="J27" s="19" t="s">
        <v>20</v>
      </c>
      <c r="K27" s="14"/>
      <c r="L27" s="19" t="s">
        <v>20</v>
      </c>
      <c r="M27" s="14"/>
      <c r="N27" s="19"/>
      <c r="O27" s="14"/>
      <c r="P27" s="621"/>
    </row>
    <row r="28" spans="1:16" s="16" customFormat="1" ht="14.25" hidden="1">
      <c r="A28" s="647"/>
      <c r="B28" s="645"/>
      <c r="C28" s="646"/>
      <c r="D28" s="17"/>
      <c r="E28" s="18">
        <v>0</v>
      </c>
      <c r="F28" s="17"/>
      <c r="G28" s="18">
        <v>0</v>
      </c>
      <c r="H28" s="17"/>
      <c r="I28" s="18">
        <v>0</v>
      </c>
      <c r="J28" s="17"/>
      <c r="K28" s="18">
        <v>0</v>
      </c>
      <c r="L28" s="17"/>
      <c r="M28" s="18">
        <v>0</v>
      </c>
      <c r="N28" s="17"/>
      <c r="O28" s="18"/>
      <c r="P28" s="621"/>
    </row>
    <row r="29" spans="1:16" s="16" customFormat="1" ht="14.25" hidden="1" customHeight="1">
      <c r="A29" s="647" t="s">
        <v>24</v>
      </c>
      <c r="B29" s="645" t="e">
        <f>'3.ORÇAMENTO'!#REF!</f>
        <v>#REF!</v>
      </c>
      <c r="C29" s="646"/>
      <c r="D29" s="19" t="s">
        <v>20</v>
      </c>
      <c r="E29" s="14"/>
      <c r="F29" s="19" t="s">
        <v>20</v>
      </c>
      <c r="G29" s="14"/>
      <c r="H29" s="19" t="s">
        <v>20</v>
      </c>
      <c r="I29" s="14"/>
      <c r="J29" s="19" t="s">
        <v>20</v>
      </c>
      <c r="K29" s="14"/>
      <c r="L29" s="19" t="s">
        <v>20</v>
      </c>
      <c r="M29" s="14"/>
      <c r="N29" s="19"/>
      <c r="O29" s="14"/>
      <c r="P29" s="621"/>
    </row>
    <row r="30" spans="1:16" s="16" customFormat="1" ht="14.25" hidden="1">
      <c r="A30" s="647"/>
      <c r="B30" s="645"/>
      <c r="C30" s="646"/>
      <c r="D30" s="17"/>
      <c r="E30" s="18">
        <v>0</v>
      </c>
      <c r="F30" s="17"/>
      <c r="G30" s="18">
        <v>0</v>
      </c>
      <c r="H30" s="17"/>
      <c r="I30" s="18">
        <v>0</v>
      </c>
      <c r="J30" s="17"/>
      <c r="K30" s="18">
        <v>0</v>
      </c>
      <c r="L30" s="17"/>
      <c r="M30" s="18">
        <v>0</v>
      </c>
      <c r="N30" s="17"/>
      <c r="O30" s="18"/>
      <c r="P30" s="621"/>
    </row>
    <row r="31" spans="1:16" s="16" customFormat="1" ht="14.25" hidden="1" customHeight="1">
      <c r="A31" s="647" t="s">
        <v>25</v>
      </c>
      <c r="B31" s="645" t="e">
        <f>'3.ORÇAMENTO'!#REF!</f>
        <v>#REF!</v>
      </c>
      <c r="C31" s="646"/>
      <c r="D31" s="19" t="s">
        <v>20</v>
      </c>
      <c r="E31" s="14"/>
      <c r="F31" s="19" t="s">
        <v>20</v>
      </c>
      <c r="G31" s="14"/>
      <c r="H31" s="19" t="s">
        <v>20</v>
      </c>
      <c r="I31" s="14"/>
      <c r="J31" s="19" t="s">
        <v>20</v>
      </c>
      <c r="K31" s="14"/>
      <c r="L31" s="19" t="s">
        <v>20</v>
      </c>
      <c r="M31" s="14"/>
      <c r="N31" s="19"/>
      <c r="O31" s="14"/>
      <c r="P31" s="621"/>
    </row>
    <row r="32" spans="1:16" s="20" customFormat="1" ht="14.25" hidden="1">
      <c r="A32" s="647"/>
      <c r="B32" s="645"/>
      <c r="C32" s="646"/>
      <c r="D32" s="17"/>
      <c r="E32" s="18">
        <v>0</v>
      </c>
      <c r="F32" s="17"/>
      <c r="G32" s="18">
        <v>0</v>
      </c>
      <c r="H32" s="17"/>
      <c r="I32" s="18">
        <v>0</v>
      </c>
      <c r="J32" s="17"/>
      <c r="K32" s="18">
        <v>0</v>
      </c>
      <c r="L32" s="17"/>
      <c r="M32" s="18">
        <v>0</v>
      </c>
      <c r="N32" s="17"/>
      <c r="O32" s="18"/>
      <c r="P32" s="619"/>
    </row>
    <row r="33" spans="1:16" s="16" customFormat="1" ht="14.25" hidden="1" customHeight="1">
      <c r="A33" s="647" t="s">
        <v>26</v>
      </c>
      <c r="B33" s="645" t="e">
        <f>'3.ORÇAMENTO'!#REF!</f>
        <v>#REF!</v>
      </c>
      <c r="C33" s="646"/>
      <c r="D33" s="19" t="s">
        <v>20</v>
      </c>
      <c r="E33" s="14"/>
      <c r="F33" s="19" t="s">
        <v>20</v>
      </c>
      <c r="G33" s="14"/>
      <c r="H33" s="19" t="s">
        <v>20</v>
      </c>
      <c r="I33" s="14"/>
      <c r="J33" s="19" t="s">
        <v>20</v>
      </c>
      <c r="K33" s="14"/>
      <c r="L33" s="19" t="s">
        <v>20</v>
      </c>
      <c r="M33" s="14"/>
      <c r="N33" s="19"/>
      <c r="O33" s="14"/>
      <c r="P33" s="621"/>
    </row>
    <row r="34" spans="1:16" s="20" customFormat="1" ht="14.25" hidden="1">
      <c r="A34" s="647"/>
      <c r="B34" s="645"/>
      <c r="C34" s="646"/>
      <c r="D34" s="17"/>
      <c r="E34" s="18">
        <v>0</v>
      </c>
      <c r="F34" s="17"/>
      <c r="G34" s="18">
        <v>0</v>
      </c>
      <c r="H34" s="17"/>
      <c r="I34" s="18">
        <v>0</v>
      </c>
      <c r="J34" s="17"/>
      <c r="K34" s="18">
        <v>0</v>
      </c>
      <c r="L34" s="17"/>
      <c r="M34" s="18">
        <v>0</v>
      </c>
      <c r="N34" s="17"/>
      <c r="O34" s="18"/>
      <c r="P34" s="619"/>
    </row>
    <row r="35" spans="1:16" s="16" customFormat="1" ht="14.25" hidden="1" customHeight="1">
      <c r="A35" s="647" t="s">
        <v>27</v>
      </c>
      <c r="B35" s="645" t="e">
        <f>'3.ORÇAMENTO'!#REF!</f>
        <v>#REF!</v>
      </c>
      <c r="C35" s="646"/>
      <c r="D35" s="19" t="s">
        <v>20</v>
      </c>
      <c r="E35" s="14"/>
      <c r="F35" s="19" t="s">
        <v>20</v>
      </c>
      <c r="G35" s="14"/>
      <c r="H35" s="19" t="s">
        <v>20</v>
      </c>
      <c r="I35" s="14"/>
      <c r="J35" s="19" t="s">
        <v>20</v>
      </c>
      <c r="K35" s="14"/>
      <c r="L35" s="19" t="s">
        <v>20</v>
      </c>
      <c r="M35" s="14"/>
      <c r="N35" s="19"/>
      <c r="O35" s="14"/>
      <c r="P35" s="621"/>
    </row>
    <row r="36" spans="1:16" s="20" customFormat="1" ht="14.25" hidden="1">
      <c r="A36" s="647"/>
      <c r="B36" s="645"/>
      <c r="C36" s="646"/>
      <c r="D36" s="17"/>
      <c r="E36" s="18">
        <v>0</v>
      </c>
      <c r="F36" s="17"/>
      <c r="G36" s="18">
        <v>0</v>
      </c>
      <c r="H36" s="17"/>
      <c r="I36" s="18">
        <v>0</v>
      </c>
      <c r="J36" s="17"/>
      <c r="K36" s="18">
        <v>0</v>
      </c>
      <c r="L36" s="17"/>
      <c r="M36" s="18">
        <v>0</v>
      </c>
      <c r="N36" s="17"/>
      <c r="O36" s="18"/>
      <c r="P36" s="619"/>
    </row>
    <row r="37" spans="1:16" s="16" customFormat="1" ht="14.25" hidden="1" customHeight="1">
      <c r="A37" s="647" t="s">
        <v>28</v>
      </c>
      <c r="B37" s="645" t="e">
        <f>'3.ORÇAMENTO'!#REF!</f>
        <v>#REF!</v>
      </c>
      <c r="C37" s="646"/>
      <c r="D37" s="19" t="s">
        <v>20</v>
      </c>
      <c r="E37" s="14"/>
      <c r="F37" s="19" t="s">
        <v>20</v>
      </c>
      <c r="G37" s="14"/>
      <c r="H37" s="19" t="s">
        <v>20</v>
      </c>
      <c r="I37" s="14"/>
      <c r="J37" s="19" t="s">
        <v>20</v>
      </c>
      <c r="K37" s="14"/>
      <c r="L37" s="19" t="s">
        <v>20</v>
      </c>
      <c r="M37" s="14"/>
      <c r="N37" s="19"/>
      <c r="O37" s="14"/>
      <c r="P37" s="621"/>
    </row>
    <row r="38" spans="1:16" s="20" customFormat="1" ht="14.25" hidden="1">
      <c r="A38" s="647"/>
      <c r="B38" s="645"/>
      <c r="C38" s="646"/>
      <c r="D38" s="17"/>
      <c r="E38" s="18">
        <v>0</v>
      </c>
      <c r="F38" s="17"/>
      <c r="G38" s="18">
        <v>0</v>
      </c>
      <c r="H38" s="17"/>
      <c r="I38" s="18">
        <v>0</v>
      </c>
      <c r="J38" s="17"/>
      <c r="K38" s="18">
        <v>0</v>
      </c>
      <c r="L38" s="17"/>
      <c r="M38" s="18">
        <v>0</v>
      </c>
      <c r="N38" s="17"/>
      <c r="O38" s="18"/>
      <c r="P38" s="619"/>
    </row>
    <row r="39" spans="1:16" s="16" customFormat="1" ht="14.25" hidden="1" customHeight="1">
      <c r="A39" s="647" t="s">
        <v>29</v>
      </c>
      <c r="B39" s="645" t="e">
        <f>'3.ORÇAMENTO'!#REF!</f>
        <v>#REF!</v>
      </c>
      <c r="C39" s="646"/>
      <c r="D39" s="19" t="s">
        <v>20</v>
      </c>
      <c r="E39" s="14"/>
      <c r="F39" s="19" t="s">
        <v>20</v>
      </c>
      <c r="G39" s="14"/>
      <c r="H39" s="19" t="s">
        <v>20</v>
      </c>
      <c r="I39" s="14"/>
      <c r="J39" s="19" t="s">
        <v>20</v>
      </c>
      <c r="K39" s="14"/>
      <c r="L39" s="19" t="s">
        <v>20</v>
      </c>
      <c r="M39" s="14"/>
      <c r="N39" s="19"/>
      <c r="O39" s="14"/>
      <c r="P39" s="621"/>
    </row>
    <row r="40" spans="1:16" s="20" customFormat="1" ht="14.25" hidden="1">
      <c r="A40" s="647"/>
      <c r="B40" s="645"/>
      <c r="C40" s="646"/>
      <c r="D40" s="17"/>
      <c r="E40" s="18">
        <v>0</v>
      </c>
      <c r="F40" s="17"/>
      <c r="G40" s="18">
        <v>0</v>
      </c>
      <c r="H40" s="17"/>
      <c r="I40" s="18">
        <v>0</v>
      </c>
      <c r="J40" s="17"/>
      <c r="K40" s="18">
        <v>0</v>
      </c>
      <c r="L40" s="17"/>
      <c r="M40" s="18">
        <v>0</v>
      </c>
      <c r="N40" s="17"/>
      <c r="O40" s="18"/>
      <c r="P40" s="619"/>
    </row>
    <row r="41" spans="1:16" s="16" customFormat="1" ht="14.25" hidden="1" customHeight="1">
      <c r="A41" s="649" t="s">
        <v>30</v>
      </c>
      <c r="B41" s="650" t="e">
        <f>'3.ORÇAMENTO'!#REF!</f>
        <v>#REF!</v>
      </c>
      <c r="C41" s="651"/>
      <c r="D41" s="19" t="s">
        <v>20</v>
      </c>
      <c r="E41" s="14"/>
      <c r="F41" s="19" t="s">
        <v>20</v>
      </c>
      <c r="G41" s="14"/>
      <c r="H41" s="19" t="s">
        <v>20</v>
      </c>
      <c r="I41" s="14"/>
      <c r="J41" s="19" t="s">
        <v>20</v>
      </c>
      <c r="K41" s="14"/>
      <c r="L41" s="19" t="s">
        <v>20</v>
      </c>
      <c r="M41" s="14"/>
      <c r="N41" s="19"/>
      <c r="O41" s="14"/>
      <c r="P41" s="621"/>
    </row>
    <row r="42" spans="1:16" s="20" customFormat="1" ht="14.25" hidden="1">
      <c r="A42" s="649"/>
      <c r="B42" s="650"/>
      <c r="C42" s="651"/>
      <c r="D42" s="21"/>
      <c r="E42" s="22">
        <v>0</v>
      </c>
      <c r="F42" s="21"/>
      <c r="G42" s="22">
        <v>0</v>
      </c>
      <c r="H42" s="21"/>
      <c r="I42" s="22">
        <v>0</v>
      </c>
      <c r="J42" s="21"/>
      <c r="K42" s="22">
        <v>0</v>
      </c>
      <c r="L42" s="21"/>
      <c r="M42" s="22">
        <v>0</v>
      </c>
      <c r="N42" s="21"/>
      <c r="O42" s="22"/>
      <c r="P42" s="619"/>
    </row>
    <row r="43" spans="1:16" s="26" customFormat="1" ht="14.25" customHeight="1">
      <c r="A43" s="652" t="s">
        <v>31</v>
      </c>
      <c r="B43" s="652"/>
      <c r="C43" s="23"/>
      <c r="D43" s="24"/>
      <c r="E43" s="25">
        <f>ROUND((E14+E16+E18),2)</f>
        <v>0</v>
      </c>
      <c r="F43" s="24"/>
      <c r="G43" s="25">
        <f>ROUND((G14+G16+G18),2)</f>
        <v>0</v>
      </c>
      <c r="H43" s="24"/>
      <c r="I43" s="25">
        <f>ROUND((I14+I16+I18),2)</f>
        <v>0</v>
      </c>
      <c r="J43" s="24"/>
      <c r="K43" s="25">
        <f>ROUND((K14+K16+K18),2)</f>
        <v>0</v>
      </c>
      <c r="L43" s="24"/>
      <c r="M43" s="25">
        <f>ROUND((M14+M16+M18),2)</f>
        <v>0</v>
      </c>
      <c r="N43" s="24"/>
      <c r="O43" s="25">
        <f>ROUND((O14+O16+O18),2)</f>
        <v>0</v>
      </c>
      <c r="P43" s="621"/>
    </row>
    <row r="44" spans="1:16" s="26" customFormat="1" ht="15" customHeight="1" thickBot="1">
      <c r="A44" s="653" t="s">
        <v>32</v>
      </c>
      <c r="B44" s="653"/>
      <c r="C44" s="27"/>
      <c r="D44" s="28"/>
      <c r="E44" s="29">
        <f>E43</f>
        <v>0</v>
      </c>
      <c r="F44" s="28"/>
      <c r="G44" s="29">
        <f>ROUND((E44+G43),2)</f>
        <v>0</v>
      </c>
      <c r="H44" s="28"/>
      <c r="I44" s="29">
        <f>ROUND((I43+G44),2)</f>
        <v>0</v>
      </c>
      <c r="J44" s="28"/>
      <c r="K44" s="29">
        <f>ROUND((K43+I44),2)</f>
        <v>0</v>
      </c>
      <c r="L44" s="28"/>
      <c r="M44" s="29">
        <f>ROUND((M43+K44),2)</f>
        <v>0</v>
      </c>
      <c r="N44" s="28"/>
      <c r="O44" s="29"/>
    </row>
    <row r="45" spans="1:16" s="26" customFormat="1" ht="14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16">
      <c r="A46" s="31"/>
      <c r="B46" s="31"/>
      <c r="F46" s="32"/>
      <c r="H46" s="33"/>
      <c r="I46" s="34"/>
      <c r="J46" s="35"/>
    </row>
    <row r="47" spans="1:16">
      <c r="A47" s="31"/>
      <c r="B47" s="31"/>
      <c r="D47" s="654" t="str">
        <f>'0.Dados do Licitante'!B10</f>
        <v>Teste 3</v>
      </c>
      <c r="E47" s="654"/>
      <c r="F47" s="654"/>
      <c r="G47" s="601">
        <f ca="1">TODAY()</f>
        <v>44494</v>
      </c>
      <c r="H47" s="33"/>
      <c r="I47" s="34"/>
      <c r="J47" s="35"/>
    </row>
    <row r="48" spans="1:16">
      <c r="A48" s="31"/>
      <c r="B48" s="31"/>
      <c r="F48" s="32"/>
      <c r="H48" s="33"/>
      <c r="I48" s="34"/>
      <c r="J48" s="35"/>
    </row>
    <row r="49" spans="1:11" ht="13.9" customHeight="1">
      <c r="A49" s="31"/>
      <c r="B49" s="603" t="str">
        <f>'0.Dados do Licitante'!B12</f>
        <v>Teste 5</v>
      </c>
      <c r="F49" s="36"/>
      <c r="H49" s="648"/>
      <c r="I49" s="648"/>
      <c r="J49" s="648"/>
      <c r="K49" s="648"/>
    </row>
    <row r="50" spans="1:11">
      <c r="A50" s="31"/>
      <c r="B50" s="602" t="str">
        <f>'0.Dados do Licitante'!B13</f>
        <v>Teste 6</v>
      </c>
      <c r="F50" s="36"/>
      <c r="G50" s="38"/>
      <c r="H50" s="39"/>
      <c r="I50" s="40"/>
      <c r="J50" s="41"/>
    </row>
    <row r="51" spans="1:11">
      <c r="A51" s="31"/>
      <c r="B51" s="602" t="str">
        <f>'0.Dados do Licitante'!B14</f>
        <v>Teste 7</v>
      </c>
      <c r="F51" s="36"/>
      <c r="G51" s="38"/>
      <c r="H51" s="37"/>
      <c r="I51" s="40"/>
      <c r="J51" s="41"/>
    </row>
    <row r="52" spans="1:11">
      <c r="A52" s="31"/>
      <c r="B52" s="30"/>
      <c r="F52" s="36"/>
      <c r="G52" s="38"/>
      <c r="H52" s="37"/>
      <c r="I52" s="40"/>
      <c r="J52" s="41"/>
    </row>
  </sheetData>
  <mergeCells count="67">
    <mergeCell ref="H49:K49"/>
    <mergeCell ref="A41:A42"/>
    <mergeCell ref="B41:B42"/>
    <mergeCell ref="C41:C42"/>
    <mergeCell ref="A43:B43"/>
    <mergeCell ref="A44:B44"/>
    <mergeCell ref="D47:F47"/>
    <mergeCell ref="A37:A38"/>
    <mergeCell ref="B37:B38"/>
    <mergeCell ref="C37:C38"/>
    <mergeCell ref="A39:A40"/>
    <mergeCell ref="B39:B40"/>
    <mergeCell ref="C39:C40"/>
    <mergeCell ref="A33:A34"/>
    <mergeCell ref="B33:B34"/>
    <mergeCell ref="C33:C34"/>
    <mergeCell ref="A35:A36"/>
    <mergeCell ref="B35:B36"/>
    <mergeCell ref="C35:C36"/>
    <mergeCell ref="A29:A30"/>
    <mergeCell ref="B29:B30"/>
    <mergeCell ref="C29:C30"/>
    <mergeCell ref="A31:A32"/>
    <mergeCell ref="B31:B32"/>
    <mergeCell ref="C31:C32"/>
    <mergeCell ref="A25:A26"/>
    <mergeCell ref="B25:B26"/>
    <mergeCell ref="C25:C26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F11:G11"/>
    <mergeCell ref="H11:I11"/>
    <mergeCell ref="J11:K11"/>
    <mergeCell ref="L11:M11"/>
    <mergeCell ref="N11:O11"/>
    <mergeCell ref="B6:E6"/>
    <mergeCell ref="A11:A12"/>
    <mergeCell ref="B11:B12"/>
    <mergeCell ref="C11:C12"/>
    <mergeCell ref="D11:E11"/>
    <mergeCell ref="B7:E7"/>
    <mergeCell ref="B8:E8"/>
    <mergeCell ref="B9:E9"/>
    <mergeCell ref="A1:O1"/>
    <mergeCell ref="B2:E2"/>
    <mergeCell ref="B3:E3"/>
    <mergeCell ref="B4:E4"/>
    <mergeCell ref="B5:E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J405"/>
  <sheetViews>
    <sheetView showGridLines="0" view="pageBreakPreview" zoomScale="80" zoomScaleNormal="100" zoomScalePageLayoutView="80" workbookViewId="0">
      <pane ySplit="17" topLeftCell="A18" activePane="bottomLeft" state="frozen"/>
      <selection activeCell="B1" sqref="B1"/>
      <selection pane="bottomLeft" activeCell="F381" sqref="F381:L389"/>
    </sheetView>
  </sheetViews>
  <sheetFormatPr defaultColWidth="9.140625" defaultRowHeight="15"/>
  <cols>
    <col min="1" max="1" width="21.85546875" style="42" customWidth="1"/>
    <col min="2" max="2" width="13.85546875" style="43" customWidth="1"/>
    <col min="3" max="3" width="54.85546875" style="43" customWidth="1"/>
    <col min="4" max="4" width="9" style="44" customWidth="1"/>
    <col min="5" max="5" width="14.28515625" style="45" customWidth="1"/>
    <col min="6" max="6" width="13.7109375" style="46" customWidth="1"/>
    <col min="7" max="7" width="17.7109375" style="47" customWidth="1"/>
    <col min="8" max="8" width="15.28515625" style="47" customWidth="1"/>
    <col min="9" max="9" width="14.85546875" style="47" customWidth="1"/>
    <col min="10" max="10" width="13.7109375" style="47" customWidth="1"/>
    <col min="11" max="11" width="13.28515625" style="47" customWidth="1"/>
    <col min="12" max="12" width="16.7109375" style="47" customWidth="1"/>
    <col min="13" max="13" width="17" style="48" customWidth="1"/>
    <col min="14" max="1024" width="9.140625" style="44"/>
  </cols>
  <sheetData>
    <row r="1" spans="1:1024" s="500" customFormat="1">
      <c r="A1" s="656" t="s">
        <v>1675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  <c r="NK1" s="44"/>
      <c r="NL1" s="44"/>
      <c r="NM1" s="44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</row>
    <row r="2" spans="1:1024" s="500" customFormat="1">
      <c r="A2" s="584" t="s">
        <v>1644</v>
      </c>
      <c r="B2" s="655" t="str">
        <f>'0.Dados do Licitante'!B8</f>
        <v>Teste 1</v>
      </c>
      <c r="C2" s="655"/>
      <c r="D2" s="655"/>
      <c r="E2" s="604"/>
      <c r="F2" s="605"/>
      <c r="G2" s="606"/>
      <c r="H2" s="606"/>
      <c r="I2" s="606"/>
      <c r="J2" s="606"/>
      <c r="K2" s="606"/>
      <c r="L2" s="606"/>
      <c r="M2" s="60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4"/>
      <c r="KL2" s="44"/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4"/>
      <c r="KX2" s="44"/>
      <c r="KY2" s="44"/>
      <c r="KZ2" s="44"/>
      <c r="LA2" s="44"/>
      <c r="LB2" s="44"/>
      <c r="LC2" s="44"/>
      <c r="LD2" s="44"/>
      <c r="LE2" s="44"/>
      <c r="LF2" s="44"/>
      <c r="LG2" s="44"/>
      <c r="LH2" s="44"/>
      <c r="LI2" s="44"/>
      <c r="LJ2" s="44"/>
      <c r="LK2" s="44"/>
      <c r="LL2" s="44"/>
      <c r="LM2" s="44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  <c r="MC2" s="44"/>
      <c r="MD2" s="44"/>
      <c r="ME2" s="44"/>
      <c r="MF2" s="44"/>
      <c r="MG2" s="44"/>
      <c r="MH2" s="44"/>
      <c r="MI2" s="44"/>
      <c r="MJ2" s="44"/>
      <c r="MK2" s="44"/>
      <c r="ML2" s="44"/>
      <c r="MM2" s="44"/>
      <c r="MN2" s="44"/>
      <c r="MO2" s="44"/>
      <c r="MP2" s="44"/>
      <c r="MQ2" s="44"/>
      <c r="MR2" s="44"/>
      <c r="MS2" s="44"/>
      <c r="MT2" s="44"/>
      <c r="MU2" s="44"/>
      <c r="MV2" s="44"/>
      <c r="MW2" s="44"/>
      <c r="MX2" s="44"/>
      <c r="MY2" s="44"/>
      <c r="MZ2" s="44"/>
      <c r="NA2" s="44"/>
      <c r="NB2" s="44"/>
      <c r="NC2" s="44"/>
      <c r="ND2" s="44"/>
      <c r="NE2" s="44"/>
      <c r="NF2" s="44"/>
      <c r="NG2" s="44"/>
      <c r="NH2" s="44"/>
      <c r="NI2" s="44"/>
      <c r="NJ2" s="44"/>
      <c r="NK2" s="44"/>
      <c r="NL2" s="44"/>
      <c r="NM2" s="44"/>
      <c r="NN2" s="44"/>
      <c r="NO2" s="44"/>
      <c r="NP2" s="44"/>
      <c r="NQ2" s="44"/>
      <c r="NR2" s="44"/>
      <c r="NS2" s="44"/>
      <c r="NT2" s="44"/>
      <c r="NU2" s="44"/>
      <c r="NV2" s="44"/>
      <c r="NW2" s="44"/>
      <c r="NX2" s="44"/>
      <c r="NY2" s="44"/>
      <c r="NZ2" s="44"/>
      <c r="OA2" s="44"/>
      <c r="OB2" s="44"/>
      <c r="OC2" s="44"/>
      <c r="OD2" s="44"/>
      <c r="OE2" s="44"/>
      <c r="OF2" s="44"/>
      <c r="OG2" s="44"/>
      <c r="OH2" s="44"/>
      <c r="OI2" s="44"/>
      <c r="OJ2" s="44"/>
      <c r="OK2" s="44"/>
      <c r="OL2" s="44"/>
      <c r="OM2" s="44"/>
      <c r="ON2" s="44"/>
      <c r="OO2" s="44"/>
      <c r="OP2" s="44"/>
      <c r="OQ2" s="44"/>
      <c r="OR2" s="44"/>
      <c r="OS2" s="44"/>
      <c r="OT2" s="44"/>
      <c r="OU2" s="44"/>
      <c r="OV2" s="44"/>
      <c r="OW2" s="44"/>
      <c r="OX2" s="44"/>
      <c r="OY2" s="44"/>
      <c r="OZ2" s="44"/>
      <c r="PA2" s="44"/>
      <c r="PB2" s="44"/>
      <c r="PC2" s="44"/>
      <c r="PD2" s="44"/>
      <c r="PE2" s="44"/>
      <c r="PF2" s="44"/>
      <c r="PG2" s="44"/>
      <c r="PH2" s="44"/>
      <c r="PI2" s="44"/>
      <c r="PJ2" s="44"/>
      <c r="PK2" s="44"/>
      <c r="PL2" s="44"/>
      <c r="PM2" s="44"/>
      <c r="PN2" s="44"/>
      <c r="PO2" s="44"/>
      <c r="PP2" s="44"/>
      <c r="PQ2" s="44"/>
      <c r="PR2" s="44"/>
      <c r="PS2" s="44"/>
      <c r="PT2" s="44"/>
      <c r="PU2" s="44"/>
      <c r="PV2" s="44"/>
      <c r="PW2" s="44"/>
      <c r="PX2" s="44"/>
      <c r="PY2" s="44"/>
      <c r="PZ2" s="44"/>
      <c r="QA2" s="44"/>
      <c r="QB2" s="44"/>
      <c r="QC2" s="44"/>
      <c r="QD2" s="44"/>
      <c r="QE2" s="44"/>
      <c r="QF2" s="44"/>
      <c r="QG2" s="44"/>
      <c r="QH2" s="44"/>
      <c r="QI2" s="44"/>
      <c r="QJ2" s="44"/>
      <c r="QK2" s="44"/>
      <c r="QL2" s="44"/>
      <c r="QM2" s="44"/>
      <c r="QN2" s="44"/>
      <c r="QO2" s="44"/>
      <c r="QP2" s="44"/>
      <c r="QQ2" s="44"/>
      <c r="QR2" s="44"/>
      <c r="QS2" s="44"/>
      <c r="QT2" s="44"/>
      <c r="QU2" s="44"/>
      <c r="QV2" s="44"/>
      <c r="QW2" s="44"/>
      <c r="QX2" s="44"/>
      <c r="QY2" s="44"/>
      <c r="QZ2" s="44"/>
      <c r="RA2" s="44"/>
      <c r="RB2" s="44"/>
      <c r="RC2" s="44"/>
      <c r="RD2" s="44"/>
      <c r="RE2" s="44"/>
      <c r="RF2" s="44"/>
      <c r="RG2" s="44"/>
      <c r="RH2" s="44"/>
      <c r="RI2" s="44"/>
      <c r="RJ2" s="44"/>
      <c r="RK2" s="44"/>
      <c r="RL2" s="44"/>
      <c r="RM2" s="44"/>
      <c r="RN2" s="44"/>
      <c r="RO2" s="44"/>
      <c r="RP2" s="44"/>
      <c r="RQ2" s="44"/>
      <c r="RR2" s="44"/>
      <c r="RS2" s="44"/>
      <c r="RT2" s="44"/>
      <c r="RU2" s="44"/>
      <c r="RV2" s="44"/>
      <c r="RW2" s="44"/>
      <c r="RX2" s="44"/>
      <c r="RY2" s="44"/>
      <c r="RZ2" s="44"/>
      <c r="SA2" s="44"/>
      <c r="SB2" s="44"/>
      <c r="SC2" s="44"/>
      <c r="SD2" s="44"/>
      <c r="SE2" s="44"/>
      <c r="SF2" s="44"/>
      <c r="SG2" s="44"/>
      <c r="SH2" s="44"/>
      <c r="SI2" s="44"/>
      <c r="SJ2" s="44"/>
      <c r="SK2" s="44"/>
      <c r="SL2" s="44"/>
      <c r="SM2" s="44"/>
      <c r="SN2" s="44"/>
      <c r="SO2" s="44"/>
      <c r="SP2" s="44"/>
      <c r="SQ2" s="44"/>
      <c r="SR2" s="44"/>
      <c r="SS2" s="44"/>
      <c r="ST2" s="44"/>
      <c r="SU2" s="44"/>
      <c r="SV2" s="44"/>
      <c r="SW2" s="44"/>
      <c r="SX2" s="44"/>
      <c r="SY2" s="44"/>
      <c r="SZ2" s="44"/>
      <c r="TA2" s="44"/>
      <c r="TB2" s="44"/>
      <c r="TC2" s="44"/>
      <c r="TD2" s="44"/>
      <c r="TE2" s="44"/>
      <c r="TF2" s="44"/>
      <c r="TG2" s="44"/>
      <c r="TH2" s="44"/>
      <c r="TI2" s="44"/>
      <c r="TJ2" s="44"/>
      <c r="TK2" s="44"/>
      <c r="TL2" s="44"/>
      <c r="TM2" s="44"/>
      <c r="TN2" s="44"/>
      <c r="TO2" s="44"/>
      <c r="TP2" s="44"/>
      <c r="TQ2" s="44"/>
      <c r="TR2" s="44"/>
      <c r="TS2" s="44"/>
      <c r="TT2" s="44"/>
      <c r="TU2" s="44"/>
      <c r="TV2" s="44"/>
      <c r="TW2" s="44"/>
      <c r="TX2" s="44"/>
      <c r="TY2" s="44"/>
      <c r="TZ2" s="44"/>
      <c r="UA2" s="44"/>
      <c r="UB2" s="44"/>
      <c r="UC2" s="44"/>
      <c r="UD2" s="44"/>
      <c r="UE2" s="44"/>
      <c r="UF2" s="44"/>
      <c r="UG2" s="44"/>
      <c r="UH2" s="44"/>
      <c r="UI2" s="44"/>
      <c r="UJ2" s="44"/>
      <c r="UK2" s="44"/>
      <c r="UL2" s="44"/>
      <c r="UM2" s="44"/>
      <c r="UN2" s="44"/>
      <c r="UO2" s="44"/>
      <c r="UP2" s="44"/>
      <c r="UQ2" s="44"/>
      <c r="UR2" s="44"/>
      <c r="US2" s="44"/>
      <c r="UT2" s="44"/>
      <c r="UU2" s="44"/>
      <c r="UV2" s="44"/>
      <c r="UW2" s="44"/>
      <c r="UX2" s="44"/>
      <c r="UY2" s="44"/>
      <c r="UZ2" s="44"/>
      <c r="VA2" s="44"/>
      <c r="VB2" s="44"/>
      <c r="VC2" s="44"/>
      <c r="VD2" s="44"/>
      <c r="VE2" s="44"/>
      <c r="VF2" s="44"/>
      <c r="VG2" s="44"/>
      <c r="VH2" s="44"/>
      <c r="VI2" s="44"/>
      <c r="VJ2" s="44"/>
      <c r="VK2" s="44"/>
      <c r="VL2" s="44"/>
      <c r="VM2" s="44"/>
      <c r="VN2" s="44"/>
      <c r="VO2" s="44"/>
      <c r="VP2" s="44"/>
      <c r="VQ2" s="44"/>
      <c r="VR2" s="44"/>
      <c r="VS2" s="44"/>
      <c r="VT2" s="44"/>
      <c r="VU2" s="44"/>
      <c r="VV2" s="44"/>
      <c r="VW2" s="44"/>
      <c r="VX2" s="44"/>
      <c r="VY2" s="44"/>
      <c r="VZ2" s="44"/>
      <c r="WA2" s="44"/>
      <c r="WB2" s="44"/>
      <c r="WC2" s="44"/>
      <c r="WD2" s="44"/>
      <c r="WE2" s="44"/>
      <c r="WF2" s="44"/>
      <c r="WG2" s="44"/>
      <c r="WH2" s="44"/>
      <c r="WI2" s="44"/>
      <c r="WJ2" s="44"/>
      <c r="WK2" s="44"/>
      <c r="WL2" s="44"/>
      <c r="WM2" s="44"/>
      <c r="WN2" s="44"/>
      <c r="WO2" s="44"/>
      <c r="WP2" s="44"/>
      <c r="WQ2" s="44"/>
      <c r="WR2" s="44"/>
      <c r="WS2" s="44"/>
      <c r="WT2" s="44"/>
      <c r="WU2" s="44"/>
      <c r="WV2" s="44"/>
      <c r="WW2" s="44"/>
      <c r="WX2" s="44"/>
      <c r="WY2" s="44"/>
      <c r="WZ2" s="44"/>
      <c r="XA2" s="44"/>
      <c r="XB2" s="44"/>
      <c r="XC2" s="44"/>
      <c r="XD2" s="44"/>
      <c r="XE2" s="44"/>
      <c r="XF2" s="44"/>
      <c r="XG2" s="44"/>
      <c r="XH2" s="44"/>
      <c r="XI2" s="44"/>
      <c r="XJ2" s="44"/>
      <c r="XK2" s="44"/>
      <c r="XL2" s="44"/>
      <c r="XM2" s="44"/>
      <c r="XN2" s="44"/>
      <c r="XO2" s="44"/>
      <c r="XP2" s="44"/>
      <c r="XQ2" s="44"/>
      <c r="XR2" s="44"/>
      <c r="XS2" s="44"/>
      <c r="XT2" s="44"/>
      <c r="XU2" s="44"/>
      <c r="XV2" s="44"/>
      <c r="XW2" s="44"/>
      <c r="XX2" s="44"/>
      <c r="XY2" s="44"/>
      <c r="XZ2" s="44"/>
      <c r="YA2" s="44"/>
      <c r="YB2" s="44"/>
      <c r="YC2" s="44"/>
      <c r="YD2" s="44"/>
      <c r="YE2" s="44"/>
      <c r="YF2" s="44"/>
      <c r="YG2" s="44"/>
      <c r="YH2" s="44"/>
      <c r="YI2" s="44"/>
      <c r="YJ2" s="44"/>
      <c r="YK2" s="44"/>
      <c r="YL2" s="44"/>
      <c r="YM2" s="44"/>
      <c r="YN2" s="44"/>
      <c r="YO2" s="44"/>
      <c r="YP2" s="44"/>
      <c r="YQ2" s="44"/>
      <c r="YR2" s="44"/>
      <c r="YS2" s="44"/>
      <c r="YT2" s="44"/>
      <c r="YU2" s="44"/>
      <c r="YV2" s="44"/>
      <c r="YW2" s="44"/>
      <c r="YX2" s="44"/>
      <c r="YY2" s="44"/>
      <c r="YZ2" s="44"/>
      <c r="ZA2" s="44"/>
      <c r="ZB2" s="44"/>
      <c r="ZC2" s="44"/>
      <c r="ZD2" s="44"/>
      <c r="ZE2" s="44"/>
      <c r="ZF2" s="44"/>
      <c r="ZG2" s="44"/>
      <c r="ZH2" s="44"/>
      <c r="ZI2" s="44"/>
      <c r="ZJ2" s="44"/>
      <c r="ZK2" s="44"/>
      <c r="ZL2" s="44"/>
      <c r="ZM2" s="44"/>
      <c r="ZN2" s="44"/>
      <c r="ZO2" s="44"/>
      <c r="ZP2" s="44"/>
      <c r="ZQ2" s="44"/>
      <c r="ZR2" s="44"/>
      <c r="ZS2" s="44"/>
      <c r="ZT2" s="44"/>
      <c r="ZU2" s="44"/>
      <c r="ZV2" s="44"/>
      <c r="ZW2" s="44"/>
      <c r="ZX2" s="44"/>
      <c r="ZY2" s="44"/>
      <c r="ZZ2" s="44"/>
      <c r="AAA2" s="44"/>
      <c r="AAB2" s="44"/>
      <c r="AAC2" s="44"/>
      <c r="AAD2" s="44"/>
      <c r="AAE2" s="44"/>
      <c r="AAF2" s="44"/>
      <c r="AAG2" s="44"/>
      <c r="AAH2" s="44"/>
      <c r="AAI2" s="44"/>
      <c r="AAJ2" s="44"/>
      <c r="AAK2" s="44"/>
      <c r="AAL2" s="44"/>
      <c r="AAM2" s="44"/>
      <c r="AAN2" s="44"/>
      <c r="AAO2" s="44"/>
      <c r="AAP2" s="44"/>
      <c r="AAQ2" s="44"/>
      <c r="AAR2" s="44"/>
      <c r="AAS2" s="44"/>
      <c r="AAT2" s="44"/>
      <c r="AAU2" s="44"/>
      <c r="AAV2" s="44"/>
      <c r="AAW2" s="44"/>
      <c r="AAX2" s="44"/>
      <c r="AAY2" s="44"/>
      <c r="AAZ2" s="44"/>
      <c r="ABA2" s="44"/>
      <c r="ABB2" s="44"/>
      <c r="ABC2" s="44"/>
      <c r="ABD2" s="44"/>
      <c r="ABE2" s="44"/>
      <c r="ABF2" s="44"/>
      <c r="ABG2" s="44"/>
      <c r="ABH2" s="44"/>
      <c r="ABI2" s="44"/>
      <c r="ABJ2" s="44"/>
      <c r="ABK2" s="44"/>
      <c r="ABL2" s="44"/>
      <c r="ABM2" s="44"/>
      <c r="ABN2" s="44"/>
      <c r="ABO2" s="44"/>
      <c r="ABP2" s="44"/>
      <c r="ABQ2" s="44"/>
      <c r="ABR2" s="44"/>
      <c r="ABS2" s="44"/>
      <c r="ABT2" s="44"/>
      <c r="ABU2" s="44"/>
      <c r="ABV2" s="44"/>
      <c r="ABW2" s="44"/>
      <c r="ABX2" s="44"/>
      <c r="ABY2" s="44"/>
      <c r="ABZ2" s="44"/>
      <c r="ACA2" s="44"/>
      <c r="ACB2" s="44"/>
      <c r="ACC2" s="44"/>
      <c r="ACD2" s="44"/>
      <c r="ACE2" s="44"/>
      <c r="ACF2" s="44"/>
      <c r="ACG2" s="44"/>
      <c r="ACH2" s="44"/>
      <c r="ACI2" s="44"/>
      <c r="ACJ2" s="44"/>
      <c r="ACK2" s="44"/>
      <c r="ACL2" s="44"/>
      <c r="ACM2" s="44"/>
      <c r="ACN2" s="44"/>
      <c r="ACO2" s="44"/>
      <c r="ACP2" s="44"/>
      <c r="ACQ2" s="44"/>
      <c r="ACR2" s="44"/>
      <c r="ACS2" s="44"/>
      <c r="ACT2" s="44"/>
      <c r="ACU2" s="44"/>
      <c r="ACV2" s="44"/>
      <c r="ACW2" s="44"/>
      <c r="ACX2" s="44"/>
      <c r="ACY2" s="44"/>
      <c r="ACZ2" s="44"/>
      <c r="ADA2" s="44"/>
      <c r="ADB2" s="44"/>
      <c r="ADC2" s="44"/>
      <c r="ADD2" s="44"/>
      <c r="ADE2" s="44"/>
      <c r="ADF2" s="44"/>
      <c r="ADG2" s="44"/>
      <c r="ADH2" s="44"/>
      <c r="ADI2" s="44"/>
      <c r="ADJ2" s="44"/>
      <c r="ADK2" s="44"/>
      <c r="ADL2" s="44"/>
      <c r="ADM2" s="44"/>
      <c r="ADN2" s="44"/>
      <c r="ADO2" s="44"/>
      <c r="ADP2" s="44"/>
      <c r="ADQ2" s="44"/>
      <c r="ADR2" s="44"/>
      <c r="ADS2" s="44"/>
      <c r="ADT2" s="44"/>
      <c r="ADU2" s="44"/>
      <c r="ADV2" s="44"/>
      <c r="ADW2" s="44"/>
      <c r="ADX2" s="44"/>
      <c r="ADY2" s="44"/>
      <c r="ADZ2" s="44"/>
      <c r="AEA2" s="44"/>
      <c r="AEB2" s="44"/>
      <c r="AEC2" s="44"/>
      <c r="AED2" s="44"/>
      <c r="AEE2" s="44"/>
      <c r="AEF2" s="44"/>
      <c r="AEG2" s="44"/>
      <c r="AEH2" s="44"/>
      <c r="AEI2" s="44"/>
      <c r="AEJ2" s="44"/>
      <c r="AEK2" s="44"/>
      <c r="AEL2" s="44"/>
      <c r="AEM2" s="44"/>
      <c r="AEN2" s="44"/>
      <c r="AEO2" s="44"/>
      <c r="AEP2" s="44"/>
      <c r="AEQ2" s="44"/>
      <c r="AER2" s="44"/>
      <c r="AES2" s="44"/>
      <c r="AET2" s="44"/>
      <c r="AEU2" s="44"/>
      <c r="AEV2" s="44"/>
      <c r="AEW2" s="44"/>
      <c r="AEX2" s="44"/>
      <c r="AEY2" s="44"/>
      <c r="AEZ2" s="44"/>
      <c r="AFA2" s="44"/>
      <c r="AFB2" s="44"/>
      <c r="AFC2" s="44"/>
      <c r="AFD2" s="44"/>
      <c r="AFE2" s="44"/>
      <c r="AFF2" s="44"/>
      <c r="AFG2" s="44"/>
      <c r="AFH2" s="44"/>
      <c r="AFI2" s="44"/>
      <c r="AFJ2" s="44"/>
      <c r="AFK2" s="44"/>
      <c r="AFL2" s="44"/>
      <c r="AFM2" s="44"/>
      <c r="AFN2" s="44"/>
      <c r="AFO2" s="44"/>
      <c r="AFP2" s="44"/>
      <c r="AFQ2" s="44"/>
      <c r="AFR2" s="44"/>
      <c r="AFS2" s="44"/>
      <c r="AFT2" s="44"/>
      <c r="AFU2" s="44"/>
      <c r="AFV2" s="44"/>
      <c r="AFW2" s="44"/>
      <c r="AFX2" s="44"/>
      <c r="AFY2" s="44"/>
      <c r="AFZ2" s="44"/>
      <c r="AGA2" s="44"/>
      <c r="AGB2" s="44"/>
      <c r="AGC2" s="44"/>
      <c r="AGD2" s="44"/>
      <c r="AGE2" s="44"/>
      <c r="AGF2" s="44"/>
      <c r="AGG2" s="44"/>
      <c r="AGH2" s="44"/>
      <c r="AGI2" s="44"/>
      <c r="AGJ2" s="44"/>
      <c r="AGK2" s="44"/>
      <c r="AGL2" s="44"/>
      <c r="AGM2" s="44"/>
      <c r="AGN2" s="44"/>
      <c r="AGO2" s="44"/>
      <c r="AGP2" s="44"/>
      <c r="AGQ2" s="44"/>
      <c r="AGR2" s="44"/>
      <c r="AGS2" s="44"/>
      <c r="AGT2" s="44"/>
      <c r="AGU2" s="44"/>
      <c r="AGV2" s="44"/>
      <c r="AGW2" s="44"/>
      <c r="AGX2" s="44"/>
      <c r="AGY2" s="44"/>
      <c r="AGZ2" s="44"/>
      <c r="AHA2" s="44"/>
      <c r="AHB2" s="44"/>
      <c r="AHC2" s="44"/>
      <c r="AHD2" s="44"/>
      <c r="AHE2" s="44"/>
      <c r="AHF2" s="44"/>
      <c r="AHG2" s="44"/>
      <c r="AHH2" s="44"/>
      <c r="AHI2" s="44"/>
      <c r="AHJ2" s="44"/>
      <c r="AHK2" s="44"/>
      <c r="AHL2" s="44"/>
      <c r="AHM2" s="44"/>
      <c r="AHN2" s="44"/>
      <c r="AHO2" s="44"/>
      <c r="AHP2" s="44"/>
      <c r="AHQ2" s="44"/>
      <c r="AHR2" s="44"/>
      <c r="AHS2" s="44"/>
      <c r="AHT2" s="44"/>
      <c r="AHU2" s="44"/>
      <c r="AHV2" s="44"/>
      <c r="AHW2" s="44"/>
      <c r="AHX2" s="44"/>
      <c r="AHY2" s="44"/>
      <c r="AHZ2" s="44"/>
      <c r="AIA2" s="44"/>
      <c r="AIB2" s="44"/>
      <c r="AIC2" s="44"/>
      <c r="AID2" s="44"/>
      <c r="AIE2" s="44"/>
      <c r="AIF2" s="44"/>
      <c r="AIG2" s="44"/>
      <c r="AIH2" s="44"/>
      <c r="AII2" s="44"/>
      <c r="AIJ2" s="44"/>
      <c r="AIK2" s="44"/>
      <c r="AIL2" s="44"/>
      <c r="AIM2" s="44"/>
      <c r="AIN2" s="44"/>
      <c r="AIO2" s="44"/>
      <c r="AIP2" s="44"/>
      <c r="AIQ2" s="44"/>
      <c r="AIR2" s="44"/>
      <c r="AIS2" s="44"/>
      <c r="AIT2" s="44"/>
      <c r="AIU2" s="44"/>
      <c r="AIV2" s="44"/>
      <c r="AIW2" s="44"/>
      <c r="AIX2" s="44"/>
      <c r="AIY2" s="44"/>
      <c r="AIZ2" s="44"/>
      <c r="AJA2" s="44"/>
      <c r="AJB2" s="44"/>
      <c r="AJC2" s="44"/>
      <c r="AJD2" s="44"/>
      <c r="AJE2" s="44"/>
      <c r="AJF2" s="44"/>
      <c r="AJG2" s="44"/>
      <c r="AJH2" s="44"/>
      <c r="AJI2" s="44"/>
      <c r="AJJ2" s="44"/>
      <c r="AJK2" s="44"/>
      <c r="AJL2" s="44"/>
      <c r="AJM2" s="44"/>
      <c r="AJN2" s="44"/>
      <c r="AJO2" s="44"/>
      <c r="AJP2" s="44"/>
      <c r="AJQ2" s="44"/>
      <c r="AJR2" s="44"/>
      <c r="AJS2" s="44"/>
      <c r="AJT2" s="44"/>
      <c r="AJU2" s="44"/>
      <c r="AJV2" s="44"/>
      <c r="AJW2" s="44"/>
      <c r="AJX2" s="44"/>
      <c r="AJY2" s="44"/>
      <c r="AJZ2" s="44"/>
      <c r="AKA2" s="44"/>
      <c r="AKB2" s="44"/>
      <c r="AKC2" s="44"/>
      <c r="AKD2" s="44"/>
      <c r="AKE2" s="44"/>
      <c r="AKF2" s="44"/>
      <c r="AKG2" s="44"/>
      <c r="AKH2" s="44"/>
      <c r="AKI2" s="44"/>
      <c r="AKJ2" s="44"/>
      <c r="AKK2" s="44"/>
      <c r="AKL2" s="44"/>
      <c r="AKM2" s="44"/>
      <c r="AKN2" s="44"/>
      <c r="AKO2" s="44"/>
      <c r="AKP2" s="44"/>
      <c r="AKQ2" s="44"/>
      <c r="AKR2" s="44"/>
      <c r="AKS2" s="44"/>
      <c r="AKT2" s="44"/>
      <c r="AKU2" s="44"/>
      <c r="AKV2" s="44"/>
      <c r="AKW2" s="44"/>
      <c r="AKX2" s="44"/>
      <c r="AKY2" s="44"/>
      <c r="AKZ2" s="44"/>
      <c r="ALA2" s="44"/>
      <c r="ALB2" s="44"/>
      <c r="ALC2" s="44"/>
      <c r="ALD2" s="44"/>
      <c r="ALE2" s="44"/>
      <c r="ALF2" s="44"/>
      <c r="ALG2" s="44"/>
      <c r="ALH2" s="44"/>
      <c r="ALI2" s="44"/>
      <c r="ALJ2" s="44"/>
      <c r="ALK2" s="44"/>
      <c r="ALL2" s="44"/>
      <c r="ALM2" s="44"/>
      <c r="ALN2" s="44"/>
      <c r="ALO2" s="44"/>
      <c r="ALP2" s="44"/>
      <c r="ALQ2" s="44"/>
      <c r="ALR2" s="44"/>
      <c r="ALS2" s="44"/>
      <c r="ALT2" s="44"/>
      <c r="ALU2" s="44"/>
      <c r="ALV2" s="44"/>
      <c r="ALW2" s="44"/>
      <c r="ALX2" s="44"/>
      <c r="ALY2" s="44"/>
      <c r="ALZ2" s="44"/>
      <c r="AMA2" s="44"/>
      <c r="AMB2" s="44"/>
      <c r="AMC2" s="44"/>
      <c r="AMD2" s="44"/>
      <c r="AME2" s="44"/>
      <c r="AMF2" s="44"/>
      <c r="AMG2" s="44"/>
      <c r="AMH2" s="44"/>
      <c r="AMI2" s="44"/>
      <c r="AMJ2" s="44"/>
    </row>
    <row r="3" spans="1:1024" s="500" customFormat="1">
      <c r="A3" s="584" t="s">
        <v>1646</v>
      </c>
      <c r="B3" s="655" t="str">
        <f>'0.Dados do Licitante'!B9</f>
        <v>Teste 2</v>
      </c>
      <c r="C3" s="655"/>
      <c r="D3" s="655"/>
      <c r="E3" s="604"/>
      <c r="F3" s="605"/>
      <c r="G3" s="606"/>
      <c r="H3" s="606"/>
      <c r="I3" s="606"/>
      <c r="J3" s="606"/>
      <c r="K3" s="606"/>
      <c r="L3" s="606"/>
      <c r="M3" s="607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4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  <c r="QU3" s="44"/>
      <c r="QV3" s="44"/>
      <c r="QW3" s="44"/>
      <c r="QX3" s="44"/>
      <c r="QY3" s="44"/>
      <c r="QZ3" s="44"/>
      <c r="RA3" s="44"/>
      <c r="RB3" s="44"/>
      <c r="RC3" s="44"/>
      <c r="RD3" s="44"/>
      <c r="RE3" s="44"/>
      <c r="RF3" s="44"/>
      <c r="RG3" s="44"/>
      <c r="RH3" s="44"/>
      <c r="RI3" s="44"/>
      <c r="RJ3" s="44"/>
      <c r="RK3" s="44"/>
      <c r="RL3" s="44"/>
      <c r="RM3" s="44"/>
      <c r="RN3" s="44"/>
      <c r="RO3" s="44"/>
      <c r="RP3" s="44"/>
      <c r="RQ3" s="44"/>
      <c r="RR3" s="44"/>
      <c r="RS3" s="44"/>
      <c r="RT3" s="44"/>
      <c r="RU3" s="44"/>
      <c r="RV3" s="44"/>
      <c r="RW3" s="44"/>
      <c r="RX3" s="44"/>
      <c r="RY3" s="44"/>
      <c r="RZ3" s="44"/>
      <c r="SA3" s="44"/>
      <c r="SB3" s="44"/>
      <c r="SC3" s="44"/>
      <c r="SD3" s="44"/>
      <c r="SE3" s="44"/>
      <c r="SF3" s="44"/>
      <c r="SG3" s="44"/>
      <c r="SH3" s="44"/>
      <c r="SI3" s="44"/>
      <c r="SJ3" s="44"/>
      <c r="SK3" s="44"/>
      <c r="SL3" s="44"/>
      <c r="SM3" s="44"/>
      <c r="SN3" s="44"/>
      <c r="SO3" s="44"/>
      <c r="SP3" s="44"/>
      <c r="SQ3" s="44"/>
      <c r="SR3" s="44"/>
      <c r="SS3" s="44"/>
      <c r="ST3" s="44"/>
      <c r="SU3" s="44"/>
      <c r="SV3" s="44"/>
      <c r="SW3" s="44"/>
      <c r="SX3" s="44"/>
      <c r="SY3" s="44"/>
      <c r="SZ3" s="44"/>
      <c r="TA3" s="44"/>
      <c r="TB3" s="44"/>
      <c r="TC3" s="44"/>
      <c r="TD3" s="44"/>
      <c r="TE3" s="44"/>
      <c r="TF3" s="44"/>
      <c r="TG3" s="44"/>
      <c r="TH3" s="44"/>
      <c r="TI3" s="44"/>
      <c r="TJ3" s="44"/>
      <c r="TK3" s="44"/>
      <c r="TL3" s="44"/>
      <c r="TM3" s="44"/>
      <c r="TN3" s="44"/>
      <c r="TO3" s="44"/>
      <c r="TP3" s="44"/>
      <c r="TQ3" s="44"/>
      <c r="TR3" s="44"/>
      <c r="TS3" s="44"/>
      <c r="TT3" s="44"/>
      <c r="TU3" s="44"/>
      <c r="TV3" s="44"/>
      <c r="TW3" s="44"/>
      <c r="TX3" s="44"/>
      <c r="TY3" s="44"/>
      <c r="TZ3" s="44"/>
      <c r="UA3" s="44"/>
      <c r="UB3" s="44"/>
      <c r="UC3" s="44"/>
      <c r="UD3" s="44"/>
      <c r="UE3" s="44"/>
      <c r="UF3" s="44"/>
      <c r="UG3" s="44"/>
      <c r="UH3" s="44"/>
      <c r="UI3" s="44"/>
      <c r="UJ3" s="44"/>
      <c r="UK3" s="44"/>
      <c r="UL3" s="44"/>
      <c r="UM3" s="44"/>
      <c r="UN3" s="44"/>
      <c r="UO3" s="44"/>
      <c r="UP3" s="44"/>
      <c r="UQ3" s="44"/>
      <c r="UR3" s="44"/>
      <c r="US3" s="44"/>
      <c r="UT3" s="44"/>
      <c r="UU3" s="44"/>
      <c r="UV3" s="44"/>
      <c r="UW3" s="44"/>
      <c r="UX3" s="44"/>
      <c r="UY3" s="44"/>
      <c r="UZ3" s="44"/>
      <c r="VA3" s="44"/>
      <c r="VB3" s="44"/>
      <c r="VC3" s="44"/>
      <c r="VD3" s="44"/>
      <c r="VE3" s="44"/>
      <c r="VF3" s="44"/>
      <c r="VG3" s="44"/>
      <c r="VH3" s="44"/>
      <c r="VI3" s="44"/>
      <c r="VJ3" s="44"/>
      <c r="VK3" s="44"/>
      <c r="VL3" s="44"/>
      <c r="VM3" s="44"/>
      <c r="VN3" s="44"/>
      <c r="VO3" s="44"/>
      <c r="VP3" s="44"/>
      <c r="VQ3" s="44"/>
      <c r="VR3" s="44"/>
      <c r="VS3" s="44"/>
      <c r="VT3" s="44"/>
      <c r="VU3" s="44"/>
      <c r="VV3" s="44"/>
      <c r="VW3" s="44"/>
      <c r="VX3" s="44"/>
      <c r="VY3" s="44"/>
      <c r="VZ3" s="44"/>
      <c r="WA3" s="44"/>
      <c r="WB3" s="44"/>
      <c r="WC3" s="44"/>
      <c r="WD3" s="44"/>
      <c r="WE3" s="44"/>
      <c r="WF3" s="44"/>
      <c r="WG3" s="44"/>
      <c r="WH3" s="44"/>
      <c r="WI3" s="44"/>
      <c r="WJ3" s="44"/>
      <c r="WK3" s="44"/>
      <c r="WL3" s="44"/>
      <c r="WM3" s="44"/>
      <c r="WN3" s="44"/>
      <c r="WO3" s="44"/>
      <c r="WP3" s="44"/>
      <c r="WQ3" s="44"/>
      <c r="WR3" s="44"/>
      <c r="WS3" s="44"/>
      <c r="WT3" s="44"/>
      <c r="WU3" s="44"/>
      <c r="WV3" s="44"/>
      <c r="WW3" s="44"/>
      <c r="WX3" s="44"/>
      <c r="WY3" s="44"/>
      <c r="WZ3" s="44"/>
      <c r="XA3" s="44"/>
      <c r="XB3" s="44"/>
      <c r="XC3" s="44"/>
      <c r="XD3" s="44"/>
      <c r="XE3" s="44"/>
      <c r="XF3" s="44"/>
      <c r="XG3" s="44"/>
      <c r="XH3" s="44"/>
      <c r="XI3" s="44"/>
      <c r="XJ3" s="44"/>
      <c r="XK3" s="44"/>
      <c r="XL3" s="44"/>
      <c r="XM3" s="44"/>
      <c r="XN3" s="44"/>
      <c r="XO3" s="44"/>
      <c r="XP3" s="44"/>
      <c r="XQ3" s="44"/>
      <c r="XR3" s="44"/>
      <c r="XS3" s="44"/>
      <c r="XT3" s="44"/>
      <c r="XU3" s="44"/>
      <c r="XV3" s="44"/>
      <c r="XW3" s="44"/>
      <c r="XX3" s="44"/>
      <c r="XY3" s="44"/>
      <c r="XZ3" s="44"/>
      <c r="YA3" s="44"/>
      <c r="YB3" s="44"/>
      <c r="YC3" s="44"/>
      <c r="YD3" s="44"/>
      <c r="YE3" s="44"/>
      <c r="YF3" s="44"/>
      <c r="YG3" s="44"/>
      <c r="YH3" s="44"/>
      <c r="YI3" s="44"/>
      <c r="YJ3" s="44"/>
      <c r="YK3" s="44"/>
      <c r="YL3" s="44"/>
      <c r="YM3" s="44"/>
      <c r="YN3" s="44"/>
      <c r="YO3" s="44"/>
      <c r="YP3" s="44"/>
      <c r="YQ3" s="44"/>
      <c r="YR3" s="44"/>
      <c r="YS3" s="44"/>
      <c r="YT3" s="44"/>
      <c r="YU3" s="44"/>
      <c r="YV3" s="44"/>
      <c r="YW3" s="44"/>
      <c r="YX3" s="44"/>
      <c r="YY3" s="44"/>
      <c r="YZ3" s="44"/>
      <c r="ZA3" s="44"/>
      <c r="ZB3" s="44"/>
      <c r="ZC3" s="44"/>
      <c r="ZD3" s="44"/>
      <c r="ZE3" s="44"/>
      <c r="ZF3" s="44"/>
      <c r="ZG3" s="44"/>
      <c r="ZH3" s="44"/>
      <c r="ZI3" s="44"/>
      <c r="ZJ3" s="44"/>
      <c r="ZK3" s="44"/>
      <c r="ZL3" s="44"/>
      <c r="ZM3" s="44"/>
      <c r="ZN3" s="44"/>
      <c r="ZO3" s="44"/>
      <c r="ZP3" s="44"/>
      <c r="ZQ3" s="44"/>
      <c r="ZR3" s="44"/>
      <c r="ZS3" s="44"/>
      <c r="ZT3" s="44"/>
      <c r="ZU3" s="44"/>
      <c r="ZV3" s="44"/>
      <c r="ZW3" s="44"/>
      <c r="ZX3" s="44"/>
      <c r="ZY3" s="44"/>
      <c r="ZZ3" s="44"/>
      <c r="AAA3" s="44"/>
      <c r="AAB3" s="44"/>
      <c r="AAC3" s="44"/>
      <c r="AAD3" s="44"/>
      <c r="AAE3" s="44"/>
      <c r="AAF3" s="44"/>
      <c r="AAG3" s="44"/>
      <c r="AAH3" s="44"/>
      <c r="AAI3" s="44"/>
      <c r="AAJ3" s="44"/>
      <c r="AAK3" s="44"/>
      <c r="AAL3" s="44"/>
      <c r="AAM3" s="44"/>
      <c r="AAN3" s="44"/>
      <c r="AAO3" s="44"/>
      <c r="AAP3" s="44"/>
      <c r="AAQ3" s="44"/>
      <c r="AAR3" s="44"/>
      <c r="AAS3" s="44"/>
      <c r="AAT3" s="44"/>
      <c r="AAU3" s="44"/>
      <c r="AAV3" s="44"/>
      <c r="AAW3" s="44"/>
      <c r="AAX3" s="44"/>
      <c r="AAY3" s="44"/>
      <c r="AAZ3" s="44"/>
      <c r="ABA3" s="44"/>
      <c r="ABB3" s="44"/>
      <c r="ABC3" s="44"/>
      <c r="ABD3" s="44"/>
      <c r="ABE3" s="44"/>
      <c r="ABF3" s="44"/>
      <c r="ABG3" s="44"/>
      <c r="ABH3" s="44"/>
      <c r="ABI3" s="44"/>
      <c r="ABJ3" s="44"/>
      <c r="ABK3" s="44"/>
      <c r="ABL3" s="44"/>
      <c r="ABM3" s="44"/>
      <c r="ABN3" s="44"/>
      <c r="ABO3" s="44"/>
      <c r="ABP3" s="44"/>
      <c r="ABQ3" s="44"/>
      <c r="ABR3" s="44"/>
      <c r="ABS3" s="44"/>
      <c r="ABT3" s="44"/>
      <c r="ABU3" s="44"/>
      <c r="ABV3" s="44"/>
      <c r="ABW3" s="44"/>
      <c r="ABX3" s="44"/>
      <c r="ABY3" s="44"/>
      <c r="ABZ3" s="44"/>
      <c r="ACA3" s="44"/>
      <c r="ACB3" s="44"/>
      <c r="ACC3" s="44"/>
      <c r="ACD3" s="44"/>
      <c r="ACE3" s="44"/>
      <c r="ACF3" s="44"/>
      <c r="ACG3" s="44"/>
      <c r="ACH3" s="44"/>
      <c r="ACI3" s="44"/>
      <c r="ACJ3" s="44"/>
      <c r="ACK3" s="44"/>
      <c r="ACL3" s="44"/>
      <c r="ACM3" s="44"/>
      <c r="ACN3" s="44"/>
      <c r="ACO3" s="44"/>
      <c r="ACP3" s="44"/>
      <c r="ACQ3" s="44"/>
      <c r="ACR3" s="44"/>
      <c r="ACS3" s="44"/>
      <c r="ACT3" s="44"/>
      <c r="ACU3" s="44"/>
      <c r="ACV3" s="44"/>
      <c r="ACW3" s="44"/>
      <c r="ACX3" s="44"/>
      <c r="ACY3" s="44"/>
      <c r="ACZ3" s="44"/>
      <c r="ADA3" s="44"/>
      <c r="ADB3" s="44"/>
      <c r="ADC3" s="44"/>
      <c r="ADD3" s="44"/>
      <c r="ADE3" s="44"/>
      <c r="ADF3" s="44"/>
      <c r="ADG3" s="44"/>
      <c r="ADH3" s="44"/>
      <c r="ADI3" s="44"/>
      <c r="ADJ3" s="44"/>
      <c r="ADK3" s="44"/>
      <c r="ADL3" s="44"/>
      <c r="ADM3" s="44"/>
      <c r="ADN3" s="44"/>
      <c r="ADO3" s="44"/>
      <c r="ADP3" s="44"/>
      <c r="ADQ3" s="44"/>
      <c r="ADR3" s="44"/>
      <c r="ADS3" s="44"/>
      <c r="ADT3" s="44"/>
      <c r="ADU3" s="44"/>
      <c r="ADV3" s="44"/>
      <c r="ADW3" s="44"/>
      <c r="ADX3" s="44"/>
      <c r="ADY3" s="44"/>
      <c r="ADZ3" s="44"/>
      <c r="AEA3" s="44"/>
      <c r="AEB3" s="44"/>
      <c r="AEC3" s="44"/>
      <c r="AED3" s="44"/>
      <c r="AEE3" s="44"/>
      <c r="AEF3" s="44"/>
      <c r="AEG3" s="44"/>
      <c r="AEH3" s="44"/>
      <c r="AEI3" s="44"/>
      <c r="AEJ3" s="44"/>
      <c r="AEK3" s="44"/>
      <c r="AEL3" s="44"/>
      <c r="AEM3" s="44"/>
      <c r="AEN3" s="44"/>
      <c r="AEO3" s="44"/>
      <c r="AEP3" s="44"/>
      <c r="AEQ3" s="44"/>
      <c r="AER3" s="44"/>
      <c r="AES3" s="44"/>
      <c r="AET3" s="44"/>
      <c r="AEU3" s="44"/>
      <c r="AEV3" s="44"/>
      <c r="AEW3" s="44"/>
      <c r="AEX3" s="44"/>
      <c r="AEY3" s="44"/>
      <c r="AEZ3" s="44"/>
      <c r="AFA3" s="44"/>
      <c r="AFB3" s="44"/>
      <c r="AFC3" s="44"/>
      <c r="AFD3" s="44"/>
      <c r="AFE3" s="44"/>
      <c r="AFF3" s="44"/>
      <c r="AFG3" s="44"/>
      <c r="AFH3" s="44"/>
      <c r="AFI3" s="44"/>
      <c r="AFJ3" s="44"/>
      <c r="AFK3" s="44"/>
      <c r="AFL3" s="44"/>
      <c r="AFM3" s="44"/>
      <c r="AFN3" s="44"/>
      <c r="AFO3" s="44"/>
      <c r="AFP3" s="44"/>
      <c r="AFQ3" s="44"/>
      <c r="AFR3" s="44"/>
      <c r="AFS3" s="44"/>
      <c r="AFT3" s="44"/>
      <c r="AFU3" s="44"/>
      <c r="AFV3" s="44"/>
      <c r="AFW3" s="44"/>
      <c r="AFX3" s="44"/>
      <c r="AFY3" s="44"/>
      <c r="AFZ3" s="44"/>
      <c r="AGA3" s="44"/>
      <c r="AGB3" s="44"/>
      <c r="AGC3" s="44"/>
      <c r="AGD3" s="44"/>
      <c r="AGE3" s="44"/>
      <c r="AGF3" s="44"/>
      <c r="AGG3" s="44"/>
      <c r="AGH3" s="44"/>
      <c r="AGI3" s="44"/>
      <c r="AGJ3" s="44"/>
      <c r="AGK3" s="44"/>
      <c r="AGL3" s="44"/>
      <c r="AGM3" s="44"/>
      <c r="AGN3" s="44"/>
      <c r="AGO3" s="44"/>
      <c r="AGP3" s="44"/>
      <c r="AGQ3" s="44"/>
      <c r="AGR3" s="44"/>
      <c r="AGS3" s="44"/>
      <c r="AGT3" s="44"/>
      <c r="AGU3" s="44"/>
      <c r="AGV3" s="44"/>
      <c r="AGW3" s="44"/>
      <c r="AGX3" s="44"/>
      <c r="AGY3" s="44"/>
      <c r="AGZ3" s="44"/>
      <c r="AHA3" s="44"/>
      <c r="AHB3" s="44"/>
      <c r="AHC3" s="44"/>
      <c r="AHD3" s="44"/>
      <c r="AHE3" s="44"/>
      <c r="AHF3" s="44"/>
      <c r="AHG3" s="44"/>
      <c r="AHH3" s="44"/>
      <c r="AHI3" s="44"/>
      <c r="AHJ3" s="44"/>
      <c r="AHK3" s="44"/>
      <c r="AHL3" s="44"/>
      <c r="AHM3" s="44"/>
      <c r="AHN3" s="44"/>
      <c r="AHO3" s="44"/>
      <c r="AHP3" s="44"/>
      <c r="AHQ3" s="44"/>
      <c r="AHR3" s="44"/>
      <c r="AHS3" s="44"/>
      <c r="AHT3" s="44"/>
      <c r="AHU3" s="44"/>
      <c r="AHV3" s="44"/>
      <c r="AHW3" s="44"/>
      <c r="AHX3" s="44"/>
      <c r="AHY3" s="44"/>
      <c r="AHZ3" s="44"/>
      <c r="AIA3" s="44"/>
      <c r="AIB3" s="44"/>
      <c r="AIC3" s="44"/>
      <c r="AID3" s="44"/>
      <c r="AIE3" s="44"/>
      <c r="AIF3" s="44"/>
      <c r="AIG3" s="44"/>
      <c r="AIH3" s="44"/>
      <c r="AII3" s="44"/>
      <c r="AIJ3" s="44"/>
      <c r="AIK3" s="44"/>
      <c r="AIL3" s="44"/>
      <c r="AIM3" s="44"/>
      <c r="AIN3" s="44"/>
      <c r="AIO3" s="44"/>
      <c r="AIP3" s="44"/>
      <c r="AIQ3" s="44"/>
      <c r="AIR3" s="44"/>
      <c r="AIS3" s="44"/>
      <c r="AIT3" s="44"/>
      <c r="AIU3" s="44"/>
      <c r="AIV3" s="44"/>
      <c r="AIW3" s="44"/>
      <c r="AIX3" s="44"/>
      <c r="AIY3" s="44"/>
      <c r="AIZ3" s="44"/>
      <c r="AJA3" s="44"/>
      <c r="AJB3" s="44"/>
      <c r="AJC3" s="44"/>
      <c r="AJD3" s="44"/>
      <c r="AJE3" s="44"/>
      <c r="AJF3" s="44"/>
      <c r="AJG3" s="44"/>
      <c r="AJH3" s="44"/>
      <c r="AJI3" s="44"/>
      <c r="AJJ3" s="44"/>
      <c r="AJK3" s="44"/>
      <c r="AJL3" s="44"/>
      <c r="AJM3" s="44"/>
      <c r="AJN3" s="44"/>
      <c r="AJO3" s="44"/>
      <c r="AJP3" s="44"/>
      <c r="AJQ3" s="44"/>
      <c r="AJR3" s="44"/>
      <c r="AJS3" s="44"/>
      <c r="AJT3" s="44"/>
      <c r="AJU3" s="44"/>
      <c r="AJV3" s="44"/>
      <c r="AJW3" s="44"/>
      <c r="AJX3" s="44"/>
      <c r="AJY3" s="44"/>
      <c r="AJZ3" s="44"/>
      <c r="AKA3" s="44"/>
      <c r="AKB3" s="44"/>
      <c r="AKC3" s="44"/>
      <c r="AKD3" s="44"/>
      <c r="AKE3" s="44"/>
      <c r="AKF3" s="44"/>
      <c r="AKG3" s="44"/>
      <c r="AKH3" s="44"/>
      <c r="AKI3" s="44"/>
      <c r="AKJ3" s="44"/>
      <c r="AKK3" s="44"/>
      <c r="AKL3" s="44"/>
      <c r="AKM3" s="44"/>
      <c r="AKN3" s="44"/>
      <c r="AKO3" s="44"/>
      <c r="AKP3" s="44"/>
      <c r="AKQ3" s="44"/>
      <c r="AKR3" s="44"/>
      <c r="AKS3" s="44"/>
      <c r="AKT3" s="44"/>
      <c r="AKU3" s="44"/>
      <c r="AKV3" s="44"/>
      <c r="AKW3" s="44"/>
      <c r="AKX3" s="44"/>
      <c r="AKY3" s="44"/>
      <c r="AKZ3" s="44"/>
      <c r="ALA3" s="44"/>
      <c r="ALB3" s="44"/>
      <c r="ALC3" s="44"/>
      <c r="ALD3" s="44"/>
      <c r="ALE3" s="44"/>
      <c r="ALF3" s="44"/>
      <c r="ALG3" s="44"/>
      <c r="ALH3" s="44"/>
      <c r="ALI3" s="44"/>
      <c r="ALJ3" s="44"/>
      <c r="ALK3" s="44"/>
      <c r="ALL3" s="44"/>
      <c r="ALM3" s="44"/>
      <c r="ALN3" s="44"/>
      <c r="ALO3" s="44"/>
      <c r="ALP3" s="44"/>
      <c r="ALQ3" s="44"/>
      <c r="ALR3" s="44"/>
      <c r="ALS3" s="44"/>
      <c r="ALT3" s="44"/>
      <c r="ALU3" s="44"/>
      <c r="ALV3" s="44"/>
      <c r="ALW3" s="44"/>
      <c r="ALX3" s="44"/>
      <c r="ALY3" s="44"/>
      <c r="ALZ3" s="44"/>
      <c r="AMA3" s="44"/>
      <c r="AMB3" s="44"/>
      <c r="AMC3" s="44"/>
      <c r="AMD3" s="44"/>
      <c r="AME3" s="44"/>
      <c r="AMF3" s="44"/>
      <c r="AMG3" s="44"/>
      <c r="AMH3" s="44"/>
      <c r="AMI3" s="44"/>
      <c r="AMJ3" s="44"/>
    </row>
    <row r="4" spans="1:1024" s="500" customFormat="1">
      <c r="A4" s="584" t="s">
        <v>1648</v>
      </c>
      <c r="B4" s="655" t="str">
        <f>'0.Dados do Licitante'!B10</f>
        <v>Teste 3</v>
      </c>
      <c r="C4" s="655"/>
      <c r="D4" s="655"/>
      <c r="E4" s="604"/>
      <c r="F4" s="605"/>
      <c r="G4" s="606"/>
      <c r="H4" s="606"/>
      <c r="I4" s="606"/>
      <c r="J4" s="606"/>
      <c r="K4" s="606"/>
      <c r="L4" s="606"/>
      <c r="M4" s="607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4"/>
      <c r="JR4" s="44"/>
      <c r="JS4" s="44"/>
      <c r="JT4" s="44"/>
      <c r="JU4" s="44"/>
      <c r="JV4" s="44"/>
      <c r="JW4" s="44"/>
      <c r="JX4" s="44"/>
      <c r="JY4" s="44"/>
      <c r="JZ4" s="44"/>
      <c r="KA4" s="44"/>
      <c r="KB4" s="44"/>
      <c r="KC4" s="44"/>
      <c r="KD4" s="44"/>
      <c r="KE4" s="44"/>
      <c r="KF4" s="44"/>
      <c r="KG4" s="44"/>
      <c r="KH4" s="44"/>
      <c r="KI4" s="44"/>
      <c r="KJ4" s="44"/>
      <c r="KK4" s="44"/>
      <c r="KL4" s="44"/>
      <c r="KM4" s="44"/>
      <c r="KN4" s="44"/>
      <c r="KO4" s="44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4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4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4"/>
      <c r="LZ4" s="44"/>
      <c r="MA4" s="44"/>
      <c r="MB4" s="44"/>
      <c r="MC4" s="44"/>
      <c r="MD4" s="44"/>
      <c r="ME4" s="44"/>
      <c r="MF4" s="44"/>
      <c r="MG4" s="44"/>
      <c r="MH4" s="44"/>
      <c r="MI4" s="44"/>
      <c r="MJ4" s="44"/>
      <c r="MK4" s="44"/>
      <c r="ML4" s="44"/>
      <c r="MM4" s="44"/>
      <c r="MN4" s="44"/>
      <c r="MO4" s="44"/>
      <c r="MP4" s="44"/>
      <c r="MQ4" s="44"/>
      <c r="MR4" s="44"/>
      <c r="MS4" s="44"/>
      <c r="MT4" s="44"/>
      <c r="MU4" s="44"/>
      <c r="MV4" s="44"/>
      <c r="MW4" s="44"/>
      <c r="MX4" s="44"/>
      <c r="MY4" s="44"/>
      <c r="MZ4" s="44"/>
      <c r="NA4" s="44"/>
      <c r="NB4" s="44"/>
      <c r="NC4" s="44"/>
      <c r="ND4" s="44"/>
      <c r="NE4" s="44"/>
      <c r="NF4" s="44"/>
      <c r="NG4" s="44"/>
      <c r="NH4" s="44"/>
      <c r="NI4" s="44"/>
      <c r="NJ4" s="44"/>
      <c r="NK4" s="44"/>
      <c r="NL4" s="44"/>
      <c r="NM4" s="44"/>
      <c r="NN4" s="44"/>
      <c r="NO4" s="44"/>
      <c r="NP4" s="44"/>
      <c r="NQ4" s="44"/>
      <c r="NR4" s="44"/>
      <c r="NS4" s="44"/>
      <c r="NT4" s="44"/>
      <c r="NU4" s="44"/>
      <c r="NV4" s="44"/>
      <c r="NW4" s="44"/>
      <c r="NX4" s="44"/>
      <c r="NY4" s="44"/>
      <c r="NZ4" s="44"/>
      <c r="OA4" s="44"/>
      <c r="OB4" s="44"/>
      <c r="OC4" s="44"/>
      <c r="OD4" s="44"/>
      <c r="OE4" s="44"/>
      <c r="OF4" s="44"/>
      <c r="OG4" s="44"/>
      <c r="OH4" s="44"/>
      <c r="OI4" s="44"/>
      <c r="OJ4" s="44"/>
      <c r="OK4" s="44"/>
      <c r="OL4" s="44"/>
      <c r="OM4" s="44"/>
      <c r="ON4" s="44"/>
      <c r="OO4" s="44"/>
      <c r="OP4" s="44"/>
      <c r="OQ4" s="44"/>
      <c r="OR4" s="44"/>
      <c r="OS4" s="44"/>
      <c r="OT4" s="44"/>
      <c r="OU4" s="44"/>
      <c r="OV4" s="44"/>
      <c r="OW4" s="44"/>
      <c r="OX4" s="44"/>
      <c r="OY4" s="44"/>
      <c r="OZ4" s="44"/>
      <c r="PA4" s="44"/>
      <c r="PB4" s="44"/>
      <c r="PC4" s="44"/>
      <c r="PD4" s="44"/>
      <c r="PE4" s="44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44"/>
      <c r="PR4" s="44"/>
      <c r="PS4" s="44"/>
      <c r="PT4" s="44"/>
      <c r="PU4" s="44"/>
      <c r="PV4" s="44"/>
      <c r="PW4" s="44"/>
      <c r="PX4" s="44"/>
      <c r="PY4" s="44"/>
      <c r="PZ4" s="44"/>
      <c r="QA4" s="44"/>
      <c r="QB4" s="44"/>
      <c r="QC4" s="44"/>
      <c r="QD4" s="44"/>
      <c r="QE4" s="44"/>
      <c r="QF4" s="44"/>
      <c r="QG4" s="44"/>
      <c r="QH4" s="44"/>
      <c r="QI4" s="44"/>
      <c r="QJ4" s="44"/>
      <c r="QK4" s="44"/>
      <c r="QL4" s="44"/>
      <c r="QM4" s="44"/>
      <c r="QN4" s="44"/>
      <c r="QO4" s="44"/>
      <c r="QP4" s="44"/>
      <c r="QQ4" s="44"/>
      <c r="QR4" s="44"/>
      <c r="QS4" s="44"/>
      <c r="QT4" s="44"/>
      <c r="QU4" s="44"/>
      <c r="QV4" s="44"/>
      <c r="QW4" s="44"/>
      <c r="QX4" s="44"/>
      <c r="QY4" s="44"/>
      <c r="QZ4" s="44"/>
      <c r="RA4" s="44"/>
      <c r="RB4" s="44"/>
      <c r="RC4" s="44"/>
      <c r="RD4" s="44"/>
      <c r="RE4" s="44"/>
      <c r="RF4" s="44"/>
      <c r="RG4" s="44"/>
      <c r="RH4" s="44"/>
      <c r="RI4" s="44"/>
      <c r="RJ4" s="44"/>
      <c r="RK4" s="44"/>
      <c r="RL4" s="44"/>
      <c r="RM4" s="44"/>
      <c r="RN4" s="44"/>
      <c r="RO4" s="44"/>
      <c r="RP4" s="44"/>
      <c r="RQ4" s="44"/>
      <c r="RR4" s="44"/>
      <c r="RS4" s="44"/>
      <c r="RT4" s="44"/>
      <c r="RU4" s="44"/>
      <c r="RV4" s="44"/>
      <c r="RW4" s="44"/>
      <c r="RX4" s="44"/>
      <c r="RY4" s="44"/>
      <c r="RZ4" s="44"/>
      <c r="SA4" s="44"/>
      <c r="SB4" s="44"/>
      <c r="SC4" s="44"/>
      <c r="SD4" s="44"/>
      <c r="SE4" s="44"/>
      <c r="SF4" s="44"/>
      <c r="SG4" s="44"/>
      <c r="SH4" s="44"/>
      <c r="SI4" s="44"/>
      <c r="SJ4" s="44"/>
      <c r="SK4" s="44"/>
      <c r="SL4" s="44"/>
      <c r="SM4" s="44"/>
      <c r="SN4" s="44"/>
      <c r="SO4" s="44"/>
      <c r="SP4" s="44"/>
      <c r="SQ4" s="44"/>
      <c r="SR4" s="44"/>
      <c r="SS4" s="44"/>
      <c r="ST4" s="44"/>
      <c r="SU4" s="44"/>
      <c r="SV4" s="44"/>
      <c r="SW4" s="44"/>
      <c r="SX4" s="44"/>
      <c r="SY4" s="44"/>
      <c r="SZ4" s="44"/>
      <c r="TA4" s="44"/>
      <c r="TB4" s="44"/>
      <c r="TC4" s="44"/>
      <c r="TD4" s="44"/>
      <c r="TE4" s="44"/>
      <c r="TF4" s="44"/>
      <c r="TG4" s="44"/>
      <c r="TH4" s="44"/>
      <c r="TI4" s="44"/>
      <c r="TJ4" s="44"/>
      <c r="TK4" s="44"/>
      <c r="TL4" s="44"/>
      <c r="TM4" s="44"/>
      <c r="TN4" s="44"/>
      <c r="TO4" s="44"/>
      <c r="TP4" s="44"/>
      <c r="TQ4" s="44"/>
      <c r="TR4" s="44"/>
      <c r="TS4" s="44"/>
      <c r="TT4" s="44"/>
      <c r="TU4" s="44"/>
      <c r="TV4" s="44"/>
      <c r="TW4" s="44"/>
      <c r="TX4" s="44"/>
      <c r="TY4" s="44"/>
      <c r="TZ4" s="44"/>
      <c r="UA4" s="44"/>
      <c r="UB4" s="44"/>
      <c r="UC4" s="44"/>
      <c r="UD4" s="44"/>
      <c r="UE4" s="44"/>
      <c r="UF4" s="44"/>
      <c r="UG4" s="44"/>
      <c r="UH4" s="44"/>
      <c r="UI4" s="44"/>
      <c r="UJ4" s="44"/>
      <c r="UK4" s="44"/>
      <c r="UL4" s="44"/>
      <c r="UM4" s="44"/>
      <c r="UN4" s="44"/>
      <c r="UO4" s="44"/>
      <c r="UP4" s="44"/>
      <c r="UQ4" s="44"/>
      <c r="UR4" s="44"/>
      <c r="US4" s="44"/>
      <c r="UT4" s="44"/>
      <c r="UU4" s="44"/>
      <c r="UV4" s="44"/>
      <c r="UW4" s="44"/>
      <c r="UX4" s="44"/>
      <c r="UY4" s="44"/>
      <c r="UZ4" s="44"/>
      <c r="VA4" s="44"/>
      <c r="VB4" s="44"/>
      <c r="VC4" s="44"/>
      <c r="VD4" s="44"/>
      <c r="VE4" s="44"/>
      <c r="VF4" s="44"/>
      <c r="VG4" s="44"/>
      <c r="VH4" s="44"/>
      <c r="VI4" s="44"/>
      <c r="VJ4" s="44"/>
      <c r="VK4" s="44"/>
      <c r="VL4" s="44"/>
      <c r="VM4" s="44"/>
      <c r="VN4" s="44"/>
      <c r="VO4" s="44"/>
      <c r="VP4" s="44"/>
      <c r="VQ4" s="44"/>
      <c r="VR4" s="44"/>
      <c r="VS4" s="44"/>
      <c r="VT4" s="44"/>
      <c r="VU4" s="44"/>
      <c r="VV4" s="44"/>
      <c r="VW4" s="44"/>
      <c r="VX4" s="44"/>
      <c r="VY4" s="44"/>
      <c r="VZ4" s="44"/>
      <c r="WA4" s="44"/>
      <c r="WB4" s="44"/>
      <c r="WC4" s="44"/>
      <c r="WD4" s="44"/>
      <c r="WE4" s="44"/>
      <c r="WF4" s="44"/>
      <c r="WG4" s="44"/>
      <c r="WH4" s="44"/>
      <c r="WI4" s="44"/>
      <c r="WJ4" s="44"/>
      <c r="WK4" s="44"/>
      <c r="WL4" s="44"/>
      <c r="WM4" s="44"/>
      <c r="WN4" s="44"/>
      <c r="WO4" s="44"/>
      <c r="WP4" s="44"/>
      <c r="WQ4" s="44"/>
      <c r="WR4" s="44"/>
      <c r="WS4" s="44"/>
      <c r="WT4" s="44"/>
      <c r="WU4" s="44"/>
      <c r="WV4" s="44"/>
      <c r="WW4" s="44"/>
      <c r="WX4" s="44"/>
      <c r="WY4" s="44"/>
      <c r="WZ4" s="44"/>
      <c r="XA4" s="44"/>
      <c r="XB4" s="44"/>
      <c r="XC4" s="44"/>
      <c r="XD4" s="44"/>
      <c r="XE4" s="44"/>
      <c r="XF4" s="44"/>
      <c r="XG4" s="44"/>
      <c r="XH4" s="44"/>
      <c r="XI4" s="44"/>
      <c r="XJ4" s="44"/>
      <c r="XK4" s="44"/>
      <c r="XL4" s="44"/>
      <c r="XM4" s="44"/>
      <c r="XN4" s="44"/>
      <c r="XO4" s="44"/>
      <c r="XP4" s="44"/>
      <c r="XQ4" s="44"/>
      <c r="XR4" s="44"/>
      <c r="XS4" s="44"/>
      <c r="XT4" s="44"/>
      <c r="XU4" s="44"/>
      <c r="XV4" s="44"/>
      <c r="XW4" s="44"/>
      <c r="XX4" s="44"/>
      <c r="XY4" s="44"/>
      <c r="XZ4" s="44"/>
      <c r="YA4" s="44"/>
      <c r="YB4" s="44"/>
      <c r="YC4" s="44"/>
      <c r="YD4" s="44"/>
      <c r="YE4" s="44"/>
      <c r="YF4" s="44"/>
      <c r="YG4" s="44"/>
      <c r="YH4" s="44"/>
      <c r="YI4" s="44"/>
      <c r="YJ4" s="44"/>
      <c r="YK4" s="44"/>
      <c r="YL4" s="44"/>
      <c r="YM4" s="44"/>
      <c r="YN4" s="44"/>
      <c r="YO4" s="44"/>
      <c r="YP4" s="44"/>
      <c r="YQ4" s="44"/>
      <c r="YR4" s="44"/>
      <c r="YS4" s="44"/>
      <c r="YT4" s="44"/>
      <c r="YU4" s="44"/>
      <c r="YV4" s="44"/>
      <c r="YW4" s="44"/>
      <c r="YX4" s="44"/>
      <c r="YY4" s="44"/>
      <c r="YZ4" s="44"/>
      <c r="ZA4" s="44"/>
      <c r="ZB4" s="44"/>
      <c r="ZC4" s="44"/>
      <c r="ZD4" s="44"/>
      <c r="ZE4" s="44"/>
      <c r="ZF4" s="44"/>
      <c r="ZG4" s="44"/>
      <c r="ZH4" s="44"/>
      <c r="ZI4" s="44"/>
      <c r="ZJ4" s="44"/>
      <c r="ZK4" s="44"/>
      <c r="ZL4" s="44"/>
      <c r="ZM4" s="44"/>
      <c r="ZN4" s="44"/>
      <c r="ZO4" s="44"/>
      <c r="ZP4" s="44"/>
      <c r="ZQ4" s="44"/>
      <c r="ZR4" s="44"/>
      <c r="ZS4" s="44"/>
      <c r="ZT4" s="44"/>
      <c r="ZU4" s="44"/>
      <c r="ZV4" s="44"/>
      <c r="ZW4" s="44"/>
      <c r="ZX4" s="44"/>
      <c r="ZY4" s="44"/>
      <c r="ZZ4" s="44"/>
      <c r="AAA4" s="44"/>
      <c r="AAB4" s="44"/>
      <c r="AAC4" s="44"/>
      <c r="AAD4" s="44"/>
      <c r="AAE4" s="44"/>
      <c r="AAF4" s="44"/>
      <c r="AAG4" s="44"/>
      <c r="AAH4" s="44"/>
      <c r="AAI4" s="44"/>
      <c r="AAJ4" s="44"/>
      <c r="AAK4" s="44"/>
      <c r="AAL4" s="44"/>
      <c r="AAM4" s="44"/>
      <c r="AAN4" s="44"/>
      <c r="AAO4" s="44"/>
      <c r="AAP4" s="44"/>
      <c r="AAQ4" s="44"/>
      <c r="AAR4" s="44"/>
      <c r="AAS4" s="44"/>
      <c r="AAT4" s="44"/>
      <c r="AAU4" s="44"/>
      <c r="AAV4" s="44"/>
      <c r="AAW4" s="44"/>
      <c r="AAX4" s="44"/>
      <c r="AAY4" s="44"/>
      <c r="AAZ4" s="44"/>
      <c r="ABA4" s="44"/>
      <c r="ABB4" s="44"/>
      <c r="ABC4" s="44"/>
      <c r="ABD4" s="44"/>
      <c r="ABE4" s="44"/>
      <c r="ABF4" s="44"/>
      <c r="ABG4" s="44"/>
      <c r="ABH4" s="44"/>
      <c r="ABI4" s="44"/>
      <c r="ABJ4" s="44"/>
      <c r="ABK4" s="44"/>
      <c r="ABL4" s="44"/>
      <c r="ABM4" s="44"/>
      <c r="ABN4" s="44"/>
      <c r="ABO4" s="44"/>
      <c r="ABP4" s="44"/>
      <c r="ABQ4" s="44"/>
      <c r="ABR4" s="44"/>
      <c r="ABS4" s="44"/>
      <c r="ABT4" s="44"/>
      <c r="ABU4" s="44"/>
      <c r="ABV4" s="44"/>
      <c r="ABW4" s="44"/>
      <c r="ABX4" s="44"/>
      <c r="ABY4" s="44"/>
      <c r="ABZ4" s="44"/>
      <c r="ACA4" s="44"/>
      <c r="ACB4" s="44"/>
      <c r="ACC4" s="44"/>
      <c r="ACD4" s="44"/>
      <c r="ACE4" s="44"/>
      <c r="ACF4" s="44"/>
      <c r="ACG4" s="44"/>
      <c r="ACH4" s="44"/>
      <c r="ACI4" s="44"/>
      <c r="ACJ4" s="44"/>
      <c r="ACK4" s="44"/>
      <c r="ACL4" s="44"/>
      <c r="ACM4" s="44"/>
      <c r="ACN4" s="44"/>
      <c r="ACO4" s="44"/>
      <c r="ACP4" s="44"/>
      <c r="ACQ4" s="44"/>
      <c r="ACR4" s="44"/>
      <c r="ACS4" s="44"/>
      <c r="ACT4" s="44"/>
      <c r="ACU4" s="44"/>
      <c r="ACV4" s="44"/>
      <c r="ACW4" s="44"/>
      <c r="ACX4" s="44"/>
      <c r="ACY4" s="44"/>
      <c r="ACZ4" s="44"/>
      <c r="ADA4" s="44"/>
      <c r="ADB4" s="44"/>
      <c r="ADC4" s="44"/>
      <c r="ADD4" s="44"/>
      <c r="ADE4" s="44"/>
      <c r="ADF4" s="44"/>
      <c r="ADG4" s="44"/>
      <c r="ADH4" s="44"/>
      <c r="ADI4" s="44"/>
      <c r="ADJ4" s="44"/>
      <c r="ADK4" s="44"/>
      <c r="ADL4" s="44"/>
      <c r="ADM4" s="44"/>
      <c r="ADN4" s="44"/>
      <c r="ADO4" s="44"/>
      <c r="ADP4" s="44"/>
      <c r="ADQ4" s="44"/>
      <c r="ADR4" s="44"/>
      <c r="ADS4" s="44"/>
      <c r="ADT4" s="44"/>
      <c r="ADU4" s="44"/>
      <c r="ADV4" s="44"/>
      <c r="ADW4" s="44"/>
      <c r="ADX4" s="44"/>
      <c r="ADY4" s="44"/>
      <c r="ADZ4" s="44"/>
      <c r="AEA4" s="44"/>
      <c r="AEB4" s="44"/>
      <c r="AEC4" s="44"/>
      <c r="AED4" s="44"/>
      <c r="AEE4" s="44"/>
      <c r="AEF4" s="44"/>
      <c r="AEG4" s="44"/>
      <c r="AEH4" s="44"/>
      <c r="AEI4" s="44"/>
      <c r="AEJ4" s="44"/>
      <c r="AEK4" s="44"/>
      <c r="AEL4" s="44"/>
      <c r="AEM4" s="44"/>
      <c r="AEN4" s="44"/>
      <c r="AEO4" s="44"/>
      <c r="AEP4" s="44"/>
      <c r="AEQ4" s="44"/>
      <c r="AER4" s="44"/>
      <c r="AES4" s="44"/>
      <c r="AET4" s="44"/>
      <c r="AEU4" s="44"/>
      <c r="AEV4" s="44"/>
      <c r="AEW4" s="44"/>
      <c r="AEX4" s="44"/>
      <c r="AEY4" s="44"/>
      <c r="AEZ4" s="44"/>
      <c r="AFA4" s="44"/>
      <c r="AFB4" s="44"/>
      <c r="AFC4" s="44"/>
      <c r="AFD4" s="44"/>
      <c r="AFE4" s="44"/>
      <c r="AFF4" s="44"/>
      <c r="AFG4" s="44"/>
      <c r="AFH4" s="44"/>
      <c r="AFI4" s="44"/>
      <c r="AFJ4" s="44"/>
      <c r="AFK4" s="44"/>
      <c r="AFL4" s="44"/>
      <c r="AFM4" s="44"/>
      <c r="AFN4" s="44"/>
      <c r="AFO4" s="44"/>
      <c r="AFP4" s="44"/>
      <c r="AFQ4" s="44"/>
      <c r="AFR4" s="44"/>
      <c r="AFS4" s="44"/>
      <c r="AFT4" s="44"/>
      <c r="AFU4" s="44"/>
      <c r="AFV4" s="44"/>
      <c r="AFW4" s="44"/>
      <c r="AFX4" s="44"/>
      <c r="AFY4" s="44"/>
      <c r="AFZ4" s="44"/>
      <c r="AGA4" s="44"/>
      <c r="AGB4" s="44"/>
      <c r="AGC4" s="44"/>
      <c r="AGD4" s="44"/>
      <c r="AGE4" s="44"/>
      <c r="AGF4" s="44"/>
      <c r="AGG4" s="44"/>
      <c r="AGH4" s="44"/>
      <c r="AGI4" s="44"/>
      <c r="AGJ4" s="44"/>
      <c r="AGK4" s="44"/>
      <c r="AGL4" s="44"/>
      <c r="AGM4" s="44"/>
      <c r="AGN4" s="44"/>
      <c r="AGO4" s="44"/>
      <c r="AGP4" s="44"/>
      <c r="AGQ4" s="44"/>
      <c r="AGR4" s="44"/>
      <c r="AGS4" s="44"/>
      <c r="AGT4" s="44"/>
      <c r="AGU4" s="44"/>
      <c r="AGV4" s="44"/>
      <c r="AGW4" s="44"/>
      <c r="AGX4" s="44"/>
      <c r="AGY4" s="44"/>
      <c r="AGZ4" s="44"/>
      <c r="AHA4" s="44"/>
      <c r="AHB4" s="44"/>
      <c r="AHC4" s="44"/>
      <c r="AHD4" s="44"/>
      <c r="AHE4" s="44"/>
      <c r="AHF4" s="44"/>
      <c r="AHG4" s="44"/>
      <c r="AHH4" s="44"/>
      <c r="AHI4" s="44"/>
      <c r="AHJ4" s="44"/>
      <c r="AHK4" s="44"/>
      <c r="AHL4" s="44"/>
      <c r="AHM4" s="44"/>
      <c r="AHN4" s="44"/>
      <c r="AHO4" s="44"/>
      <c r="AHP4" s="44"/>
      <c r="AHQ4" s="44"/>
      <c r="AHR4" s="44"/>
      <c r="AHS4" s="44"/>
      <c r="AHT4" s="44"/>
      <c r="AHU4" s="44"/>
      <c r="AHV4" s="44"/>
      <c r="AHW4" s="44"/>
      <c r="AHX4" s="44"/>
      <c r="AHY4" s="44"/>
      <c r="AHZ4" s="44"/>
      <c r="AIA4" s="44"/>
      <c r="AIB4" s="44"/>
      <c r="AIC4" s="44"/>
      <c r="AID4" s="44"/>
      <c r="AIE4" s="44"/>
      <c r="AIF4" s="44"/>
      <c r="AIG4" s="44"/>
      <c r="AIH4" s="44"/>
      <c r="AII4" s="44"/>
      <c r="AIJ4" s="44"/>
      <c r="AIK4" s="44"/>
      <c r="AIL4" s="44"/>
      <c r="AIM4" s="44"/>
      <c r="AIN4" s="44"/>
      <c r="AIO4" s="44"/>
      <c r="AIP4" s="44"/>
      <c r="AIQ4" s="44"/>
      <c r="AIR4" s="44"/>
      <c r="AIS4" s="44"/>
      <c r="AIT4" s="44"/>
      <c r="AIU4" s="44"/>
      <c r="AIV4" s="44"/>
      <c r="AIW4" s="44"/>
      <c r="AIX4" s="44"/>
      <c r="AIY4" s="44"/>
      <c r="AIZ4" s="44"/>
      <c r="AJA4" s="44"/>
      <c r="AJB4" s="44"/>
      <c r="AJC4" s="44"/>
      <c r="AJD4" s="44"/>
      <c r="AJE4" s="44"/>
      <c r="AJF4" s="44"/>
      <c r="AJG4" s="44"/>
      <c r="AJH4" s="44"/>
      <c r="AJI4" s="44"/>
      <c r="AJJ4" s="44"/>
      <c r="AJK4" s="44"/>
      <c r="AJL4" s="44"/>
      <c r="AJM4" s="44"/>
      <c r="AJN4" s="44"/>
      <c r="AJO4" s="44"/>
      <c r="AJP4" s="44"/>
      <c r="AJQ4" s="44"/>
      <c r="AJR4" s="44"/>
      <c r="AJS4" s="44"/>
      <c r="AJT4" s="44"/>
      <c r="AJU4" s="44"/>
      <c r="AJV4" s="44"/>
      <c r="AJW4" s="44"/>
      <c r="AJX4" s="44"/>
      <c r="AJY4" s="44"/>
      <c r="AJZ4" s="44"/>
      <c r="AKA4" s="44"/>
      <c r="AKB4" s="44"/>
      <c r="AKC4" s="44"/>
      <c r="AKD4" s="44"/>
      <c r="AKE4" s="44"/>
      <c r="AKF4" s="44"/>
      <c r="AKG4" s="44"/>
      <c r="AKH4" s="44"/>
      <c r="AKI4" s="44"/>
      <c r="AKJ4" s="44"/>
      <c r="AKK4" s="44"/>
      <c r="AKL4" s="44"/>
      <c r="AKM4" s="44"/>
      <c r="AKN4" s="44"/>
      <c r="AKO4" s="44"/>
      <c r="AKP4" s="44"/>
      <c r="AKQ4" s="44"/>
      <c r="AKR4" s="44"/>
      <c r="AKS4" s="44"/>
      <c r="AKT4" s="44"/>
      <c r="AKU4" s="44"/>
      <c r="AKV4" s="44"/>
      <c r="AKW4" s="44"/>
      <c r="AKX4" s="44"/>
      <c r="AKY4" s="44"/>
      <c r="AKZ4" s="44"/>
      <c r="ALA4" s="44"/>
      <c r="ALB4" s="44"/>
      <c r="ALC4" s="44"/>
      <c r="ALD4" s="44"/>
      <c r="ALE4" s="44"/>
      <c r="ALF4" s="44"/>
      <c r="ALG4" s="44"/>
      <c r="ALH4" s="44"/>
      <c r="ALI4" s="44"/>
      <c r="ALJ4" s="44"/>
      <c r="ALK4" s="44"/>
      <c r="ALL4" s="44"/>
      <c r="ALM4" s="44"/>
      <c r="ALN4" s="44"/>
      <c r="ALO4" s="44"/>
      <c r="ALP4" s="44"/>
      <c r="ALQ4" s="44"/>
      <c r="ALR4" s="44"/>
      <c r="ALS4" s="44"/>
      <c r="ALT4" s="44"/>
      <c r="ALU4" s="44"/>
      <c r="ALV4" s="44"/>
      <c r="ALW4" s="44"/>
      <c r="ALX4" s="44"/>
      <c r="ALY4" s="44"/>
      <c r="ALZ4" s="44"/>
      <c r="AMA4" s="44"/>
      <c r="AMB4" s="44"/>
      <c r="AMC4" s="44"/>
      <c r="AMD4" s="44"/>
      <c r="AME4" s="44"/>
      <c r="AMF4" s="44"/>
      <c r="AMG4" s="44"/>
      <c r="AMH4" s="44"/>
      <c r="AMI4" s="44"/>
      <c r="AMJ4" s="44"/>
    </row>
    <row r="5" spans="1:1024" s="500" customFormat="1">
      <c r="A5" s="584" t="s">
        <v>1639</v>
      </c>
      <c r="B5" s="655" t="str">
        <f>'0.Dados do Licitante'!B11</f>
        <v>Teste 4</v>
      </c>
      <c r="C5" s="655"/>
      <c r="D5" s="655"/>
      <c r="E5" s="604"/>
      <c r="F5" s="605"/>
      <c r="G5" s="606"/>
      <c r="H5" s="606"/>
      <c r="I5" s="606"/>
      <c r="J5" s="606"/>
      <c r="K5" s="606"/>
      <c r="L5" s="606"/>
      <c r="M5" s="607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  <c r="QL5" s="44"/>
      <c r="QM5" s="44"/>
      <c r="QN5" s="44"/>
      <c r="QO5" s="44"/>
      <c r="QP5" s="44"/>
      <c r="QQ5" s="44"/>
      <c r="QR5" s="44"/>
      <c r="QS5" s="44"/>
      <c r="QT5" s="44"/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  <c r="WW5" s="44"/>
      <c r="WX5" s="44"/>
      <c r="WY5" s="44"/>
      <c r="WZ5" s="44"/>
      <c r="XA5" s="44"/>
      <c r="XB5" s="44"/>
      <c r="XC5" s="44"/>
      <c r="XD5" s="44"/>
      <c r="XE5" s="44"/>
      <c r="XF5" s="44"/>
      <c r="XG5" s="44"/>
      <c r="XH5" s="44"/>
      <c r="XI5" s="44"/>
      <c r="XJ5" s="44"/>
      <c r="XK5" s="44"/>
      <c r="XL5" s="44"/>
      <c r="XM5" s="44"/>
      <c r="XN5" s="44"/>
      <c r="XO5" s="44"/>
      <c r="XP5" s="44"/>
      <c r="XQ5" s="44"/>
      <c r="XR5" s="44"/>
      <c r="XS5" s="44"/>
      <c r="XT5" s="44"/>
      <c r="XU5" s="44"/>
      <c r="XV5" s="44"/>
      <c r="XW5" s="44"/>
      <c r="XX5" s="44"/>
      <c r="XY5" s="44"/>
      <c r="XZ5" s="44"/>
      <c r="YA5" s="44"/>
      <c r="YB5" s="44"/>
      <c r="YC5" s="44"/>
      <c r="YD5" s="44"/>
      <c r="YE5" s="44"/>
      <c r="YF5" s="44"/>
      <c r="YG5" s="44"/>
      <c r="YH5" s="44"/>
      <c r="YI5" s="44"/>
      <c r="YJ5" s="44"/>
      <c r="YK5" s="44"/>
      <c r="YL5" s="44"/>
      <c r="YM5" s="44"/>
      <c r="YN5" s="44"/>
      <c r="YO5" s="44"/>
      <c r="YP5" s="44"/>
      <c r="YQ5" s="44"/>
      <c r="YR5" s="44"/>
      <c r="YS5" s="44"/>
      <c r="YT5" s="44"/>
      <c r="YU5" s="44"/>
      <c r="YV5" s="44"/>
      <c r="YW5" s="44"/>
      <c r="YX5" s="44"/>
      <c r="YY5" s="44"/>
      <c r="YZ5" s="44"/>
      <c r="ZA5" s="44"/>
      <c r="ZB5" s="44"/>
      <c r="ZC5" s="44"/>
      <c r="ZD5" s="44"/>
      <c r="ZE5" s="44"/>
      <c r="ZF5" s="44"/>
      <c r="ZG5" s="44"/>
      <c r="ZH5" s="44"/>
      <c r="ZI5" s="44"/>
      <c r="ZJ5" s="44"/>
      <c r="ZK5" s="44"/>
      <c r="ZL5" s="44"/>
      <c r="ZM5" s="44"/>
      <c r="ZN5" s="44"/>
      <c r="ZO5" s="44"/>
      <c r="ZP5" s="44"/>
      <c r="ZQ5" s="44"/>
      <c r="ZR5" s="44"/>
      <c r="ZS5" s="44"/>
      <c r="ZT5" s="44"/>
      <c r="ZU5" s="44"/>
      <c r="ZV5" s="44"/>
      <c r="ZW5" s="44"/>
      <c r="ZX5" s="44"/>
      <c r="ZY5" s="44"/>
      <c r="ZZ5" s="44"/>
      <c r="AAA5" s="44"/>
      <c r="AAB5" s="44"/>
      <c r="AAC5" s="44"/>
      <c r="AAD5" s="44"/>
      <c r="AAE5" s="44"/>
      <c r="AAF5" s="44"/>
      <c r="AAG5" s="44"/>
      <c r="AAH5" s="44"/>
      <c r="AAI5" s="44"/>
      <c r="AAJ5" s="44"/>
      <c r="AAK5" s="44"/>
      <c r="AAL5" s="44"/>
      <c r="AAM5" s="44"/>
      <c r="AAN5" s="44"/>
      <c r="AAO5" s="44"/>
      <c r="AAP5" s="44"/>
      <c r="AAQ5" s="44"/>
      <c r="AAR5" s="44"/>
      <c r="AAS5" s="44"/>
      <c r="AAT5" s="44"/>
      <c r="AAU5" s="44"/>
      <c r="AAV5" s="44"/>
      <c r="AAW5" s="44"/>
      <c r="AAX5" s="44"/>
      <c r="AAY5" s="44"/>
      <c r="AAZ5" s="44"/>
      <c r="ABA5" s="44"/>
      <c r="ABB5" s="44"/>
      <c r="ABC5" s="44"/>
      <c r="ABD5" s="44"/>
      <c r="ABE5" s="44"/>
      <c r="ABF5" s="44"/>
      <c r="ABG5" s="44"/>
      <c r="ABH5" s="44"/>
      <c r="ABI5" s="44"/>
      <c r="ABJ5" s="44"/>
      <c r="ABK5" s="44"/>
      <c r="ABL5" s="44"/>
      <c r="ABM5" s="44"/>
      <c r="ABN5" s="44"/>
      <c r="ABO5" s="44"/>
      <c r="ABP5" s="44"/>
      <c r="ABQ5" s="44"/>
      <c r="ABR5" s="44"/>
      <c r="ABS5" s="44"/>
      <c r="ABT5" s="44"/>
      <c r="ABU5" s="44"/>
      <c r="ABV5" s="44"/>
      <c r="ABW5" s="44"/>
      <c r="ABX5" s="44"/>
      <c r="ABY5" s="44"/>
      <c r="ABZ5" s="44"/>
      <c r="ACA5" s="44"/>
      <c r="ACB5" s="44"/>
      <c r="ACC5" s="44"/>
      <c r="ACD5" s="44"/>
      <c r="ACE5" s="44"/>
      <c r="ACF5" s="44"/>
      <c r="ACG5" s="44"/>
      <c r="ACH5" s="44"/>
      <c r="ACI5" s="44"/>
      <c r="ACJ5" s="44"/>
      <c r="ACK5" s="44"/>
      <c r="ACL5" s="44"/>
      <c r="ACM5" s="44"/>
      <c r="ACN5" s="44"/>
      <c r="ACO5" s="44"/>
      <c r="ACP5" s="44"/>
      <c r="ACQ5" s="44"/>
      <c r="ACR5" s="44"/>
      <c r="ACS5" s="44"/>
      <c r="ACT5" s="44"/>
      <c r="ACU5" s="44"/>
      <c r="ACV5" s="44"/>
      <c r="ACW5" s="44"/>
      <c r="ACX5" s="44"/>
      <c r="ACY5" s="44"/>
      <c r="ACZ5" s="44"/>
      <c r="ADA5" s="44"/>
      <c r="ADB5" s="44"/>
      <c r="ADC5" s="44"/>
      <c r="ADD5" s="44"/>
      <c r="ADE5" s="44"/>
      <c r="ADF5" s="44"/>
      <c r="ADG5" s="44"/>
      <c r="ADH5" s="44"/>
      <c r="ADI5" s="44"/>
      <c r="ADJ5" s="44"/>
      <c r="ADK5" s="44"/>
      <c r="ADL5" s="44"/>
      <c r="ADM5" s="44"/>
      <c r="ADN5" s="44"/>
      <c r="ADO5" s="44"/>
      <c r="ADP5" s="44"/>
      <c r="ADQ5" s="44"/>
      <c r="ADR5" s="44"/>
      <c r="ADS5" s="44"/>
      <c r="ADT5" s="44"/>
      <c r="ADU5" s="44"/>
      <c r="ADV5" s="44"/>
      <c r="ADW5" s="44"/>
      <c r="ADX5" s="44"/>
      <c r="ADY5" s="44"/>
      <c r="ADZ5" s="44"/>
      <c r="AEA5" s="44"/>
      <c r="AEB5" s="44"/>
      <c r="AEC5" s="44"/>
      <c r="AED5" s="44"/>
      <c r="AEE5" s="44"/>
      <c r="AEF5" s="44"/>
      <c r="AEG5" s="44"/>
      <c r="AEH5" s="44"/>
      <c r="AEI5" s="44"/>
      <c r="AEJ5" s="44"/>
      <c r="AEK5" s="44"/>
      <c r="AEL5" s="44"/>
      <c r="AEM5" s="44"/>
      <c r="AEN5" s="44"/>
      <c r="AEO5" s="44"/>
      <c r="AEP5" s="44"/>
      <c r="AEQ5" s="44"/>
      <c r="AER5" s="44"/>
      <c r="AES5" s="44"/>
      <c r="AET5" s="44"/>
      <c r="AEU5" s="44"/>
      <c r="AEV5" s="44"/>
      <c r="AEW5" s="44"/>
      <c r="AEX5" s="44"/>
      <c r="AEY5" s="44"/>
      <c r="AEZ5" s="44"/>
      <c r="AFA5" s="44"/>
      <c r="AFB5" s="44"/>
      <c r="AFC5" s="44"/>
      <c r="AFD5" s="44"/>
      <c r="AFE5" s="44"/>
      <c r="AFF5" s="44"/>
      <c r="AFG5" s="44"/>
      <c r="AFH5" s="44"/>
      <c r="AFI5" s="44"/>
      <c r="AFJ5" s="44"/>
      <c r="AFK5" s="44"/>
      <c r="AFL5" s="44"/>
      <c r="AFM5" s="44"/>
      <c r="AFN5" s="44"/>
      <c r="AFO5" s="44"/>
      <c r="AFP5" s="44"/>
      <c r="AFQ5" s="44"/>
      <c r="AFR5" s="44"/>
      <c r="AFS5" s="44"/>
      <c r="AFT5" s="44"/>
      <c r="AFU5" s="44"/>
      <c r="AFV5" s="44"/>
      <c r="AFW5" s="44"/>
      <c r="AFX5" s="44"/>
      <c r="AFY5" s="44"/>
      <c r="AFZ5" s="44"/>
      <c r="AGA5" s="44"/>
      <c r="AGB5" s="44"/>
      <c r="AGC5" s="44"/>
      <c r="AGD5" s="44"/>
      <c r="AGE5" s="44"/>
      <c r="AGF5" s="44"/>
      <c r="AGG5" s="44"/>
      <c r="AGH5" s="44"/>
      <c r="AGI5" s="44"/>
      <c r="AGJ5" s="44"/>
      <c r="AGK5" s="44"/>
      <c r="AGL5" s="44"/>
      <c r="AGM5" s="44"/>
      <c r="AGN5" s="44"/>
      <c r="AGO5" s="44"/>
      <c r="AGP5" s="44"/>
      <c r="AGQ5" s="44"/>
      <c r="AGR5" s="44"/>
      <c r="AGS5" s="44"/>
      <c r="AGT5" s="44"/>
      <c r="AGU5" s="44"/>
      <c r="AGV5" s="44"/>
      <c r="AGW5" s="44"/>
      <c r="AGX5" s="44"/>
      <c r="AGY5" s="44"/>
      <c r="AGZ5" s="44"/>
      <c r="AHA5" s="44"/>
      <c r="AHB5" s="44"/>
      <c r="AHC5" s="44"/>
      <c r="AHD5" s="44"/>
      <c r="AHE5" s="44"/>
      <c r="AHF5" s="44"/>
      <c r="AHG5" s="44"/>
      <c r="AHH5" s="44"/>
      <c r="AHI5" s="44"/>
      <c r="AHJ5" s="44"/>
      <c r="AHK5" s="44"/>
      <c r="AHL5" s="44"/>
      <c r="AHM5" s="44"/>
      <c r="AHN5" s="44"/>
      <c r="AHO5" s="44"/>
      <c r="AHP5" s="44"/>
      <c r="AHQ5" s="44"/>
      <c r="AHR5" s="44"/>
      <c r="AHS5" s="44"/>
      <c r="AHT5" s="44"/>
      <c r="AHU5" s="44"/>
      <c r="AHV5" s="44"/>
      <c r="AHW5" s="44"/>
      <c r="AHX5" s="44"/>
      <c r="AHY5" s="44"/>
      <c r="AHZ5" s="44"/>
      <c r="AIA5" s="44"/>
      <c r="AIB5" s="44"/>
      <c r="AIC5" s="44"/>
      <c r="AID5" s="44"/>
      <c r="AIE5" s="44"/>
      <c r="AIF5" s="44"/>
      <c r="AIG5" s="44"/>
      <c r="AIH5" s="44"/>
      <c r="AII5" s="44"/>
      <c r="AIJ5" s="44"/>
      <c r="AIK5" s="44"/>
      <c r="AIL5" s="44"/>
      <c r="AIM5" s="44"/>
      <c r="AIN5" s="44"/>
      <c r="AIO5" s="44"/>
      <c r="AIP5" s="44"/>
      <c r="AIQ5" s="44"/>
      <c r="AIR5" s="44"/>
      <c r="AIS5" s="44"/>
      <c r="AIT5" s="44"/>
      <c r="AIU5" s="44"/>
      <c r="AIV5" s="44"/>
      <c r="AIW5" s="44"/>
      <c r="AIX5" s="44"/>
      <c r="AIY5" s="44"/>
      <c r="AIZ5" s="44"/>
      <c r="AJA5" s="44"/>
      <c r="AJB5" s="44"/>
      <c r="AJC5" s="44"/>
      <c r="AJD5" s="44"/>
      <c r="AJE5" s="44"/>
      <c r="AJF5" s="44"/>
      <c r="AJG5" s="44"/>
      <c r="AJH5" s="44"/>
      <c r="AJI5" s="44"/>
      <c r="AJJ5" s="44"/>
      <c r="AJK5" s="44"/>
      <c r="AJL5" s="44"/>
      <c r="AJM5" s="44"/>
      <c r="AJN5" s="44"/>
      <c r="AJO5" s="44"/>
      <c r="AJP5" s="44"/>
      <c r="AJQ5" s="44"/>
      <c r="AJR5" s="44"/>
      <c r="AJS5" s="44"/>
      <c r="AJT5" s="44"/>
      <c r="AJU5" s="44"/>
      <c r="AJV5" s="44"/>
      <c r="AJW5" s="44"/>
      <c r="AJX5" s="44"/>
      <c r="AJY5" s="44"/>
      <c r="AJZ5" s="44"/>
      <c r="AKA5" s="44"/>
      <c r="AKB5" s="44"/>
      <c r="AKC5" s="44"/>
      <c r="AKD5" s="44"/>
      <c r="AKE5" s="44"/>
      <c r="AKF5" s="44"/>
      <c r="AKG5" s="44"/>
      <c r="AKH5" s="44"/>
      <c r="AKI5" s="44"/>
      <c r="AKJ5" s="44"/>
      <c r="AKK5" s="44"/>
      <c r="AKL5" s="44"/>
      <c r="AKM5" s="44"/>
      <c r="AKN5" s="44"/>
      <c r="AKO5" s="44"/>
      <c r="AKP5" s="44"/>
      <c r="AKQ5" s="44"/>
      <c r="AKR5" s="44"/>
      <c r="AKS5" s="44"/>
      <c r="AKT5" s="44"/>
      <c r="AKU5" s="44"/>
      <c r="AKV5" s="44"/>
      <c r="AKW5" s="44"/>
      <c r="AKX5" s="44"/>
      <c r="AKY5" s="44"/>
      <c r="AKZ5" s="44"/>
      <c r="ALA5" s="44"/>
      <c r="ALB5" s="44"/>
      <c r="ALC5" s="44"/>
      <c r="ALD5" s="44"/>
      <c r="ALE5" s="44"/>
      <c r="ALF5" s="44"/>
      <c r="ALG5" s="44"/>
      <c r="ALH5" s="44"/>
      <c r="ALI5" s="44"/>
      <c r="ALJ5" s="44"/>
      <c r="ALK5" s="44"/>
      <c r="ALL5" s="44"/>
      <c r="ALM5" s="44"/>
      <c r="ALN5" s="44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  <c r="AMD5" s="44"/>
      <c r="AME5" s="44"/>
      <c r="AMF5" s="44"/>
      <c r="AMG5" s="44"/>
      <c r="AMH5" s="44"/>
      <c r="AMI5" s="44"/>
      <c r="AMJ5" s="44"/>
    </row>
    <row r="6" spans="1:1024" s="500" customFormat="1">
      <c r="A6" s="584" t="s">
        <v>1651</v>
      </c>
      <c r="B6" s="655" t="str">
        <f>'0.Dados do Licitante'!B12</f>
        <v>Teste 5</v>
      </c>
      <c r="C6" s="655"/>
      <c r="D6" s="655"/>
      <c r="E6" s="604"/>
      <c r="F6" s="605"/>
      <c r="G6" s="606"/>
      <c r="H6" s="606"/>
      <c r="I6" s="606"/>
      <c r="J6" s="606"/>
      <c r="K6" s="606"/>
      <c r="L6" s="606"/>
      <c r="M6" s="607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44"/>
      <c r="JT6" s="44"/>
      <c r="JU6" s="44"/>
      <c r="JV6" s="44"/>
      <c r="JW6" s="44"/>
      <c r="JX6" s="44"/>
      <c r="JY6" s="44"/>
      <c r="JZ6" s="44"/>
      <c r="KA6" s="44"/>
      <c r="KB6" s="44"/>
      <c r="KC6" s="44"/>
      <c r="KD6" s="44"/>
      <c r="KE6" s="44"/>
      <c r="KF6" s="44"/>
      <c r="KG6" s="44"/>
      <c r="KH6" s="44"/>
      <c r="KI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  <c r="MC6" s="44"/>
      <c r="MD6" s="44"/>
      <c r="ME6" s="44"/>
      <c r="MF6" s="44"/>
      <c r="MG6" s="44"/>
      <c r="MH6" s="44"/>
      <c r="MI6" s="44"/>
      <c r="MJ6" s="44"/>
      <c r="MK6" s="44"/>
      <c r="ML6" s="44"/>
      <c r="MM6" s="44"/>
      <c r="MN6" s="44"/>
      <c r="MO6" s="44"/>
      <c r="MP6" s="44"/>
      <c r="MQ6" s="44"/>
      <c r="MR6" s="44"/>
      <c r="MS6" s="44"/>
      <c r="MT6" s="44"/>
      <c r="MU6" s="44"/>
      <c r="MV6" s="44"/>
      <c r="MW6" s="44"/>
      <c r="MX6" s="44"/>
      <c r="MY6" s="44"/>
      <c r="MZ6" s="44"/>
      <c r="NA6" s="44"/>
      <c r="NB6" s="44"/>
      <c r="NC6" s="44"/>
      <c r="ND6" s="44"/>
      <c r="NE6" s="44"/>
      <c r="NF6" s="44"/>
      <c r="NG6" s="44"/>
      <c r="NH6" s="44"/>
      <c r="NI6" s="44"/>
      <c r="NJ6" s="44"/>
      <c r="NK6" s="44"/>
      <c r="NL6" s="44"/>
      <c r="NM6" s="44"/>
      <c r="NN6" s="44"/>
      <c r="NO6" s="44"/>
      <c r="NP6" s="44"/>
      <c r="NQ6" s="44"/>
      <c r="NR6" s="44"/>
      <c r="NS6" s="44"/>
      <c r="NT6" s="44"/>
      <c r="NU6" s="44"/>
      <c r="NV6" s="44"/>
      <c r="NW6" s="44"/>
      <c r="NX6" s="44"/>
      <c r="NY6" s="44"/>
      <c r="NZ6" s="44"/>
      <c r="OA6" s="44"/>
      <c r="OB6" s="44"/>
      <c r="OC6" s="44"/>
      <c r="OD6" s="44"/>
      <c r="OE6" s="44"/>
      <c r="OF6" s="44"/>
      <c r="OG6" s="44"/>
      <c r="OH6" s="44"/>
      <c r="OI6" s="44"/>
      <c r="OJ6" s="44"/>
      <c r="OK6" s="44"/>
      <c r="OL6" s="44"/>
      <c r="OM6" s="44"/>
      <c r="ON6" s="44"/>
      <c r="OO6" s="44"/>
      <c r="OP6" s="44"/>
      <c r="OQ6" s="44"/>
      <c r="OR6" s="44"/>
      <c r="OS6" s="44"/>
      <c r="OT6" s="44"/>
      <c r="OU6" s="44"/>
      <c r="OV6" s="44"/>
      <c r="OW6" s="44"/>
      <c r="OX6" s="44"/>
      <c r="OY6" s="44"/>
      <c r="OZ6" s="44"/>
      <c r="PA6" s="44"/>
      <c r="PB6" s="44"/>
      <c r="PC6" s="44"/>
      <c r="PD6" s="44"/>
      <c r="PE6" s="44"/>
      <c r="PF6" s="44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  <c r="QL6" s="44"/>
      <c r="QM6" s="44"/>
      <c r="QN6" s="44"/>
      <c r="QO6" s="44"/>
      <c r="QP6" s="44"/>
      <c r="QQ6" s="44"/>
      <c r="QR6" s="44"/>
      <c r="QS6" s="44"/>
      <c r="QT6" s="44"/>
      <c r="QU6" s="44"/>
      <c r="QV6" s="44"/>
      <c r="QW6" s="44"/>
      <c r="QX6" s="44"/>
      <c r="QY6" s="44"/>
      <c r="QZ6" s="44"/>
      <c r="RA6" s="44"/>
      <c r="RB6" s="44"/>
      <c r="RC6" s="44"/>
      <c r="RD6" s="44"/>
      <c r="RE6" s="44"/>
      <c r="RF6" s="44"/>
      <c r="RG6" s="44"/>
      <c r="RH6" s="44"/>
      <c r="RI6" s="44"/>
      <c r="RJ6" s="44"/>
      <c r="RK6" s="44"/>
      <c r="RL6" s="44"/>
      <c r="RM6" s="44"/>
      <c r="RN6" s="44"/>
      <c r="RO6" s="44"/>
      <c r="RP6" s="44"/>
      <c r="RQ6" s="44"/>
      <c r="RR6" s="44"/>
      <c r="RS6" s="44"/>
      <c r="RT6" s="44"/>
      <c r="RU6" s="44"/>
      <c r="RV6" s="44"/>
      <c r="RW6" s="44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4"/>
      <c r="TO6" s="44"/>
      <c r="TP6" s="44"/>
      <c r="TQ6" s="44"/>
      <c r="TR6" s="44"/>
      <c r="TS6" s="44"/>
      <c r="TT6" s="44"/>
      <c r="TU6" s="44"/>
      <c r="TV6" s="44"/>
      <c r="TW6" s="44"/>
      <c r="TX6" s="44"/>
      <c r="TY6" s="44"/>
      <c r="TZ6" s="44"/>
      <c r="UA6" s="44"/>
      <c r="UB6" s="44"/>
      <c r="UC6" s="44"/>
      <c r="UD6" s="44"/>
      <c r="UE6" s="44"/>
      <c r="UF6" s="44"/>
      <c r="UG6" s="44"/>
      <c r="UH6" s="44"/>
      <c r="UI6" s="44"/>
      <c r="UJ6" s="44"/>
      <c r="UK6" s="44"/>
      <c r="UL6" s="44"/>
      <c r="UM6" s="44"/>
      <c r="UN6" s="44"/>
      <c r="UO6" s="44"/>
      <c r="UP6" s="44"/>
      <c r="UQ6" s="44"/>
      <c r="UR6" s="44"/>
      <c r="US6" s="44"/>
      <c r="UT6" s="44"/>
      <c r="UU6" s="44"/>
      <c r="UV6" s="44"/>
      <c r="UW6" s="44"/>
      <c r="UX6" s="44"/>
      <c r="UY6" s="44"/>
      <c r="UZ6" s="44"/>
      <c r="VA6" s="44"/>
      <c r="VB6" s="44"/>
      <c r="VC6" s="44"/>
      <c r="VD6" s="44"/>
      <c r="VE6" s="44"/>
      <c r="VF6" s="44"/>
      <c r="VG6" s="44"/>
      <c r="VH6" s="44"/>
      <c r="VI6" s="44"/>
      <c r="VJ6" s="44"/>
      <c r="VK6" s="44"/>
      <c r="VL6" s="44"/>
      <c r="VM6" s="44"/>
      <c r="VN6" s="44"/>
      <c r="VO6" s="44"/>
      <c r="VP6" s="44"/>
      <c r="VQ6" s="44"/>
      <c r="VR6" s="44"/>
      <c r="VS6" s="44"/>
      <c r="VT6" s="44"/>
      <c r="VU6" s="44"/>
      <c r="VV6" s="44"/>
      <c r="VW6" s="44"/>
      <c r="VX6" s="44"/>
      <c r="VY6" s="44"/>
      <c r="VZ6" s="44"/>
      <c r="WA6" s="44"/>
      <c r="WB6" s="44"/>
      <c r="WC6" s="44"/>
      <c r="WD6" s="44"/>
      <c r="WE6" s="44"/>
      <c r="WF6" s="44"/>
      <c r="WG6" s="44"/>
      <c r="WH6" s="44"/>
      <c r="WI6" s="44"/>
      <c r="WJ6" s="44"/>
      <c r="WK6" s="44"/>
      <c r="WL6" s="44"/>
      <c r="WM6" s="44"/>
      <c r="WN6" s="44"/>
      <c r="WO6" s="44"/>
      <c r="WP6" s="44"/>
      <c r="WQ6" s="44"/>
      <c r="WR6" s="44"/>
      <c r="WS6" s="44"/>
      <c r="WT6" s="44"/>
      <c r="WU6" s="44"/>
      <c r="WV6" s="44"/>
      <c r="WW6" s="44"/>
      <c r="WX6" s="44"/>
      <c r="WY6" s="44"/>
      <c r="WZ6" s="44"/>
      <c r="XA6" s="44"/>
      <c r="XB6" s="44"/>
      <c r="XC6" s="44"/>
      <c r="XD6" s="44"/>
      <c r="XE6" s="44"/>
      <c r="XF6" s="44"/>
      <c r="XG6" s="44"/>
      <c r="XH6" s="44"/>
      <c r="XI6" s="44"/>
      <c r="XJ6" s="44"/>
      <c r="XK6" s="44"/>
      <c r="XL6" s="44"/>
      <c r="XM6" s="44"/>
      <c r="XN6" s="44"/>
      <c r="XO6" s="44"/>
      <c r="XP6" s="44"/>
      <c r="XQ6" s="44"/>
      <c r="XR6" s="44"/>
      <c r="XS6" s="44"/>
      <c r="XT6" s="44"/>
      <c r="XU6" s="44"/>
      <c r="XV6" s="44"/>
      <c r="XW6" s="44"/>
      <c r="XX6" s="44"/>
      <c r="XY6" s="44"/>
      <c r="XZ6" s="44"/>
      <c r="YA6" s="44"/>
      <c r="YB6" s="44"/>
      <c r="YC6" s="44"/>
      <c r="YD6" s="44"/>
      <c r="YE6" s="44"/>
      <c r="YF6" s="44"/>
      <c r="YG6" s="44"/>
      <c r="YH6" s="44"/>
      <c r="YI6" s="44"/>
      <c r="YJ6" s="44"/>
      <c r="YK6" s="44"/>
      <c r="YL6" s="44"/>
      <c r="YM6" s="44"/>
      <c r="YN6" s="44"/>
      <c r="YO6" s="44"/>
      <c r="YP6" s="44"/>
      <c r="YQ6" s="44"/>
      <c r="YR6" s="44"/>
      <c r="YS6" s="44"/>
      <c r="YT6" s="44"/>
      <c r="YU6" s="44"/>
      <c r="YV6" s="44"/>
      <c r="YW6" s="44"/>
      <c r="YX6" s="44"/>
      <c r="YY6" s="44"/>
      <c r="YZ6" s="44"/>
      <c r="ZA6" s="44"/>
      <c r="ZB6" s="44"/>
      <c r="ZC6" s="44"/>
      <c r="ZD6" s="44"/>
      <c r="ZE6" s="44"/>
      <c r="ZF6" s="44"/>
      <c r="ZG6" s="44"/>
      <c r="ZH6" s="44"/>
      <c r="ZI6" s="44"/>
      <c r="ZJ6" s="44"/>
      <c r="ZK6" s="44"/>
      <c r="ZL6" s="44"/>
      <c r="ZM6" s="44"/>
      <c r="ZN6" s="44"/>
      <c r="ZO6" s="44"/>
      <c r="ZP6" s="44"/>
      <c r="ZQ6" s="44"/>
      <c r="ZR6" s="44"/>
      <c r="ZS6" s="44"/>
      <c r="ZT6" s="44"/>
      <c r="ZU6" s="44"/>
      <c r="ZV6" s="44"/>
      <c r="ZW6" s="44"/>
      <c r="ZX6" s="44"/>
      <c r="ZY6" s="44"/>
      <c r="ZZ6" s="44"/>
      <c r="AAA6" s="44"/>
      <c r="AAB6" s="44"/>
      <c r="AAC6" s="44"/>
      <c r="AAD6" s="44"/>
      <c r="AAE6" s="44"/>
      <c r="AAF6" s="44"/>
      <c r="AAG6" s="44"/>
      <c r="AAH6" s="44"/>
      <c r="AAI6" s="44"/>
      <c r="AAJ6" s="44"/>
      <c r="AAK6" s="44"/>
      <c r="AAL6" s="44"/>
      <c r="AAM6" s="44"/>
      <c r="AAN6" s="44"/>
      <c r="AAO6" s="44"/>
      <c r="AAP6" s="44"/>
      <c r="AAQ6" s="44"/>
      <c r="AAR6" s="44"/>
      <c r="AAS6" s="44"/>
      <c r="AAT6" s="44"/>
      <c r="AAU6" s="44"/>
      <c r="AAV6" s="44"/>
      <c r="AAW6" s="44"/>
      <c r="AAX6" s="44"/>
      <c r="AAY6" s="44"/>
      <c r="AAZ6" s="44"/>
      <c r="ABA6" s="44"/>
      <c r="ABB6" s="44"/>
      <c r="ABC6" s="44"/>
      <c r="ABD6" s="44"/>
      <c r="ABE6" s="44"/>
      <c r="ABF6" s="44"/>
      <c r="ABG6" s="44"/>
      <c r="ABH6" s="44"/>
      <c r="ABI6" s="44"/>
      <c r="ABJ6" s="44"/>
      <c r="ABK6" s="44"/>
      <c r="ABL6" s="44"/>
      <c r="ABM6" s="44"/>
      <c r="ABN6" s="44"/>
      <c r="ABO6" s="44"/>
      <c r="ABP6" s="44"/>
      <c r="ABQ6" s="44"/>
      <c r="ABR6" s="44"/>
      <c r="ABS6" s="44"/>
      <c r="ABT6" s="44"/>
      <c r="ABU6" s="44"/>
      <c r="ABV6" s="44"/>
      <c r="ABW6" s="44"/>
      <c r="ABX6" s="44"/>
      <c r="ABY6" s="44"/>
      <c r="ABZ6" s="44"/>
      <c r="ACA6" s="44"/>
      <c r="ACB6" s="44"/>
      <c r="ACC6" s="44"/>
      <c r="ACD6" s="44"/>
      <c r="ACE6" s="44"/>
      <c r="ACF6" s="44"/>
      <c r="ACG6" s="44"/>
      <c r="ACH6" s="44"/>
      <c r="ACI6" s="44"/>
      <c r="ACJ6" s="44"/>
      <c r="ACK6" s="44"/>
      <c r="ACL6" s="44"/>
      <c r="ACM6" s="44"/>
      <c r="ACN6" s="44"/>
      <c r="ACO6" s="44"/>
      <c r="ACP6" s="44"/>
      <c r="ACQ6" s="44"/>
      <c r="ACR6" s="44"/>
      <c r="ACS6" s="44"/>
      <c r="ACT6" s="44"/>
      <c r="ACU6" s="44"/>
      <c r="ACV6" s="44"/>
      <c r="ACW6" s="44"/>
      <c r="ACX6" s="44"/>
      <c r="ACY6" s="44"/>
      <c r="ACZ6" s="44"/>
      <c r="ADA6" s="44"/>
      <c r="ADB6" s="44"/>
      <c r="ADC6" s="44"/>
      <c r="ADD6" s="44"/>
      <c r="ADE6" s="44"/>
      <c r="ADF6" s="44"/>
      <c r="ADG6" s="44"/>
      <c r="ADH6" s="44"/>
      <c r="ADI6" s="44"/>
      <c r="ADJ6" s="44"/>
      <c r="ADK6" s="44"/>
      <c r="ADL6" s="44"/>
      <c r="ADM6" s="44"/>
      <c r="ADN6" s="44"/>
      <c r="ADO6" s="44"/>
      <c r="ADP6" s="44"/>
      <c r="ADQ6" s="44"/>
      <c r="ADR6" s="44"/>
      <c r="ADS6" s="44"/>
      <c r="ADT6" s="44"/>
      <c r="ADU6" s="44"/>
      <c r="ADV6" s="44"/>
      <c r="ADW6" s="44"/>
      <c r="ADX6" s="44"/>
      <c r="ADY6" s="44"/>
      <c r="ADZ6" s="44"/>
      <c r="AEA6" s="44"/>
      <c r="AEB6" s="44"/>
      <c r="AEC6" s="44"/>
      <c r="AED6" s="44"/>
      <c r="AEE6" s="44"/>
      <c r="AEF6" s="44"/>
      <c r="AEG6" s="44"/>
      <c r="AEH6" s="44"/>
      <c r="AEI6" s="44"/>
      <c r="AEJ6" s="44"/>
      <c r="AEK6" s="44"/>
      <c r="AEL6" s="44"/>
      <c r="AEM6" s="44"/>
      <c r="AEN6" s="44"/>
      <c r="AEO6" s="44"/>
      <c r="AEP6" s="44"/>
      <c r="AEQ6" s="44"/>
      <c r="AER6" s="44"/>
      <c r="AES6" s="44"/>
      <c r="AET6" s="44"/>
      <c r="AEU6" s="44"/>
      <c r="AEV6" s="44"/>
      <c r="AEW6" s="44"/>
      <c r="AEX6" s="44"/>
      <c r="AEY6" s="44"/>
      <c r="AEZ6" s="44"/>
      <c r="AFA6" s="44"/>
      <c r="AFB6" s="44"/>
      <c r="AFC6" s="44"/>
      <c r="AFD6" s="44"/>
      <c r="AFE6" s="44"/>
      <c r="AFF6" s="44"/>
      <c r="AFG6" s="44"/>
      <c r="AFH6" s="44"/>
      <c r="AFI6" s="44"/>
      <c r="AFJ6" s="44"/>
      <c r="AFK6" s="44"/>
      <c r="AFL6" s="44"/>
      <c r="AFM6" s="44"/>
      <c r="AFN6" s="44"/>
      <c r="AFO6" s="44"/>
      <c r="AFP6" s="44"/>
      <c r="AFQ6" s="44"/>
      <c r="AFR6" s="44"/>
      <c r="AFS6" s="44"/>
      <c r="AFT6" s="44"/>
      <c r="AFU6" s="44"/>
      <c r="AFV6" s="44"/>
      <c r="AFW6" s="44"/>
      <c r="AFX6" s="44"/>
      <c r="AFY6" s="44"/>
      <c r="AFZ6" s="44"/>
      <c r="AGA6" s="44"/>
      <c r="AGB6" s="44"/>
      <c r="AGC6" s="44"/>
      <c r="AGD6" s="44"/>
      <c r="AGE6" s="44"/>
      <c r="AGF6" s="44"/>
      <c r="AGG6" s="44"/>
      <c r="AGH6" s="44"/>
      <c r="AGI6" s="44"/>
      <c r="AGJ6" s="44"/>
      <c r="AGK6" s="44"/>
      <c r="AGL6" s="44"/>
      <c r="AGM6" s="44"/>
      <c r="AGN6" s="44"/>
      <c r="AGO6" s="44"/>
      <c r="AGP6" s="44"/>
      <c r="AGQ6" s="44"/>
      <c r="AGR6" s="44"/>
      <c r="AGS6" s="44"/>
      <c r="AGT6" s="44"/>
      <c r="AGU6" s="44"/>
      <c r="AGV6" s="44"/>
      <c r="AGW6" s="44"/>
      <c r="AGX6" s="44"/>
      <c r="AGY6" s="44"/>
      <c r="AGZ6" s="44"/>
      <c r="AHA6" s="44"/>
      <c r="AHB6" s="44"/>
      <c r="AHC6" s="44"/>
      <c r="AHD6" s="44"/>
      <c r="AHE6" s="44"/>
      <c r="AHF6" s="44"/>
      <c r="AHG6" s="44"/>
      <c r="AHH6" s="44"/>
      <c r="AHI6" s="44"/>
      <c r="AHJ6" s="44"/>
      <c r="AHK6" s="44"/>
      <c r="AHL6" s="44"/>
      <c r="AHM6" s="44"/>
      <c r="AHN6" s="44"/>
      <c r="AHO6" s="44"/>
      <c r="AHP6" s="44"/>
      <c r="AHQ6" s="44"/>
      <c r="AHR6" s="44"/>
      <c r="AHS6" s="44"/>
      <c r="AHT6" s="44"/>
      <c r="AHU6" s="44"/>
      <c r="AHV6" s="44"/>
      <c r="AHW6" s="44"/>
      <c r="AHX6" s="44"/>
      <c r="AHY6" s="44"/>
      <c r="AHZ6" s="44"/>
      <c r="AIA6" s="44"/>
      <c r="AIB6" s="44"/>
      <c r="AIC6" s="44"/>
      <c r="AID6" s="44"/>
      <c r="AIE6" s="44"/>
      <c r="AIF6" s="44"/>
      <c r="AIG6" s="44"/>
      <c r="AIH6" s="44"/>
      <c r="AII6" s="44"/>
      <c r="AIJ6" s="44"/>
      <c r="AIK6" s="44"/>
      <c r="AIL6" s="44"/>
      <c r="AIM6" s="44"/>
      <c r="AIN6" s="44"/>
      <c r="AIO6" s="44"/>
      <c r="AIP6" s="44"/>
      <c r="AIQ6" s="44"/>
      <c r="AIR6" s="44"/>
      <c r="AIS6" s="44"/>
      <c r="AIT6" s="44"/>
      <c r="AIU6" s="44"/>
      <c r="AIV6" s="44"/>
      <c r="AIW6" s="44"/>
      <c r="AIX6" s="44"/>
      <c r="AIY6" s="44"/>
      <c r="AIZ6" s="44"/>
      <c r="AJA6" s="44"/>
      <c r="AJB6" s="44"/>
      <c r="AJC6" s="44"/>
      <c r="AJD6" s="44"/>
      <c r="AJE6" s="44"/>
      <c r="AJF6" s="44"/>
      <c r="AJG6" s="44"/>
      <c r="AJH6" s="44"/>
      <c r="AJI6" s="44"/>
      <c r="AJJ6" s="44"/>
      <c r="AJK6" s="44"/>
      <c r="AJL6" s="44"/>
      <c r="AJM6" s="44"/>
      <c r="AJN6" s="44"/>
      <c r="AJO6" s="44"/>
      <c r="AJP6" s="44"/>
      <c r="AJQ6" s="44"/>
      <c r="AJR6" s="44"/>
      <c r="AJS6" s="44"/>
      <c r="AJT6" s="44"/>
      <c r="AJU6" s="44"/>
      <c r="AJV6" s="44"/>
      <c r="AJW6" s="44"/>
      <c r="AJX6" s="44"/>
      <c r="AJY6" s="44"/>
      <c r="AJZ6" s="44"/>
      <c r="AKA6" s="44"/>
      <c r="AKB6" s="44"/>
      <c r="AKC6" s="44"/>
      <c r="AKD6" s="44"/>
      <c r="AKE6" s="44"/>
      <c r="AKF6" s="44"/>
      <c r="AKG6" s="44"/>
      <c r="AKH6" s="44"/>
      <c r="AKI6" s="44"/>
      <c r="AKJ6" s="44"/>
      <c r="AKK6" s="44"/>
      <c r="AKL6" s="44"/>
      <c r="AKM6" s="44"/>
      <c r="AKN6" s="44"/>
      <c r="AKO6" s="44"/>
      <c r="AKP6" s="44"/>
      <c r="AKQ6" s="44"/>
      <c r="AKR6" s="44"/>
      <c r="AKS6" s="44"/>
      <c r="AKT6" s="44"/>
      <c r="AKU6" s="44"/>
      <c r="AKV6" s="44"/>
      <c r="AKW6" s="44"/>
      <c r="AKX6" s="44"/>
      <c r="AKY6" s="44"/>
      <c r="AKZ6" s="44"/>
      <c r="ALA6" s="44"/>
      <c r="ALB6" s="44"/>
      <c r="ALC6" s="44"/>
      <c r="ALD6" s="44"/>
      <c r="ALE6" s="44"/>
      <c r="ALF6" s="44"/>
      <c r="ALG6" s="44"/>
      <c r="ALH6" s="44"/>
      <c r="ALI6" s="44"/>
      <c r="ALJ6" s="44"/>
      <c r="ALK6" s="44"/>
      <c r="ALL6" s="44"/>
      <c r="ALM6" s="44"/>
      <c r="ALN6" s="44"/>
      <c r="ALO6" s="44"/>
      <c r="ALP6" s="44"/>
      <c r="ALQ6" s="44"/>
      <c r="ALR6" s="44"/>
      <c r="ALS6" s="44"/>
      <c r="ALT6" s="44"/>
      <c r="ALU6" s="44"/>
      <c r="ALV6" s="44"/>
      <c r="ALW6" s="44"/>
      <c r="ALX6" s="44"/>
      <c r="ALY6" s="44"/>
      <c r="ALZ6" s="44"/>
      <c r="AMA6" s="44"/>
      <c r="AMB6" s="44"/>
      <c r="AMC6" s="44"/>
      <c r="AMD6" s="44"/>
      <c r="AME6" s="44"/>
      <c r="AMF6" s="44"/>
      <c r="AMG6" s="44"/>
      <c r="AMH6" s="44"/>
      <c r="AMI6" s="44"/>
      <c r="AMJ6" s="44"/>
    </row>
    <row r="7" spans="1:1024" s="500" customFormat="1">
      <c r="A7" s="584" t="s">
        <v>1653</v>
      </c>
      <c r="B7" s="655" t="str">
        <f>'0.Dados do Licitante'!B13</f>
        <v>Teste 6</v>
      </c>
      <c r="C7" s="655"/>
      <c r="D7" s="655"/>
      <c r="E7" s="604"/>
      <c r="F7" s="605"/>
      <c r="G7" s="606"/>
      <c r="H7" s="606"/>
      <c r="I7" s="606"/>
      <c r="J7" s="606"/>
      <c r="K7" s="606"/>
      <c r="L7" s="606"/>
      <c r="M7" s="607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 s="44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JN7" s="44"/>
      <c r="JO7" s="44"/>
      <c r="JP7" s="44"/>
      <c r="JQ7" s="44"/>
      <c r="JR7" s="44"/>
      <c r="JS7" s="44"/>
      <c r="JT7" s="44"/>
      <c r="JU7" s="44"/>
      <c r="JV7" s="44"/>
      <c r="JW7" s="44"/>
      <c r="JX7" s="44"/>
      <c r="JY7" s="44"/>
      <c r="JZ7" s="44"/>
      <c r="KA7" s="44"/>
      <c r="KB7" s="44"/>
      <c r="KC7" s="44"/>
      <c r="KD7" s="44"/>
      <c r="KE7" s="44"/>
      <c r="KF7" s="44"/>
      <c r="KG7" s="44"/>
      <c r="KH7" s="44"/>
      <c r="KI7" s="44"/>
      <c r="KJ7" s="44"/>
      <c r="KK7" s="44"/>
      <c r="KL7" s="44"/>
      <c r="KM7" s="44"/>
      <c r="KN7" s="44"/>
      <c r="KO7" s="44"/>
      <c r="KP7" s="44"/>
      <c r="KQ7" s="44"/>
      <c r="KR7" s="44"/>
      <c r="KS7" s="44"/>
      <c r="KT7" s="44"/>
      <c r="KU7" s="44"/>
      <c r="KV7" s="44"/>
      <c r="KW7" s="44"/>
      <c r="KX7" s="44"/>
      <c r="KY7" s="44"/>
      <c r="KZ7" s="44"/>
      <c r="LA7" s="44"/>
      <c r="LB7" s="44"/>
      <c r="LC7" s="44"/>
      <c r="LD7" s="44"/>
      <c r="LE7" s="44"/>
      <c r="LF7" s="44"/>
      <c r="LG7" s="44"/>
      <c r="LH7" s="44"/>
      <c r="LI7" s="44"/>
      <c r="LJ7" s="44"/>
      <c r="LK7" s="44"/>
      <c r="LL7" s="44"/>
      <c r="LM7" s="44"/>
      <c r="LN7" s="44"/>
      <c r="LO7" s="44"/>
      <c r="LP7" s="44"/>
      <c r="LQ7" s="44"/>
      <c r="LR7" s="44"/>
      <c r="LS7" s="44"/>
      <c r="LT7" s="44"/>
      <c r="LU7" s="44"/>
      <c r="LV7" s="44"/>
      <c r="LW7" s="44"/>
      <c r="LX7" s="44"/>
      <c r="LY7" s="44"/>
      <c r="LZ7" s="44"/>
      <c r="MA7" s="44"/>
      <c r="MB7" s="44"/>
      <c r="MC7" s="44"/>
      <c r="MD7" s="44"/>
      <c r="ME7" s="44"/>
      <c r="MF7" s="44"/>
      <c r="MG7" s="44"/>
      <c r="MH7" s="44"/>
      <c r="MI7" s="44"/>
      <c r="MJ7" s="44"/>
      <c r="MK7" s="44"/>
      <c r="ML7" s="44"/>
      <c r="MM7" s="44"/>
      <c r="MN7" s="44"/>
      <c r="MO7" s="44"/>
      <c r="MP7" s="44"/>
      <c r="MQ7" s="44"/>
      <c r="MR7" s="44"/>
      <c r="MS7" s="44"/>
      <c r="MT7" s="44"/>
      <c r="MU7" s="44"/>
      <c r="MV7" s="44"/>
      <c r="MW7" s="44"/>
      <c r="MX7" s="44"/>
      <c r="MY7" s="44"/>
      <c r="MZ7" s="44"/>
      <c r="NA7" s="44"/>
      <c r="NB7" s="44"/>
      <c r="NC7" s="44"/>
      <c r="ND7" s="44"/>
      <c r="NE7" s="44"/>
      <c r="NF7" s="44"/>
      <c r="NG7" s="44"/>
      <c r="NH7" s="44"/>
      <c r="NI7" s="44"/>
      <c r="NJ7" s="44"/>
      <c r="NK7" s="44"/>
      <c r="NL7" s="44"/>
      <c r="NM7" s="44"/>
      <c r="NN7" s="44"/>
      <c r="NO7" s="44"/>
      <c r="NP7" s="44"/>
      <c r="NQ7" s="44"/>
      <c r="NR7" s="44"/>
      <c r="NS7" s="44"/>
      <c r="NT7" s="44"/>
      <c r="NU7" s="44"/>
      <c r="NV7" s="44"/>
      <c r="NW7" s="44"/>
      <c r="NX7" s="44"/>
      <c r="NY7" s="44"/>
      <c r="NZ7" s="44"/>
      <c r="OA7" s="44"/>
      <c r="OB7" s="44"/>
      <c r="OC7" s="44"/>
      <c r="OD7" s="44"/>
      <c r="OE7" s="44"/>
      <c r="OF7" s="44"/>
      <c r="OG7" s="44"/>
      <c r="OH7" s="44"/>
      <c r="OI7" s="44"/>
      <c r="OJ7" s="44"/>
      <c r="OK7" s="44"/>
      <c r="OL7" s="44"/>
      <c r="OM7" s="44"/>
      <c r="ON7" s="44"/>
      <c r="OO7" s="44"/>
      <c r="OP7" s="44"/>
      <c r="OQ7" s="44"/>
      <c r="OR7" s="44"/>
      <c r="OS7" s="44"/>
      <c r="OT7" s="44"/>
      <c r="OU7" s="44"/>
      <c r="OV7" s="44"/>
      <c r="OW7" s="44"/>
      <c r="OX7" s="44"/>
      <c r="OY7" s="44"/>
      <c r="OZ7" s="44"/>
      <c r="PA7" s="44"/>
      <c r="PB7" s="44"/>
      <c r="PC7" s="44"/>
      <c r="PD7" s="44"/>
      <c r="PE7" s="44"/>
      <c r="PF7" s="44"/>
      <c r="PG7" s="44"/>
      <c r="PH7" s="44"/>
      <c r="PI7" s="44"/>
      <c r="PJ7" s="44"/>
      <c r="PK7" s="44"/>
      <c r="PL7" s="44"/>
      <c r="PM7" s="44"/>
      <c r="PN7" s="44"/>
      <c r="PO7" s="44"/>
      <c r="PP7" s="44"/>
      <c r="PQ7" s="44"/>
      <c r="PR7" s="44"/>
      <c r="PS7" s="44"/>
      <c r="PT7" s="44"/>
      <c r="PU7" s="44"/>
      <c r="PV7" s="44"/>
      <c r="PW7" s="44"/>
      <c r="PX7" s="44"/>
      <c r="PY7" s="44"/>
      <c r="PZ7" s="44"/>
      <c r="QA7" s="44"/>
      <c r="QB7" s="44"/>
      <c r="QC7" s="44"/>
      <c r="QD7" s="44"/>
      <c r="QE7" s="44"/>
      <c r="QF7" s="44"/>
      <c r="QG7" s="44"/>
      <c r="QH7" s="44"/>
      <c r="QI7" s="44"/>
      <c r="QJ7" s="44"/>
      <c r="QK7" s="44"/>
      <c r="QL7" s="44"/>
      <c r="QM7" s="44"/>
      <c r="QN7" s="44"/>
      <c r="QO7" s="44"/>
      <c r="QP7" s="44"/>
      <c r="QQ7" s="44"/>
      <c r="QR7" s="44"/>
      <c r="QS7" s="44"/>
      <c r="QT7" s="44"/>
      <c r="QU7" s="44"/>
      <c r="QV7" s="44"/>
      <c r="QW7" s="44"/>
      <c r="QX7" s="44"/>
      <c r="QY7" s="44"/>
      <c r="QZ7" s="44"/>
      <c r="RA7" s="44"/>
      <c r="RB7" s="44"/>
      <c r="RC7" s="44"/>
      <c r="RD7" s="44"/>
      <c r="RE7" s="44"/>
      <c r="RF7" s="44"/>
      <c r="RG7" s="44"/>
      <c r="RH7" s="44"/>
      <c r="RI7" s="44"/>
      <c r="RJ7" s="44"/>
      <c r="RK7" s="44"/>
      <c r="RL7" s="44"/>
      <c r="RM7" s="44"/>
      <c r="RN7" s="44"/>
      <c r="RO7" s="44"/>
      <c r="RP7" s="44"/>
      <c r="RQ7" s="44"/>
      <c r="RR7" s="44"/>
      <c r="RS7" s="44"/>
      <c r="RT7" s="44"/>
      <c r="RU7" s="44"/>
      <c r="RV7" s="44"/>
      <c r="RW7" s="44"/>
      <c r="RX7" s="44"/>
      <c r="RY7" s="44"/>
      <c r="RZ7" s="44"/>
      <c r="SA7" s="44"/>
      <c r="SB7" s="44"/>
      <c r="SC7" s="44"/>
      <c r="SD7" s="44"/>
      <c r="SE7" s="44"/>
      <c r="SF7" s="44"/>
      <c r="SG7" s="44"/>
      <c r="SH7" s="44"/>
      <c r="SI7" s="44"/>
      <c r="SJ7" s="44"/>
      <c r="SK7" s="44"/>
      <c r="SL7" s="44"/>
      <c r="SM7" s="44"/>
      <c r="SN7" s="44"/>
      <c r="SO7" s="44"/>
      <c r="SP7" s="44"/>
      <c r="SQ7" s="44"/>
      <c r="SR7" s="44"/>
      <c r="SS7" s="44"/>
      <c r="ST7" s="44"/>
      <c r="SU7" s="44"/>
      <c r="SV7" s="44"/>
      <c r="SW7" s="44"/>
      <c r="SX7" s="44"/>
      <c r="SY7" s="44"/>
      <c r="SZ7" s="44"/>
      <c r="TA7" s="44"/>
      <c r="TB7" s="44"/>
      <c r="TC7" s="44"/>
      <c r="TD7" s="44"/>
      <c r="TE7" s="44"/>
      <c r="TF7" s="44"/>
      <c r="TG7" s="44"/>
      <c r="TH7" s="44"/>
      <c r="TI7" s="44"/>
      <c r="TJ7" s="44"/>
      <c r="TK7" s="44"/>
      <c r="TL7" s="44"/>
      <c r="TM7" s="44"/>
      <c r="TN7" s="44"/>
      <c r="TO7" s="44"/>
      <c r="TP7" s="44"/>
      <c r="TQ7" s="44"/>
      <c r="TR7" s="44"/>
      <c r="TS7" s="44"/>
      <c r="TT7" s="44"/>
      <c r="TU7" s="44"/>
      <c r="TV7" s="44"/>
      <c r="TW7" s="44"/>
      <c r="TX7" s="44"/>
      <c r="TY7" s="44"/>
      <c r="TZ7" s="44"/>
      <c r="UA7" s="44"/>
      <c r="UB7" s="44"/>
      <c r="UC7" s="44"/>
      <c r="UD7" s="44"/>
      <c r="UE7" s="44"/>
      <c r="UF7" s="44"/>
      <c r="UG7" s="44"/>
      <c r="UH7" s="44"/>
      <c r="UI7" s="44"/>
      <c r="UJ7" s="44"/>
      <c r="UK7" s="44"/>
      <c r="UL7" s="44"/>
      <c r="UM7" s="44"/>
      <c r="UN7" s="44"/>
      <c r="UO7" s="44"/>
      <c r="UP7" s="44"/>
      <c r="UQ7" s="44"/>
      <c r="UR7" s="44"/>
      <c r="US7" s="44"/>
      <c r="UT7" s="44"/>
      <c r="UU7" s="44"/>
      <c r="UV7" s="44"/>
      <c r="UW7" s="44"/>
      <c r="UX7" s="44"/>
      <c r="UY7" s="44"/>
      <c r="UZ7" s="44"/>
      <c r="VA7" s="44"/>
      <c r="VB7" s="44"/>
      <c r="VC7" s="44"/>
      <c r="VD7" s="44"/>
      <c r="VE7" s="44"/>
      <c r="VF7" s="44"/>
      <c r="VG7" s="44"/>
      <c r="VH7" s="44"/>
      <c r="VI7" s="44"/>
      <c r="VJ7" s="44"/>
      <c r="VK7" s="44"/>
      <c r="VL7" s="44"/>
      <c r="VM7" s="44"/>
      <c r="VN7" s="44"/>
      <c r="VO7" s="44"/>
      <c r="VP7" s="44"/>
      <c r="VQ7" s="44"/>
      <c r="VR7" s="44"/>
      <c r="VS7" s="44"/>
      <c r="VT7" s="44"/>
      <c r="VU7" s="44"/>
      <c r="VV7" s="44"/>
      <c r="VW7" s="44"/>
      <c r="VX7" s="44"/>
      <c r="VY7" s="44"/>
      <c r="VZ7" s="44"/>
      <c r="WA7" s="44"/>
      <c r="WB7" s="44"/>
      <c r="WC7" s="44"/>
      <c r="WD7" s="44"/>
      <c r="WE7" s="44"/>
      <c r="WF7" s="44"/>
      <c r="WG7" s="44"/>
      <c r="WH7" s="44"/>
      <c r="WI7" s="44"/>
      <c r="WJ7" s="44"/>
      <c r="WK7" s="44"/>
      <c r="WL7" s="44"/>
      <c r="WM7" s="44"/>
      <c r="WN7" s="44"/>
      <c r="WO7" s="44"/>
      <c r="WP7" s="44"/>
      <c r="WQ7" s="44"/>
      <c r="WR7" s="44"/>
      <c r="WS7" s="44"/>
      <c r="WT7" s="44"/>
      <c r="WU7" s="44"/>
      <c r="WV7" s="44"/>
      <c r="WW7" s="44"/>
      <c r="WX7" s="44"/>
      <c r="WY7" s="44"/>
      <c r="WZ7" s="44"/>
      <c r="XA7" s="44"/>
      <c r="XB7" s="44"/>
      <c r="XC7" s="44"/>
      <c r="XD7" s="44"/>
      <c r="XE7" s="44"/>
      <c r="XF7" s="44"/>
      <c r="XG7" s="44"/>
      <c r="XH7" s="44"/>
      <c r="XI7" s="44"/>
      <c r="XJ7" s="44"/>
      <c r="XK7" s="44"/>
      <c r="XL7" s="44"/>
      <c r="XM7" s="44"/>
      <c r="XN7" s="44"/>
      <c r="XO7" s="44"/>
      <c r="XP7" s="44"/>
      <c r="XQ7" s="44"/>
      <c r="XR7" s="44"/>
      <c r="XS7" s="44"/>
      <c r="XT7" s="44"/>
      <c r="XU7" s="44"/>
      <c r="XV7" s="44"/>
      <c r="XW7" s="44"/>
      <c r="XX7" s="44"/>
      <c r="XY7" s="44"/>
      <c r="XZ7" s="44"/>
      <c r="YA7" s="44"/>
      <c r="YB7" s="44"/>
      <c r="YC7" s="44"/>
      <c r="YD7" s="44"/>
      <c r="YE7" s="44"/>
      <c r="YF7" s="44"/>
      <c r="YG7" s="44"/>
      <c r="YH7" s="44"/>
      <c r="YI7" s="44"/>
      <c r="YJ7" s="44"/>
      <c r="YK7" s="44"/>
      <c r="YL7" s="44"/>
      <c r="YM7" s="44"/>
      <c r="YN7" s="44"/>
      <c r="YO7" s="44"/>
      <c r="YP7" s="44"/>
      <c r="YQ7" s="44"/>
      <c r="YR7" s="44"/>
      <c r="YS7" s="44"/>
      <c r="YT7" s="44"/>
      <c r="YU7" s="44"/>
      <c r="YV7" s="44"/>
      <c r="YW7" s="44"/>
      <c r="YX7" s="44"/>
      <c r="YY7" s="44"/>
      <c r="YZ7" s="44"/>
      <c r="ZA7" s="44"/>
      <c r="ZB7" s="44"/>
      <c r="ZC7" s="44"/>
      <c r="ZD7" s="44"/>
      <c r="ZE7" s="44"/>
      <c r="ZF7" s="44"/>
      <c r="ZG7" s="44"/>
      <c r="ZH7" s="44"/>
      <c r="ZI7" s="44"/>
      <c r="ZJ7" s="44"/>
      <c r="ZK7" s="44"/>
      <c r="ZL7" s="44"/>
      <c r="ZM7" s="44"/>
      <c r="ZN7" s="44"/>
      <c r="ZO7" s="44"/>
      <c r="ZP7" s="44"/>
      <c r="ZQ7" s="44"/>
      <c r="ZR7" s="44"/>
      <c r="ZS7" s="44"/>
      <c r="ZT7" s="44"/>
      <c r="ZU7" s="44"/>
      <c r="ZV7" s="44"/>
      <c r="ZW7" s="44"/>
      <c r="ZX7" s="44"/>
      <c r="ZY7" s="44"/>
      <c r="ZZ7" s="44"/>
      <c r="AAA7" s="44"/>
      <c r="AAB7" s="44"/>
      <c r="AAC7" s="44"/>
      <c r="AAD7" s="44"/>
      <c r="AAE7" s="44"/>
      <c r="AAF7" s="44"/>
      <c r="AAG7" s="44"/>
      <c r="AAH7" s="44"/>
      <c r="AAI7" s="44"/>
      <c r="AAJ7" s="44"/>
      <c r="AAK7" s="44"/>
      <c r="AAL7" s="44"/>
      <c r="AAM7" s="44"/>
      <c r="AAN7" s="44"/>
      <c r="AAO7" s="44"/>
      <c r="AAP7" s="44"/>
      <c r="AAQ7" s="44"/>
      <c r="AAR7" s="44"/>
      <c r="AAS7" s="44"/>
      <c r="AAT7" s="44"/>
      <c r="AAU7" s="44"/>
      <c r="AAV7" s="44"/>
      <c r="AAW7" s="44"/>
      <c r="AAX7" s="44"/>
      <c r="AAY7" s="44"/>
      <c r="AAZ7" s="44"/>
      <c r="ABA7" s="44"/>
      <c r="ABB7" s="44"/>
      <c r="ABC7" s="44"/>
      <c r="ABD7" s="44"/>
      <c r="ABE7" s="44"/>
      <c r="ABF7" s="44"/>
      <c r="ABG7" s="44"/>
      <c r="ABH7" s="44"/>
      <c r="ABI7" s="44"/>
      <c r="ABJ7" s="44"/>
      <c r="ABK7" s="44"/>
      <c r="ABL7" s="44"/>
      <c r="ABM7" s="44"/>
      <c r="ABN7" s="44"/>
      <c r="ABO7" s="44"/>
      <c r="ABP7" s="44"/>
      <c r="ABQ7" s="44"/>
      <c r="ABR7" s="44"/>
      <c r="ABS7" s="44"/>
      <c r="ABT7" s="44"/>
      <c r="ABU7" s="44"/>
      <c r="ABV7" s="44"/>
      <c r="ABW7" s="44"/>
      <c r="ABX7" s="44"/>
      <c r="ABY7" s="44"/>
      <c r="ABZ7" s="44"/>
      <c r="ACA7" s="44"/>
      <c r="ACB7" s="44"/>
      <c r="ACC7" s="44"/>
      <c r="ACD7" s="44"/>
      <c r="ACE7" s="44"/>
      <c r="ACF7" s="44"/>
      <c r="ACG7" s="44"/>
      <c r="ACH7" s="44"/>
      <c r="ACI7" s="44"/>
      <c r="ACJ7" s="44"/>
      <c r="ACK7" s="44"/>
      <c r="ACL7" s="44"/>
      <c r="ACM7" s="44"/>
      <c r="ACN7" s="44"/>
      <c r="ACO7" s="44"/>
      <c r="ACP7" s="44"/>
      <c r="ACQ7" s="44"/>
      <c r="ACR7" s="44"/>
      <c r="ACS7" s="44"/>
      <c r="ACT7" s="44"/>
      <c r="ACU7" s="44"/>
      <c r="ACV7" s="44"/>
      <c r="ACW7" s="44"/>
      <c r="ACX7" s="44"/>
      <c r="ACY7" s="44"/>
      <c r="ACZ7" s="44"/>
      <c r="ADA7" s="44"/>
      <c r="ADB7" s="44"/>
      <c r="ADC7" s="44"/>
      <c r="ADD7" s="44"/>
      <c r="ADE7" s="44"/>
      <c r="ADF7" s="44"/>
      <c r="ADG7" s="44"/>
      <c r="ADH7" s="44"/>
      <c r="ADI7" s="44"/>
      <c r="ADJ7" s="44"/>
      <c r="ADK7" s="44"/>
      <c r="ADL7" s="44"/>
      <c r="ADM7" s="44"/>
      <c r="ADN7" s="44"/>
      <c r="ADO7" s="44"/>
      <c r="ADP7" s="44"/>
      <c r="ADQ7" s="44"/>
      <c r="ADR7" s="44"/>
      <c r="ADS7" s="44"/>
      <c r="ADT7" s="44"/>
      <c r="ADU7" s="44"/>
      <c r="ADV7" s="44"/>
      <c r="ADW7" s="44"/>
      <c r="ADX7" s="44"/>
      <c r="ADY7" s="44"/>
      <c r="ADZ7" s="44"/>
      <c r="AEA7" s="44"/>
      <c r="AEB7" s="44"/>
      <c r="AEC7" s="44"/>
      <c r="AED7" s="44"/>
      <c r="AEE7" s="44"/>
      <c r="AEF7" s="44"/>
      <c r="AEG7" s="44"/>
      <c r="AEH7" s="44"/>
      <c r="AEI7" s="44"/>
      <c r="AEJ7" s="44"/>
      <c r="AEK7" s="44"/>
      <c r="AEL7" s="44"/>
      <c r="AEM7" s="44"/>
      <c r="AEN7" s="44"/>
      <c r="AEO7" s="44"/>
      <c r="AEP7" s="44"/>
      <c r="AEQ7" s="44"/>
      <c r="AER7" s="44"/>
      <c r="AES7" s="44"/>
      <c r="AET7" s="44"/>
      <c r="AEU7" s="44"/>
      <c r="AEV7" s="44"/>
      <c r="AEW7" s="44"/>
      <c r="AEX7" s="44"/>
      <c r="AEY7" s="44"/>
      <c r="AEZ7" s="44"/>
      <c r="AFA7" s="44"/>
      <c r="AFB7" s="44"/>
      <c r="AFC7" s="44"/>
      <c r="AFD7" s="44"/>
      <c r="AFE7" s="44"/>
      <c r="AFF7" s="44"/>
      <c r="AFG7" s="44"/>
      <c r="AFH7" s="44"/>
      <c r="AFI7" s="44"/>
      <c r="AFJ7" s="44"/>
      <c r="AFK7" s="44"/>
      <c r="AFL7" s="44"/>
      <c r="AFM7" s="44"/>
      <c r="AFN7" s="44"/>
      <c r="AFO7" s="44"/>
      <c r="AFP7" s="44"/>
      <c r="AFQ7" s="44"/>
      <c r="AFR7" s="44"/>
      <c r="AFS7" s="44"/>
      <c r="AFT7" s="44"/>
      <c r="AFU7" s="44"/>
      <c r="AFV7" s="44"/>
      <c r="AFW7" s="44"/>
      <c r="AFX7" s="44"/>
      <c r="AFY7" s="44"/>
      <c r="AFZ7" s="44"/>
      <c r="AGA7" s="44"/>
      <c r="AGB7" s="44"/>
      <c r="AGC7" s="44"/>
      <c r="AGD7" s="44"/>
      <c r="AGE7" s="44"/>
      <c r="AGF7" s="44"/>
      <c r="AGG7" s="44"/>
      <c r="AGH7" s="44"/>
      <c r="AGI7" s="44"/>
      <c r="AGJ7" s="44"/>
      <c r="AGK7" s="44"/>
      <c r="AGL7" s="44"/>
      <c r="AGM7" s="44"/>
      <c r="AGN7" s="44"/>
      <c r="AGO7" s="44"/>
      <c r="AGP7" s="44"/>
      <c r="AGQ7" s="44"/>
      <c r="AGR7" s="44"/>
      <c r="AGS7" s="44"/>
      <c r="AGT7" s="44"/>
      <c r="AGU7" s="44"/>
      <c r="AGV7" s="44"/>
      <c r="AGW7" s="44"/>
      <c r="AGX7" s="44"/>
      <c r="AGY7" s="44"/>
      <c r="AGZ7" s="44"/>
      <c r="AHA7" s="44"/>
      <c r="AHB7" s="44"/>
      <c r="AHC7" s="44"/>
      <c r="AHD7" s="44"/>
      <c r="AHE7" s="44"/>
      <c r="AHF7" s="44"/>
      <c r="AHG7" s="44"/>
      <c r="AHH7" s="44"/>
      <c r="AHI7" s="44"/>
      <c r="AHJ7" s="44"/>
      <c r="AHK7" s="44"/>
      <c r="AHL7" s="44"/>
      <c r="AHM7" s="44"/>
      <c r="AHN7" s="44"/>
      <c r="AHO7" s="44"/>
      <c r="AHP7" s="44"/>
      <c r="AHQ7" s="44"/>
      <c r="AHR7" s="44"/>
      <c r="AHS7" s="44"/>
      <c r="AHT7" s="44"/>
      <c r="AHU7" s="44"/>
      <c r="AHV7" s="44"/>
      <c r="AHW7" s="44"/>
      <c r="AHX7" s="44"/>
      <c r="AHY7" s="44"/>
      <c r="AHZ7" s="44"/>
      <c r="AIA7" s="44"/>
      <c r="AIB7" s="44"/>
      <c r="AIC7" s="44"/>
      <c r="AID7" s="44"/>
      <c r="AIE7" s="44"/>
      <c r="AIF7" s="44"/>
      <c r="AIG7" s="44"/>
      <c r="AIH7" s="44"/>
      <c r="AII7" s="44"/>
      <c r="AIJ7" s="44"/>
      <c r="AIK7" s="44"/>
      <c r="AIL7" s="44"/>
      <c r="AIM7" s="44"/>
      <c r="AIN7" s="44"/>
      <c r="AIO7" s="44"/>
      <c r="AIP7" s="44"/>
      <c r="AIQ7" s="44"/>
      <c r="AIR7" s="44"/>
      <c r="AIS7" s="44"/>
      <c r="AIT7" s="44"/>
      <c r="AIU7" s="44"/>
      <c r="AIV7" s="44"/>
      <c r="AIW7" s="44"/>
      <c r="AIX7" s="44"/>
      <c r="AIY7" s="44"/>
      <c r="AIZ7" s="44"/>
      <c r="AJA7" s="44"/>
      <c r="AJB7" s="44"/>
      <c r="AJC7" s="44"/>
      <c r="AJD7" s="44"/>
      <c r="AJE7" s="44"/>
      <c r="AJF7" s="44"/>
      <c r="AJG7" s="44"/>
      <c r="AJH7" s="44"/>
      <c r="AJI7" s="44"/>
      <c r="AJJ7" s="44"/>
      <c r="AJK7" s="44"/>
      <c r="AJL7" s="44"/>
      <c r="AJM7" s="44"/>
      <c r="AJN7" s="44"/>
      <c r="AJO7" s="44"/>
      <c r="AJP7" s="44"/>
      <c r="AJQ7" s="44"/>
      <c r="AJR7" s="44"/>
      <c r="AJS7" s="44"/>
      <c r="AJT7" s="44"/>
      <c r="AJU7" s="44"/>
      <c r="AJV7" s="44"/>
      <c r="AJW7" s="44"/>
      <c r="AJX7" s="44"/>
      <c r="AJY7" s="44"/>
      <c r="AJZ7" s="44"/>
      <c r="AKA7" s="44"/>
      <c r="AKB7" s="44"/>
      <c r="AKC7" s="44"/>
      <c r="AKD7" s="44"/>
      <c r="AKE7" s="44"/>
      <c r="AKF7" s="44"/>
      <c r="AKG7" s="44"/>
      <c r="AKH7" s="44"/>
      <c r="AKI7" s="44"/>
      <c r="AKJ7" s="44"/>
      <c r="AKK7" s="44"/>
      <c r="AKL7" s="44"/>
      <c r="AKM7" s="44"/>
      <c r="AKN7" s="44"/>
      <c r="AKO7" s="44"/>
      <c r="AKP7" s="44"/>
      <c r="AKQ7" s="44"/>
      <c r="AKR7" s="44"/>
      <c r="AKS7" s="44"/>
      <c r="AKT7" s="44"/>
      <c r="AKU7" s="44"/>
      <c r="AKV7" s="44"/>
      <c r="AKW7" s="44"/>
      <c r="AKX7" s="44"/>
      <c r="AKY7" s="44"/>
      <c r="AKZ7" s="44"/>
      <c r="ALA7" s="44"/>
      <c r="ALB7" s="44"/>
      <c r="ALC7" s="44"/>
      <c r="ALD7" s="44"/>
      <c r="ALE7" s="44"/>
      <c r="ALF7" s="44"/>
      <c r="ALG7" s="44"/>
      <c r="ALH7" s="44"/>
      <c r="ALI7" s="44"/>
      <c r="ALJ7" s="44"/>
      <c r="ALK7" s="44"/>
      <c r="ALL7" s="44"/>
      <c r="ALM7" s="44"/>
      <c r="ALN7" s="44"/>
      <c r="ALO7" s="44"/>
      <c r="ALP7" s="44"/>
      <c r="ALQ7" s="44"/>
      <c r="ALR7" s="44"/>
      <c r="ALS7" s="44"/>
      <c r="ALT7" s="44"/>
      <c r="ALU7" s="44"/>
      <c r="ALV7" s="44"/>
      <c r="ALW7" s="44"/>
      <c r="ALX7" s="44"/>
      <c r="ALY7" s="44"/>
      <c r="ALZ7" s="44"/>
      <c r="AMA7" s="44"/>
      <c r="AMB7" s="44"/>
      <c r="AMC7" s="44"/>
      <c r="AMD7" s="44"/>
      <c r="AME7" s="44"/>
      <c r="AMF7" s="44"/>
      <c r="AMG7" s="44"/>
      <c r="AMH7" s="44"/>
      <c r="AMI7" s="44"/>
      <c r="AMJ7" s="44"/>
    </row>
    <row r="8" spans="1:1024" s="2" customFormat="1">
      <c r="A8" s="584" t="s">
        <v>1655</v>
      </c>
      <c r="B8" s="655" t="str">
        <f>'0.Dados do Licitante'!B14</f>
        <v>Teste 7</v>
      </c>
      <c r="C8" s="655"/>
      <c r="D8" s="655"/>
      <c r="E8" s="608"/>
      <c r="F8" s="600"/>
      <c r="G8" s="600"/>
      <c r="H8" s="600"/>
      <c r="I8" s="600"/>
      <c r="J8" s="600"/>
      <c r="K8" s="600"/>
      <c r="L8" s="600"/>
      <c r="M8" s="609"/>
    </row>
    <row r="9" spans="1:1024" s="2" customFormat="1">
      <c r="A9" s="584" t="s">
        <v>1657</v>
      </c>
      <c r="B9" s="655" t="str">
        <f>'0.Dados do Licitante'!B15</f>
        <v>Teste 8</v>
      </c>
      <c r="C9" s="655"/>
      <c r="D9" s="655"/>
      <c r="E9" s="608"/>
      <c r="F9" s="600"/>
      <c r="G9" s="600"/>
      <c r="H9" s="600"/>
      <c r="I9" s="600"/>
      <c r="J9" s="600"/>
      <c r="K9" s="600"/>
      <c r="L9" s="600"/>
      <c r="M9" s="609"/>
    </row>
    <row r="10" spans="1:1024" s="7" customFormat="1" ht="14.25">
      <c r="A10" s="6"/>
      <c r="E10" s="4"/>
      <c r="F10" s="3"/>
      <c r="G10" s="8"/>
      <c r="H10" s="50"/>
      <c r="I10" s="50"/>
      <c r="J10" s="8"/>
      <c r="K10" s="8"/>
      <c r="L10" s="8"/>
      <c r="M10" s="51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  <c r="IU10" s="49"/>
    </row>
    <row r="11" spans="1:1024" s="49" customFormat="1" ht="8.25" customHeight="1">
      <c r="A11" s="52"/>
      <c r="B11" s="53"/>
      <c r="D11" s="5"/>
      <c r="E11" s="3"/>
      <c r="F11" s="3"/>
      <c r="G11" s="54"/>
      <c r="H11" s="54"/>
      <c r="I11" s="54"/>
      <c r="J11" s="55"/>
      <c r="K11" s="55"/>
      <c r="L11" s="55"/>
      <c r="M11" s="56"/>
    </row>
    <row r="12" spans="1:1024" s="49" customFormat="1" ht="14.25">
      <c r="A12" s="57" t="s">
        <v>34</v>
      </c>
      <c r="B12" s="58"/>
      <c r="C12" s="59"/>
      <c r="D12" s="60">
        <v>0.2354</v>
      </c>
      <c r="F12" s="61"/>
      <c r="G12" s="54"/>
      <c r="H12" s="54"/>
      <c r="I12" s="54"/>
      <c r="J12" s="55"/>
      <c r="K12" s="55"/>
      <c r="L12" s="55"/>
      <c r="M12" s="56"/>
      <c r="AF12" s="62"/>
      <c r="AG12" s="62"/>
      <c r="AH12" s="62"/>
      <c r="AI12" s="62"/>
    </row>
    <row r="13" spans="1:1024" s="62" customFormat="1" ht="14.25">
      <c r="A13" s="63" t="s">
        <v>35</v>
      </c>
      <c r="B13" s="64"/>
      <c r="C13" s="65"/>
      <c r="D13" s="66">
        <v>0.15759999999999999</v>
      </c>
      <c r="F13" s="67"/>
      <c r="G13" s="68"/>
      <c r="H13" s="68"/>
      <c r="I13" s="55"/>
      <c r="J13" s="55"/>
      <c r="K13" s="67"/>
      <c r="L13" s="67"/>
      <c r="M13" s="6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RF13" s="49"/>
      <c r="RG13" s="49"/>
      <c r="RH13" s="49"/>
      <c r="RI13" s="49"/>
      <c r="RJ13" s="49"/>
      <c r="RK13" s="49"/>
      <c r="RL13" s="49"/>
      <c r="RM13" s="49"/>
      <c r="RN13" s="49"/>
      <c r="RO13" s="49"/>
      <c r="RP13" s="49"/>
      <c r="RQ13" s="49"/>
      <c r="RR13" s="49"/>
      <c r="RS13" s="49"/>
      <c r="RT13" s="49"/>
      <c r="RU13" s="49"/>
      <c r="RV13" s="49"/>
      <c r="RW13" s="49"/>
      <c r="RX13" s="49"/>
      <c r="RY13" s="49"/>
      <c r="RZ13" s="49"/>
      <c r="SA13" s="49"/>
      <c r="SB13" s="49"/>
      <c r="SC13" s="49"/>
      <c r="SD13" s="49"/>
      <c r="SE13" s="49"/>
      <c r="SF13" s="49"/>
      <c r="SG13" s="49"/>
      <c r="SH13" s="49"/>
      <c r="SI13" s="49"/>
      <c r="SJ13" s="49"/>
      <c r="SK13" s="49"/>
      <c r="SL13" s="49"/>
      <c r="SM13" s="49"/>
      <c r="SN13" s="49"/>
      <c r="SO13" s="49"/>
      <c r="SP13" s="49"/>
      <c r="SQ13" s="49"/>
      <c r="SR13" s="49"/>
      <c r="SS13" s="49"/>
      <c r="ST13" s="49"/>
      <c r="SU13" s="49"/>
      <c r="SV13" s="49"/>
      <c r="SW13" s="49"/>
      <c r="SX13" s="49"/>
      <c r="SY13" s="49"/>
      <c r="SZ13" s="49"/>
      <c r="TA13" s="49"/>
      <c r="TB13" s="49"/>
      <c r="TC13" s="49"/>
      <c r="TD13" s="49"/>
      <c r="TE13" s="49"/>
      <c r="TF13" s="49"/>
      <c r="TG13" s="49"/>
      <c r="TH13" s="49"/>
      <c r="TI13" s="49"/>
      <c r="TJ13" s="49"/>
      <c r="TK13" s="49"/>
      <c r="TL13" s="49"/>
      <c r="TM13" s="49"/>
      <c r="TN13" s="49"/>
      <c r="TO13" s="49"/>
      <c r="TP13" s="49"/>
      <c r="TQ13" s="49"/>
      <c r="TR13" s="49"/>
      <c r="TS13" s="49"/>
      <c r="TT13" s="49"/>
      <c r="TU13" s="49"/>
      <c r="TV13" s="49"/>
      <c r="TW13" s="49"/>
      <c r="TX13" s="49"/>
      <c r="TY13" s="49"/>
      <c r="TZ13" s="49"/>
      <c r="UA13" s="49"/>
      <c r="UB13" s="49"/>
      <c r="UC13" s="49"/>
      <c r="UD13" s="49"/>
      <c r="UE13" s="49"/>
    </row>
    <row r="14" spans="1:1024" s="62" customFormat="1" ht="8.25" customHeight="1">
      <c r="A14" s="70"/>
      <c r="B14" s="71"/>
      <c r="C14" s="72"/>
      <c r="D14" s="73"/>
      <c r="E14" s="61"/>
      <c r="F14" s="67"/>
      <c r="G14" s="68"/>
      <c r="H14" s="68"/>
      <c r="I14" s="55"/>
      <c r="J14" s="55"/>
      <c r="K14" s="67"/>
      <c r="L14" s="67"/>
      <c r="M14" s="6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RF14" s="49"/>
      <c r="RG14" s="49"/>
      <c r="RH14" s="49"/>
      <c r="RI14" s="49"/>
      <c r="RJ14" s="49"/>
      <c r="RK14" s="49"/>
      <c r="RL14" s="49"/>
      <c r="RM14" s="49"/>
      <c r="RN14" s="49"/>
      <c r="RO14" s="49"/>
      <c r="RP14" s="49"/>
      <c r="RQ14" s="49"/>
      <c r="RR14" s="49"/>
      <c r="RS14" s="49"/>
      <c r="RT14" s="49"/>
      <c r="RU14" s="49"/>
      <c r="RV14" s="49"/>
      <c r="RW14" s="49"/>
      <c r="RX14" s="49"/>
      <c r="RY14" s="49"/>
      <c r="RZ14" s="49"/>
      <c r="SA14" s="49"/>
      <c r="SB14" s="49"/>
      <c r="SC14" s="49"/>
      <c r="SD14" s="49"/>
      <c r="SE14" s="49"/>
      <c r="SF14" s="49"/>
      <c r="SG14" s="49"/>
      <c r="SH14" s="49"/>
      <c r="SI14" s="49"/>
      <c r="SJ14" s="49"/>
      <c r="SK14" s="49"/>
      <c r="SL14" s="49"/>
      <c r="SM14" s="49"/>
      <c r="SN14" s="49"/>
      <c r="SO14" s="49"/>
      <c r="SP14" s="49"/>
      <c r="SQ14" s="49"/>
      <c r="SR14" s="49"/>
      <c r="SS14" s="49"/>
      <c r="ST14" s="49"/>
      <c r="SU14" s="49"/>
      <c r="SV14" s="49"/>
      <c r="SW14" s="49"/>
      <c r="SX14" s="49"/>
      <c r="SY14" s="49"/>
      <c r="SZ14" s="49"/>
      <c r="TA14" s="49"/>
      <c r="TB14" s="49"/>
      <c r="TC14" s="49"/>
      <c r="TD14" s="49"/>
      <c r="TE14" s="49"/>
      <c r="TF14" s="49"/>
      <c r="TG14" s="49"/>
      <c r="TH14" s="49"/>
      <c r="TI14" s="49"/>
      <c r="TJ14" s="49"/>
      <c r="TK14" s="49"/>
      <c r="TL14" s="49"/>
      <c r="TM14" s="49"/>
      <c r="TN14" s="49"/>
      <c r="TO14" s="49"/>
      <c r="TP14" s="49"/>
      <c r="TQ14" s="49"/>
      <c r="TR14" s="49"/>
      <c r="TS14" s="49"/>
      <c r="TT14" s="49"/>
      <c r="TU14" s="49"/>
      <c r="TV14" s="49"/>
      <c r="TW14" s="49"/>
      <c r="TX14" s="49"/>
      <c r="TY14" s="49"/>
      <c r="TZ14" s="49"/>
      <c r="UA14" s="49"/>
      <c r="UB14" s="49"/>
      <c r="UC14" s="49"/>
      <c r="UD14" s="49"/>
      <c r="UE14" s="49"/>
    </row>
    <row r="15" spans="1:1024" s="81" customFormat="1">
      <c r="A15" s="74"/>
      <c r="B15" s="75"/>
      <c r="C15" s="76" t="s">
        <v>36</v>
      </c>
      <c r="D15" s="77"/>
      <c r="E15" s="78"/>
      <c r="F15" s="79"/>
      <c r="G15" s="78"/>
      <c r="H15" s="78"/>
      <c r="I15" s="78"/>
      <c r="J15" s="78"/>
      <c r="K15" s="78"/>
      <c r="L15" s="78"/>
      <c r="M15" s="80"/>
      <c r="N15" s="62"/>
      <c r="O15" s="62"/>
      <c r="P15" s="62"/>
      <c r="Q15" s="62"/>
      <c r="R15" s="62"/>
      <c r="S15" s="62"/>
      <c r="T15" s="62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RF15" s="49"/>
      <c r="RG15" s="49"/>
      <c r="RH15" s="49"/>
      <c r="RI15" s="49"/>
      <c r="RJ15" s="49"/>
      <c r="RK15" s="49"/>
      <c r="RL15" s="49"/>
      <c r="RM15" s="49"/>
      <c r="RN15" s="49"/>
      <c r="RO15" s="49"/>
      <c r="RP15" s="49"/>
      <c r="RQ15" s="49"/>
      <c r="RR15" s="49"/>
      <c r="RS15" s="49"/>
      <c r="RT15" s="49"/>
      <c r="RU15" s="49"/>
      <c r="RV15" s="49"/>
      <c r="RW15" s="49"/>
      <c r="RX15" s="49"/>
      <c r="RY15" s="49"/>
      <c r="RZ15" s="49"/>
      <c r="SA15" s="49"/>
      <c r="SB15" s="49"/>
      <c r="SC15" s="49"/>
      <c r="SD15" s="49"/>
      <c r="SE15" s="49"/>
      <c r="SF15" s="49"/>
      <c r="SG15" s="49"/>
      <c r="SH15" s="49"/>
      <c r="SI15" s="49"/>
      <c r="SJ15" s="49"/>
      <c r="SK15" s="49"/>
      <c r="SL15" s="49"/>
      <c r="SM15" s="49"/>
      <c r="SN15" s="49"/>
      <c r="SO15" s="49"/>
      <c r="SP15" s="49"/>
      <c r="SQ15" s="49"/>
      <c r="SR15" s="49"/>
      <c r="SS15" s="49"/>
      <c r="ST15" s="49"/>
      <c r="SU15" s="49"/>
      <c r="SV15" s="49"/>
      <c r="SW15" s="49"/>
      <c r="SX15" s="49"/>
      <c r="SY15" s="49"/>
      <c r="SZ15" s="49"/>
      <c r="TA15" s="49"/>
      <c r="TB15" s="49"/>
      <c r="TC15" s="49"/>
      <c r="TD15" s="49"/>
      <c r="TE15" s="49"/>
      <c r="TF15" s="49"/>
      <c r="TG15" s="49"/>
      <c r="TH15" s="49"/>
      <c r="TI15" s="49"/>
      <c r="TJ15" s="49"/>
      <c r="TK15" s="49"/>
      <c r="TL15" s="49"/>
      <c r="TM15" s="49"/>
      <c r="TN15" s="49"/>
      <c r="TO15" s="49"/>
      <c r="TP15" s="49"/>
      <c r="TQ15" s="49"/>
      <c r="TR15" s="49"/>
      <c r="TS15" s="49"/>
      <c r="TT15" s="49"/>
      <c r="TU15" s="49"/>
      <c r="TV15" s="49"/>
      <c r="TW15" s="49"/>
      <c r="TX15" s="49"/>
      <c r="TY15" s="49"/>
      <c r="TZ15" s="49"/>
      <c r="UA15" s="49"/>
      <c r="UB15" s="49"/>
      <c r="UC15" s="49"/>
      <c r="UD15" s="49"/>
      <c r="UE15" s="49"/>
    </row>
    <row r="16" spans="1:1024" s="83" customFormat="1" ht="12.75" customHeight="1">
      <c r="A16" s="662" t="s">
        <v>37</v>
      </c>
      <c r="B16" s="663" t="s">
        <v>38</v>
      </c>
      <c r="C16" s="663" t="s">
        <v>1</v>
      </c>
      <c r="D16" s="664" t="s">
        <v>39</v>
      </c>
      <c r="E16" s="659" t="s">
        <v>40</v>
      </c>
      <c r="F16" s="658" t="s">
        <v>41</v>
      </c>
      <c r="G16" s="658"/>
      <c r="H16" s="658"/>
      <c r="I16" s="658" t="s">
        <v>42</v>
      </c>
      <c r="J16" s="658"/>
      <c r="K16" s="658"/>
      <c r="L16" s="659" t="s">
        <v>43</v>
      </c>
      <c r="M16" s="660" t="s">
        <v>44</v>
      </c>
      <c r="N16" s="62"/>
      <c r="O16" s="62"/>
      <c r="P16" s="62"/>
      <c r="Q16" s="62"/>
      <c r="R16" s="62"/>
      <c r="S16" s="62"/>
      <c r="T16" s="62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  <c r="IU16" s="49"/>
      <c r="RF16" s="49"/>
      <c r="RG16" s="49"/>
      <c r="RH16" s="49"/>
      <c r="RI16" s="49"/>
      <c r="RJ16" s="49"/>
      <c r="RK16" s="49"/>
      <c r="RL16" s="49"/>
      <c r="RM16" s="49"/>
      <c r="RN16" s="49"/>
      <c r="RO16" s="49"/>
      <c r="RP16" s="49"/>
      <c r="RQ16" s="49"/>
      <c r="RR16" s="49"/>
      <c r="RS16" s="49"/>
      <c r="RT16" s="49"/>
      <c r="RU16" s="49"/>
      <c r="RV16" s="49"/>
      <c r="RW16" s="49"/>
      <c r="RX16" s="49"/>
      <c r="RY16" s="49"/>
      <c r="RZ16" s="49"/>
      <c r="SA16" s="49"/>
      <c r="SB16" s="49"/>
      <c r="SC16" s="49"/>
      <c r="SD16" s="49"/>
      <c r="SE16" s="49"/>
      <c r="SF16" s="49"/>
      <c r="SG16" s="49"/>
      <c r="SH16" s="49"/>
      <c r="SI16" s="49"/>
      <c r="SJ16" s="49"/>
      <c r="SK16" s="49"/>
      <c r="SL16" s="49"/>
      <c r="SM16" s="49"/>
      <c r="SN16" s="49"/>
      <c r="SO16" s="49"/>
      <c r="SP16" s="49"/>
      <c r="SQ16" s="49"/>
      <c r="SR16" s="49"/>
      <c r="SS16" s="49"/>
      <c r="ST16" s="49"/>
      <c r="SU16" s="49"/>
      <c r="SV16" s="49"/>
      <c r="SW16" s="49"/>
      <c r="SX16" s="49"/>
      <c r="SY16" s="49"/>
      <c r="SZ16" s="49"/>
      <c r="TA16" s="49"/>
      <c r="TB16" s="49"/>
      <c r="TC16" s="49"/>
      <c r="TD16" s="49"/>
      <c r="TE16" s="49"/>
      <c r="TF16" s="49"/>
      <c r="TG16" s="49"/>
      <c r="TH16" s="49"/>
      <c r="TI16" s="49"/>
      <c r="TJ16" s="49"/>
      <c r="TK16" s="49"/>
      <c r="TL16" s="49"/>
      <c r="TM16" s="49"/>
      <c r="TN16" s="49"/>
      <c r="TO16" s="49"/>
      <c r="TP16" s="49"/>
      <c r="TQ16" s="49"/>
      <c r="TR16" s="49"/>
      <c r="TS16" s="49"/>
      <c r="TT16" s="49"/>
      <c r="TU16" s="49"/>
      <c r="TV16" s="49"/>
      <c r="TW16" s="49"/>
      <c r="TX16" s="49"/>
      <c r="TY16" s="49"/>
      <c r="TZ16" s="49"/>
      <c r="UA16" s="49"/>
      <c r="UB16" s="49"/>
      <c r="UC16" s="49"/>
      <c r="UD16" s="49"/>
      <c r="UE16" s="49"/>
    </row>
    <row r="17" spans="1:551" s="83" customFormat="1" ht="24.75" customHeight="1">
      <c r="A17" s="662"/>
      <c r="B17" s="663"/>
      <c r="C17" s="663"/>
      <c r="D17" s="664"/>
      <c r="E17" s="659"/>
      <c r="F17" s="83" t="s">
        <v>45</v>
      </c>
      <c r="G17" s="82" t="s">
        <v>46</v>
      </c>
      <c r="H17" s="82" t="s">
        <v>47</v>
      </c>
      <c r="I17" s="82" t="s">
        <v>45</v>
      </c>
      <c r="J17" s="82" t="s">
        <v>46</v>
      </c>
      <c r="K17" s="82" t="s">
        <v>48</v>
      </c>
      <c r="L17" s="659"/>
      <c r="M17" s="660"/>
      <c r="N17" s="62"/>
      <c r="O17" s="62"/>
      <c r="P17" s="62"/>
      <c r="Q17" s="62"/>
      <c r="R17" s="62"/>
      <c r="S17" s="62"/>
      <c r="T17" s="62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  <c r="IU17" s="49"/>
      <c r="RF17" s="49"/>
      <c r="RG17" s="49"/>
      <c r="RH17" s="49"/>
      <c r="RI17" s="49"/>
      <c r="RJ17" s="49"/>
      <c r="RK17" s="49"/>
      <c r="RL17" s="49"/>
      <c r="RM17" s="49"/>
      <c r="RN17" s="49"/>
      <c r="RO17" s="49"/>
      <c r="RP17" s="49"/>
      <c r="RQ17" s="49"/>
      <c r="RR17" s="49"/>
      <c r="RS17" s="49"/>
      <c r="RT17" s="49"/>
      <c r="RU17" s="49"/>
      <c r="RV17" s="49"/>
      <c r="RW17" s="49"/>
      <c r="RX17" s="49"/>
      <c r="RY17" s="49"/>
      <c r="RZ17" s="49"/>
      <c r="SA17" s="49"/>
      <c r="SB17" s="49"/>
      <c r="SC17" s="49"/>
      <c r="SD17" s="49"/>
      <c r="SE17" s="49"/>
      <c r="SF17" s="49"/>
      <c r="SG17" s="49"/>
      <c r="SH17" s="49"/>
      <c r="SI17" s="49"/>
      <c r="SJ17" s="49"/>
      <c r="SK17" s="49"/>
      <c r="SL17" s="49"/>
      <c r="SM17" s="49"/>
      <c r="SN17" s="49"/>
      <c r="SO17" s="49"/>
      <c r="SP17" s="49"/>
      <c r="SQ17" s="49"/>
      <c r="SR17" s="49"/>
      <c r="SS17" s="49"/>
      <c r="ST17" s="49"/>
      <c r="SU17" s="49"/>
      <c r="SV17" s="49"/>
      <c r="SW17" s="49"/>
      <c r="SX17" s="49"/>
      <c r="SY17" s="49"/>
      <c r="SZ17" s="49"/>
      <c r="TA17" s="49"/>
      <c r="TB17" s="49"/>
      <c r="TC17" s="49"/>
      <c r="TD17" s="49"/>
      <c r="TE17" s="49"/>
      <c r="TF17" s="49"/>
      <c r="TG17" s="49"/>
      <c r="TH17" s="49"/>
      <c r="TI17" s="49"/>
      <c r="TJ17" s="49"/>
      <c r="TK17" s="49"/>
      <c r="TL17" s="49"/>
      <c r="TM17" s="49"/>
      <c r="TN17" s="49"/>
      <c r="TO17" s="49"/>
      <c r="TP17" s="49"/>
      <c r="TQ17" s="49"/>
      <c r="TR17" s="49"/>
      <c r="TS17" s="49"/>
      <c r="TT17" s="49"/>
      <c r="TU17" s="49"/>
      <c r="TV17" s="49"/>
      <c r="TW17" s="49"/>
      <c r="TX17" s="49"/>
      <c r="TY17" s="49"/>
      <c r="TZ17" s="49"/>
      <c r="UA17" s="49"/>
      <c r="UB17" s="49"/>
      <c r="UC17" s="49"/>
      <c r="UD17" s="49"/>
      <c r="UE17" s="49"/>
    </row>
    <row r="18" spans="1:551" s="49" customFormat="1" ht="12.75">
      <c r="A18" s="84" t="s">
        <v>16</v>
      </c>
      <c r="B18" s="85"/>
      <c r="C18" s="86" t="s">
        <v>49</v>
      </c>
      <c r="D18" s="85"/>
      <c r="E18" s="85"/>
      <c r="F18" s="85"/>
      <c r="G18" s="85"/>
      <c r="H18" s="85"/>
      <c r="I18" s="85"/>
      <c r="J18" s="85"/>
      <c r="K18" s="85"/>
      <c r="L18" s="85"/>
      <c r="M18" s="87">
        <f>SUM(L19:L22)</f>
        <v>0</v>
      </c>
    </row>
    <row r="19" spans="1:551" s="49" customFormat="1" ht="14.25">
      <c r="A19" s="88" t="s">
        <v>50</v>
      </c>
      <c r="B19" s="89" t="s">
        <v>51</v>
      </c>
      <c r="C19" s="90" t="s">
        <v>52</v>
      </c>
      <c r="D19" s="91" t="s">
        <v>53</v>
      </c>
      <c r="E19" s="92">
        <v>1</v>
      </c>
      <c r="F19" s="93"/>
      <c r="G19" s="94"/>
      <c r="H19" s="94"/>
      <c r="I19" s="95"/>
      <c r="J19" s="95"/>
      <c r="K19" s="95"/>
      <c r="L19" s="95"/>
      <c r="M19" s="96"/>
    </row>
    <row r="20" spans="1:551" s="49" customFormat="1" ht="38.25">
      <c r="A20" s="88" t="s">
        <v>54</v>
      </c>
      <c r="B20" s="89" t="s">
        <v>55</v>
      </c>
      <c r="C20" s="90" t="s">
        <v>56</v>
      </c>
      <c r="D20" s="91" t="s">
        <v>57</v>
      </c>
      <c r="E20" s="92">
        <v>6</v>
      </c>
      <c r="F20" s="93"/>
      <c r="G20" s="94"/>
      <c r="H20" s="94"/>
      <c r="I20" s="95"/>
      <c r="J20" s="95"/>
      <c r="K20" s="95"/>
      <c r="L20" s="95"/>
      <c r="M20" s="96"/>
    </row>
    <row r="21" spans="1:551" s="49" customFormat="1" ht="38.25">
      <c r="A21" s="88" t="s">
        <v>58</v>
      </c>
      <c r="B21" s="89" t="s">
        <v>59</v>
      </c>
      <c r="C21" s="90" t="s">
        <v>60</v>
      </c>
      <c r="D21" s="91" t="s">
        <v>57</v>
      </c>
      <c r="E21" s="92">
        <v>6</v>
      </c>
      <c r="F21" s="93"/>
      <c r="G21" s="94"/>
      <c r="H21" s="94"/>
      <c r="I21" s="95"/>
      <c r="J21" s="95"/>
      <c r="K21" s="95"/>
      <c r="L21" s="95"/>
      <c r="M21" s="96"/>
    </row>
    <row r="22" spans="1:551" s="49" customFormat="1" ht="25.5">
      <c r="A22" s="88" t="s">
        <v>61</v>
      </c>
      <c r="B22" s="89" t="s">
        <v>62</v>
      </c>
      <c r="C22" s="90" t="s">
        <v>63</v>
      </c>
      <c r="D22" s="91" t="s">
        <v>64</v>
      </c>
      <c r="E22" s="92">
        <v>2.25</v>
      </c>
      <c r="F22" s="93"/>
      <c r="G22" s="94"/>
      <c r="H22" s="94"/>
      <c r="I22" s="95"/>
      <c r="J22" s="95"/>
      <c r="K22" s="95"/>
      <c r="L22" s="95"/>
      <c r="M22" s="96"/>
    </row>
    <row r="23" spans="1:551" s="49" customFormat="1" ht="13.9" customHeight="1">
      <c r="A23" s="661"/>
      <c r="B23" s="661"/>
      <c r="C23" s="661"/>
      <c r="D23" s="661"/>
      <c r="E23" s="661"/>
      <c r="F23" s="661"/>
      <c r="G23" s="661"/>
      <c r="H23" s="661"/>
      <c r="I23" s="661"/>
      <c r="J23" s="661"/>
      <c r="K23" s="661"/>
      <c r="L23" s="661"/>
      <c r="M23" s="661"/>
    </row>
    <row r="24" spans="1:551" s="49" customFormat="1" ht="12.75">
      <c r="A24" s="84" t="s">
        <v>17</v>
      </c>
      <c r="B24" s="85"/>
      <c r="C24" s="86" t="s">
        <v>65</v>
      </c>
      <c r="D24" s="85"/>
      <c r="E24" s="85"/>
      <c r="F24" s="85"/>
      <c r="G24" s="85"/>
      <c r="H24" s="85"/>
      <c r="I24" s="85"/>
      <c r="J24" s="85"/>
      <c r="K24" s="85"/>
      <c r="L24" s="85"/>
      <c r="M24" s="87">
        <f>SUM(L25)</f>
        <v>0</v>
      </c>
    </row>
    <row r="25" spans="1:551" s="49" customFormat="1" ht="38.25">
      <c r="A25" s="88" t="s">
        <v>66</v>
      </c>
      <c r="B25" s="89" t="s">
        <v>67</v>
      </c>
      <c r="C25" s="90" t="str">
        <f>COMPOSIÇÕES_ARQ!B12</f>
        <v>ADMINISTRAÇÃO LOCAL DA OBRA CONSIDERANDO 06 MESES DE OBRA - UNIDADE PORCENTAGEM DE OBRA EXECUTADA</v>
      </c>
      <c r="D25" s="97" t="s">
        <v>68</v>
      </c>
      <c r="E25" s="98">
        <v>1</v>
      </c>
      <c r="F25" s="93"/>
      <c r="G25" s="94"/>
      <c r="H25" s="94"/>
      <c r="I25" s="95"/>
      <c r="J25" s="95"/>
      <c r="K25" s="95"/>
      <c r="L25" s="95"/>
      <c r="M25" s="96"/>
    </row>
    <row r="26" spans="1:551" s="49" customFormat="1" ht="13.9" customHeight="1">
      <c r="A26" s="661"/>
      <c r="B26" s="661"/>
      <c r="C26" s="661"/>
      <c r="D26" s="661"/>
      <c r="E26" s="661"/>
      <c r="F26" s="661"/>
      <c r="G26" s="661"/>
      <c r="H26" s="661"/>
      <c r="I26" s="661"/>
      <c r="J26" s="661"/>
      <c r="K26" s="661"/>
      <c r="L26" s="661"/>
      <c r="M26" s="661"/>
    </row>
    <row r="27" spans="1:551" s="49" customFormat="1">
      <c r="A27" s="84" t="s">
        <v>18</v>
      </c>
      <c r="B27" s="85"/>
      <c r="C27" s="86" t="s">
        <v>69</v>
      </c>
      <c r="D27" s="99"/>
      <c r="E27" s="100"/>
      <c r="F27" s="101"/>
      <c r="G27" s="99"/>
      <c r="H27" s="99"/>
      <c r="I27" s="101"/>
      <c r="J27" s="101"/>
      <c r="K27" s="101"/>
      <c r="L27" s="101"/>
      <c r="M27" s="102"/>
    </row>
    <row r="28" spans="1:551" s="49" customFormat="1">
      <c r="A28" s="103" t="s">
        <v>70</v>
      </c>
      <c r="B28" s="104"/>
      <c r="C28" s="105" t="s">
        <v>71</v>
      </c>
      <c r="D28" s="106"/>
      <c r="E28" s="107"/>
      <c r="F28" s="108"/>
      <c r="G28" s="106"/>
      <c r="H28" s="106"/>
      <c r="I28" s="108"/>
      <c r="J28" s="108"/>
      <c r="K28" s="108"/>
      <c r="L28" s="108"/>
      <c r="M28" s="109">
        <f>L33+L40+L52+L74+L87+L98+L110</f>
        <v>0</v>
      </c>
    </row>
    <row r="29" spans="1:551" s="49" customFormat="1">
      <c r="A29" s="110" t="s">
        <v>72</v>
      </c>
      <c r="B29" s="111"/>
      <c r="C29" s="112" t="s">
        <v>73</v>
      </c>
      <c r="D29" s="113"/>
      <c r="E29" s="114"/>
      <c r="F29" s="115"/>
      <c r="G29" s="113"/>
      <c r="H29" s="113"/>
      <c r="I29" s="115"/>
      <c r="J29" s="115"/>
      <c r="K29" s="115"/>
      <c r="L29" s="115"/>
      <c r="M29" s="116"/>
    </row>
    <row r="30" spans="1:551" s="49" customFormat="1" ht="25.5">
      <c r="A30" s="88" t="s">
        <v>74</v>
      </c>
      <c r="B30" s="89" t="s">
        <v>75</v>
      </c>
      <c r="C30" s="90" t="s">
        <v>76</v>
      </c>
      <c r="D30" s="91" t="s">
        <v>77</v>
      </c>
      <c r="E30" s="92">
        <v>11</v>
      </c>
      <c r="F30" s="93"/>
      <c r="G30" s="94"/>
      <c r="H30" s="94"/>
      <c r="I30" s="95"/>
      <c r="J30" s="95"/>
      <c r="K30" s="95"/>
      <c r="L30" s="95"/>
      <c r="M30" s="96"/>
    </row>
    <row r="31" spans="1:551" s="49" customFormat="1" ht="38.25">
      <c r="A31" s="88" t="s">
        <v>78</v>
      </c>
      <c r="B31" s="89" t="s">
        <v>79</v>
      </c>
      <c r="C31" s="90" t="s">
        <v>80</v>
      </c>
      <c r="D31" s="91" t="s">
        <v>77</v>
      </c>
      <c r="E31" s="92">
        <v>1</v>
      </c>
      <c r="F31" s="93"/>
      <c r="G31" s="94"/>
      <c r="H31" s="94"/>
      <c r="I31" s="95"/>
      <c r="J31" s="95"/>
      <c r="K31" s="95"/>
      <c r="L31" s="95"/>
      <c r="M31" s="96"/>
    </row>
    <row r="32" spans="1:551" s="49" customFormat="1" ht="25.5">
      <c r="A32" s="88" t="s">
        <v>81</v>
      </c>
      <c r="B32" s="89" t="s">
        <v>82</v>
      </c>
      <c r="C32" s="90" t="s">
        <v>83</v>
      </c>
      <c r="D32" s="91" t="s">
        <v>53</v>
      </c>
      <c r="E32" s="92">
        <v>18</v>
      </c>
      <c r="F32" s="93"/>
      <c r="G32" s="94"/>
      <c r="H32" s="94"/>
      <c r="I32" s="95"/>
      <c r="J32" s="95"/>
      <c r="K32" s="95"/>
      <c r="L32" s="95"/>
      <c r="M32" s="96"/>
    </row>
    <row r="33" spans="1:551" s="49" customFormat="1" ht="16.5" customHeight="1">
      <c r="A33" s="665" t="s">
        <v>84</v>
      </c>
      <c r="B33" s="665"/>
      <c r="C33" s="665"/>
      <c r="D33" s="665"/>
      <c r="E33" s="665"/>
      <c r="F33" s="665"/>
      <c r="G33" s="665"/>
      <c r="H33" s="665"/>
      <c r="I33" s="665"/>
      <c r="J33" s="665"/>
      <c r="K33" s="665"/>
      <c r="L33" s="117">
        <f>SUM(L30:L32)</f>
        <v>0</v>
      </c>
      <c r="M33" s="118"/>
    </row>
    <row r="34" spans="1:551" s="81" customFormat="1">
      <c r="A34" s="84" t="s">
        <v>85</v>
      </c>
      <c r="B34" s="85"/>
      <c r="C34" s="119" t="s">
        <v>86</v>
      </c>
      <c r="D34" s="99"/>
      <c r="E34" s="100"/>
      <c r="F34" s="101"/>
      <c r="G34" s="99"/>
      <c r="H34" s="99"/>
      <c r="I34" s="101"/>
      <c r="J34" s="101"/>
      <c r="K34" s="101">
        <f>ROUND(F34*(1+$D$12),2)</f>
        <v>0</v>
      </c>
      <c r="L34" s="101">
        <f t="shared" ref="L34" si="0">ROUND(K34*E34,2)</f>
        <v>0</v>
      </c>
      <c r="M34" s="102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  <c r="IA34" s="49"/>
      <c r="IB34" s="49"/>
      <c r="IC34" s="49"/>
      <c r="ID34" s="49"/>
      <c r="IE34" s="49"/>
      <c r="IF34" s="49"/>
      <c r="IG34" s="49"/>
      <c r="IH34" s="49"/>
      <c r="II34" s="49"/>
      <c r="IJ34" s="49"/>
      <c r="IK34" s="49"/>
      <c r="IL34" s="49"/>
      <c r="IM34" s="49"/>
      <c r="IN34" s="49"/>
      <c r="IO34" s="49"/>
      <c r="IP34" s="49"/>
      <c r="IQ34" s="49"/>
      <c r="IR34" s="49"/>
      <c r="IS34" s="49"/>
      <c r="IT34" s="49"/>
      <c r="IU34" s="49"/>
      <c r="RF34" s="49"/>
      <c r="RG34" s="49"/>
      <c r="RH34" s="49"/>
      <c r="RI34" s="49"/>
      <c r="RJ34" s="49"/>
      <c r="RK34" s="49"/>
      <c r="RL34" s="49"/>
      <c r="RM34" s="49"/>
      <c r="RN34" s="49"/>
      <c r="RO34" s="49"/>
      <c r="RP34" s="49"/>
      <c r="RQ34" s="49"/>
      <c r="RR34" s="49"/>
      <c r="RS34" s="49"/>
      <c r="RT34" s="49"/>
      <c r="RU34" s="49"/>
      <c r="RV34" s="49"/>
      <c r="RW34" s="49"/>
      <c r="RX34" s="49"/>
      <c r="RY34" s="49"/>
      <c r="RZ34" s="49"/>
      <c r="SA34" s="49"/>
      <c r="SB34" s="49"/>
      <c r="SC34" s="49"/>
      <c r="SD34" s="49"/>
      <c r="SE34" s="49"/>
      <c r="SF34" s="49"/>
      <c r="SG34" s="49"/>
      <c r="SH34" s="49"/>
      <c r="SI34" s="49"/>
      <c r="SJ34" s="49"/>
      <c r="SK34" s="49"/>
      <c r="SL34" s="49"/>
      <c r="SM34" s="49"/>
      <c r="SN34" s="49"/>
      <c r="SO34" s="49"/>
      <c r="SP34" s="49"/>
      <c r="SQ34" s="49"/>
      <c r="SR34" s="49"/>
      <c r="SS34" s="49"/>
      <c r="ST34" s="49"/>
      <c r="SU34" s="49"/>
      <c r="SV34" s="49"/>
      <c r="SW34" s="49"/>
      <c r="SX34" s="49"/>
      <c r="SY34" s="49"/>
      <c r="SZ34" s="49"/>
      <c r="TA34" s="49"/>
      <c r="TB34" s="49"/>
      <c r="TC34" s="49"/>
      <c r="TD34" s="49"/>
      <c r="TE34" s="49"/>
      <c r="TF34" s="49"/>
      <c r="TG34" s="49"/>
      <c r="TH34" s="49"/>
      <c r="TI34" s="49"/>
      <c r="TJ34" s="49"/>
      <c r="TK34" s="49"/>
      <c r="TL34" s="49"/>
      <c r="TM34" s="49"/>
      <c r="TN34" s="49"/>
      <c r="TO34" s="49"/>
      <c r="TP34" s="49"/>
      <c r="TQ34" s="49"/>
      <c r="TR34" s="49"/>
      <c r="TS34" s="49"/>
      <c r="TT34" s="49"/>
      <c r="TU34" s="49"/>
      <c r="TV34" s="49"/>
      <c r="TW34" s="49"/>
      <c r="TX34" s="49"/>
      <c r="TY34" s="49"/>
      <c r="TZ34" s="49"/>
      <c r="UA34" s="49"/>
      <c r="UB34" s="49"/>
      <c r="UC34" s="49"/>
      <c r="UD34" s="49"/>
      <c r="UE34" s="49"/>
    </row>
    <row r="35" spans="1:551" s="49" customFormat="1" ht="25.5">
      <c r="A35" s="88" t="s">
        <v>87</v>
      </c>
      <c r="B35" s="89" t="s">
        <v>88</v>
      </c>
      <c r="C35" s="90" t="s">
        <v>89</v>
      </c>
      <c r="D35" s="91" t="s">
        <v>53</v>
      </c>
      <c r="E35" s="92">
        <v>5</v>
      </c>
      <c r="F35" s="93"/>
      <c r="G35" s="94"/>
      <c r="H35" s="94"/>
      <c r="I35" s="95"/>
      <c r="J35" s="95"/>
      <c r="K35" s="95"/>
      <c r="L35" s="95"/>
      <c r="M35" s="96"/>
    </row>
    <row r="36" spans="1:551" s="49" customFormat="1" ht="25.5">
      <c r="A36" s="88" t="s">
        <v>90</v>
      </c>
      <c r="B36" s="89" t="s">
        <v>91</v>
      </c>
      <c r="C36" s="90" t="s">
        <v>92</v>
      </c>
      <c r="D36" s="91" t="s">
        <v>53</v>
      </c>
      <c r="E36" s="92">
        <v>9</v>
      </c>
      <c r="F36" s="93"/>
      <c r="G36" s="94"/>
      <c r="H36" s="94"/>
      <c r="I36" s="95"/>
      <c r="J36" s="95"/>
      <c r="K36" s="95"/>
      <c r="L36" s="95"/>
      <c r="M36" s="96"/>
    </row>
    <row r="37" spans="1:551" s="49" customFormat="1" ht="25.5">
      <c r="A37" s="88" t="s">
        <v>93</v>
      </c>
      <c r="B37" s="89" t="s">
        <v>94</v>
      </c>
      <c r="C37" s="90" t="s">
        <v>95</v>
      </c>
      <c r="D37" s="91" t="s">
        <v>53</v>
      </c>
      <c r="E37" s="92">
        <v>4</v>
      </c>
      <c r="F37" s="93"/>
      <c r="G37" s="94"/>
      <c r="H37" s="94"/>
      <c r="I37" s="95"/>
      <c r="J37" s="95"/>
      <c r="K37" s="95"/>
      <c r="L37" s="95"/>
      <c r="M37" s="96"/>
    </row>
    <row r="38" spans="1:551" s="49" customFormat="1" ht="25.5">
      <c r="A38" s="88" t="s">
        <v>96</v>
      </c>
      <c r="B38" s="89" t="s">
        <v>97</v>
      </c>
      <c r="C38" s="90" t="s">
        <v>98</v>
      </c>
      <c r="D38" s="91" t="s">
        <v>53</v>
      </c>
      <c r="E38" s="92">
        <v>14</v>
      </c>
      <c r="F38" s="93"/>
      <c r="G38" s="94"/>
      <c r="H38" s="94"/>
      <c r="I38" s="95"/>
      <c r="J38" s="95"/>
      <c r="K38" s="95"/>
      <c r="L38" s="95"/>
      <c r="M38" s="96"/>
    </row>
    <row r="39" spans="1:551" s="49" customFormat="1" ht="25.5">
      <c r="A39" s="88" t="s">
        <v>99</v>
      </c>
      <c r="B39" s="89" t="s">
        <v>100</v>
      </c>
      <c r="C39" s="90" t="s">
        <v>101</v>
      </c>
      <c r="D39" s="91" t="s">
        <v>53</v>
      </c>
      <c r="E39" s="92">
        <v>3</v>
      </c>
      <c r="F39" s="93"/>
      <c r="G39" s="94"/>
      <c r="H39" s="94"/>
      <c r="I39" s="95"/>
      <c r="J39" s="95"/>
      <c r="K39" s="95"/>
      <c r="L39" s="95"/>
      <c r="M39" s="96"/>
    </row>
    <row r="40" spans="1:551" s="49" customFormat="1" ht="16.5" customHeight="1">
      <c r="A40" s="665" t="s">
        <v>84</v>
      </c>
      <c r="B40" s="665"/>
      <c r="C40" s="665"/>
      <c r="D40" s="665"/>
      <c r="E40" s="665"/>
      <c r="F40" s="665"/>
      <c r="G40" s="665"/>
      <c r="H40" s="665"/>
      <c r="I40" s="665"/>
      <c r="J40" s="665"/>
      <c r="K40" s="665">
        <f>ROUND(F40*(1+$D$12),2)</f>
        <v>0</v>
      </c>
      <c r="L40" s="117">
        <f>SUM(L35:L39)</f>
        <v>0</v>
      </c>
      <c r="M40" s="118"/>
    </row>
    <row r="41" spans="1:551" s="81" customFormat="1">
      <c r="A41" s="84" t="s">
        <v>102</v>
      </c>
      <c r="B41" s="85"/>
      <c r="C41" s="119" t="s">
        <v>103</v>
      </c>
      <c r="D41" s="99"/>
      <c r="E41" s="100"/>
      <c r="F41" s="101"/>
      <c r="G41" s="99"/>
      <c r="H41" s="99"/>
      <c r="I41" s="101"/>
      <c r="J41" s="101"/>
      <c r="K41" s="101">
        <f>ROUND(F41*(1+$D$12),2)</f>
        <v>0</v>
      </c>
      <c r="L41" s="101">
        <f t="shared" ref="L41" si="1">ROUND(K41*E41,2)</f>
        <v>0</v>
      </c>
      <c r="M41" s="102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62"/>
      <c r="AI41" s="62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  <c r="RF41" s="49"/>
      <c r="RG41" s="49"/>
      <c r="RH41" s="49"/>
      <c r="RI41" s="49"/>
      <c r="RJ41" s="49"/>
      <c r="RK41" s="49"/>
      <c r="RL41" s="49"/>
      <c r="RM41" s="49"/>
      <c r="RN41" s="49"/>
      <c r="RO41" s="49"/>
      <c r="RP41" s="49"/>
      <c r="RQ41" s="49"/>
      <c r="RR41" s="49"/>
      <c r="RS41" s="49"/>
      <c r="RT41" s="49"/>
      <c r="RU41" s="49"/>
      <c r="RV41" s="49"/>
      <c r="RW41" s="49"/>
      <c r="RX41" s="49"/>
      <c r="RY41" s="49"/>
      <c r="RZ41" s="49"/>
      <c r="SA41" s="49"/>
      <c r="SB41" s="49"/>
      <c r="SC41" s="49"/>
      <c r="SD41" s="49"/>
      <c r="SE41" s="49"/>
      <c r="SF41" s="49"/>
      <c r="SG41" s="49"/>
      <c r="SH41" s="49"/>
      <c r="SI41" s="49"/>
      <c r="SJ41" s="49"/>
      <c r="SK41" s="49"/>
      <c r="SL41" s="49"/>
      <c r="SM41" s="49"/>
      <c r="SN41" s="49"/>
      <c r="SO41" s="49"/>
      <c r="SP41" s="49"/>
      <c r="SQ41" s="49"/>
      <c r="SR41" s="49"/>
      <c r="SS41" s="49"/>
      <c r="ST41" s="49"/>
      <c r="SU41" s="49"/>
      <c r="SV41" s="49"/>
      <c r="SW41" s="49"/>
      <c r="SX41" s="49"/>
      <c r="SY41" s="49"/>
      <c r="SZ41" s="49"/>
      <c r="TA41" s="49"/>
      <c r="TB41" s="49"/>
      <c r="TC41" s="49"/>
      <c r="TD41" s="49"/>
      <c r="TE41" s="49"/>
      <c r="TF41" s="49"/>
      <c r="TG41" s="49"/>
      <c r="TH41" s="49"/>
      <c r="TI41" s="49"/>
      <c r="TJ41" s="49"/>
      <c r="TK41" s="49"/>
      <c r="TL41" s="49"/>
      <c r="TM41" s="49"/>
      <c r="TN41" s="49"/>
      <c r="TO41" s="49"/>
      <c r="TP41" s="49"/>
      <c r="TQ41" s="49"/>
      <c r="TR41" s="49"/>
      <c r="TS41" s="49"/>
      <c r="TT41" s="49"/>
      <c r="TU41" s="49"/>
      <c r="TV41" s="49"/>
      <c r="TW41" s="49"/>
      <c r="TX41" s="49"/>
      <c r="TY41" s="49"/>
      <c r="TZ41" s="49"/>
      <c r="UA41" s="49"/>
      <c r="UB41" s="49"/>
      <c r="UC41" s="49"/>
      <c r="UD41" s="49"/>
      <c r="UE41" s="49"/>
    </row>
    <row r="42" spans="1:551" s="49" customFormat="1" ht="38.25">
      <c r="A42" s="88" t="s">
        <v>104</v>
      </c>
      <c r="B42" s="89" t="s">
        <v>105</v>
      </c>
      <c r="C42" s="90" t="s">
        <v>106</v>
      </c>
      <c r="D42" s="91" t="s">
        <v>77</v>
      </c>
      <c r="E42" s="92">
        <v>17</v>
      </c>
      <c r="F42" s="93"/>
      <c r="G42" s="94"/>
      <c r="H42" s="94"/>
      <c r="I42" s="95"/>
      <c r="J42" s="95"/>
      <c r="K42" s="95"/>
      <c r="L42" s="95"/>
      <c r="M42" s="96"/>
      <c r="AH42" s="62"/>
      <c r="AI42" s="62"/>
    </row>
    <row r="43" spans="1:551" s="49" customFormat="1" ht="25.5">
      <c r="A43" s="88" t="s">
        <v>107</v>
      </c>
      <c r="B43" s="89" t="s">
        <v>108</v>
      </c>
      <c r="C43" s="90" t="s">
        <v>109</v>
      </c>
      <c r="D43" s="91" t="s">
        <v>53</v>
      </c>
      <c r="E43" s="92">
        <v>3</v>
      </c>
      <c r="F43" s="93"/>
      <c r="G43" s="94"/>
      <c r="H43" s="94"/>
      <c r="I43" s="95"/>
      <c r="J43" s="95"/>
      <c r="K43" s="95"/>
      <c r="L43" s="95"/>
      <c r="M43" s="96"/>
      <c r="AH43" s="62"/>
      <c r="AI43" s="62"/>
    </row>
    <row r="44" spans="1:551" s="49" customFormat="1" ht="25.5">
      <c r="A44" s="88" t="s">
        <v>110</v>
      </c>
      <c r="B44" s="89" t="s">
        <v>111</v>
      </c>
      <c r="C44" s="90" t="s">
        <v>112</v>
      </c>
      <c r="D44" s="91" t="s">
        <v>77</v>
      </c>
      <c r="E44" s="92">
        <v>4</v>
      </c>
      <c r="F44" s="93"/>
      <c r="G44" s="94"/>
      <c r="H44" s="94"/>
      <c r="I44" s="95"/>
      <c r="J44" s="95"/>
      <c r="K44" s="95"/>
      <c r="L44" s="95"/>
      <c r="M44" s="96"/>
      <c r="AH44" s="62"/>
      <c r="AI44" s="62"/>
      <c r="AJ44" s="62"/>
    </row>
    <row r="45" spans="1:551" s="49" customFormat="1" ht="38.25">
      <c r="A45" s="88" t="s">
        <v>113</v>
      </c>
      <c r="B45" s="89" t="s">
        <v>114</v>
      </c>
      <c r="C45" s="90" t="s">
        <v>115</v>
      </c>
      <c r="D45" s="91" t="s">
        <v>77</v>
      </c>
      <c r="E45" s="92">
        <v>20</v>
      </c>
      <c r="F45" s="93"/>
      <c r="G45" s="94"/>
      <c r="H45" s="94"/>
      <c r="I45" s="95"/>
      <c r="J45" s="95"/>
      <c r="K45" s="95"/>
      <c r="L45" s="95"/>
      <c r="M45" s="96"/>
      <c r="AF45" s="62"/>
      <c r="AG45" s="62"/>
      <c r="AH45" s="62"/>
      <c r="AI45" s="62"/>
      <c r="AJ45" s="62"/>
    </row>
    <row r="46" spans="1:551" s="49" customFormat="1" ht="38.25">
      <c r="A46" s="88" t="s">
        <v>116</v>
      </c>
      <c r="B46" s="89" t="s">
        <v>117</v>
      </c>
      <c r="C46" s="90" t="s">
        <v>118</v>
      </c>
      <c r="D46" s="91" t="s">
        <v>119</v>
      </c>
      <c r="E46" s="92">
        <v>209</v>
      </c>
      <c r="F46" s="93"/>
      <c r="G46" s="94"/>
      <c r="H46" s="94"/>
      <c r="I46" s="95"/>
      <c r="J46" s="95"/>
      <c r="K46" s="95"/>
      <c r="L46" s="95"/>
      <c r="M46" s="96"/>
    </row>
    <row r="47" spans="1:551" s="49" customFormat="1" ht="38.25">
      <c r="A47" s="88" t="s">
        <v>120</v>
      </c>
      <c r="B47" s="89" t="s">
        <v>121</v>
      </c>
      <c r="C47" s="90" t="s">
        <v>122</v>
      </c>
      <c r="D47" s="91" t="s">
        <v>77</v>
      </c>
      <c r="E47" s="92">
        <v>8</v>
      </c>
      <c r="F47" s="93"/>
      <c r="G47" s="94"/>
      <c r="H47" s="94"/>
      <c r="I47" s="95"/>
      <c r="J47" s="95"/>
      <c r="K47" s="95"/>
      <c r="L47" s="95"/>
      <c r="M47" s="96"/>
    </row>
    <row r="48" spans="1:551" s="49" customFormat="1" ht="38.25">
      <c r="A48" s="88" t="s">
        <v>123</v>
      </c>
      <c r="B48" s="89" t="s">
        <v>124</v>
      </c>
      <c r="C48" s="90" t="s">
        <v>125</v>
      </c>
      <c r="D48" s="91" t="s">
        <v>77</v>
      </c>
      <c r="E48" s="92">
        <v>9</v>
      </c>
      <c r="F48" s="93"/>
      <c r="G48" s="94"/>
      <c r="H48" s="94"/>
      <c r="I48" s="95"/>
      <c r="J48" s="95"/>
      <c r="K48" s="95"/>
      <c r="L48" s="95"/>
      <c r="M48" s="96"/>
    </row>
    <row r="49" spans="1:212" s="49" customFormat="1" ht="38.25">
      <c r="A49" s="88" t="s">
        <v>126</v>
      </c>
      <c r="B49" s="89" t="s">
        <v>127</v>
      </c>
      <c r="C49" s="90" t="s">
        <v>128</v>
      </c>
      <c r="D49" s="91" t="s">
        <v>77</v>
      </c>
      <c r="E49" s="92">
        <v>418</v>
      </c>
      <c r="F49" s="93"/>
      <c r="G49" s="94"/>
      <c r="H49" s="94"/>
      <c r="I49" s="95"/>
      <c r="J49" s="95"/>
      <c r="K49" s="95"/>
      <c r="L49" s="95"/>
      <c r="M49" s="96"/>
    </row>
    <row r="50" spans="1:212" s="49" customFormat="1" ht="38.25">
      <c r="A50" s="88" t="s">
        <v>129</v>
      </c>
      <c r="B50" s="89" t="s">
        <v>130</v>
      </c>
      <c r="C50" s="90" t="s">
        <v>131</v>
      </c>
      <c r="D50" s="91" t="s">
        <v>77</v>
      </c>
      <c r="E50" s="92">
        <v>14</v>
      </c>
      <c r="F50" s="93"/>
      <c r="G50" s="94"/>
      <c r="H50" s="94"/>
      <c r="I50" s="95"/>
      <c r="J50" s="95"/>
      <c r="K50" s="95"/>
      <c r="L50" s="95"/>
      <c r="M50" s="96"/>
    </row>
    <row r="51" spans="1:212" s="49" customFormat="1" ht="27.75" customHeight="1">
      <c r="A51" s="88" t="s">
        <v>132</v>
      </c>
      <c r="B51" s="89" t="s">
        <v>133</v>
      </c>
      <c r="C51" s="90" t="s">
        <v>134</v>
      </c>
      <c r="D51" s="91" t="s">
        <v>77</v>
      </c>
      <c r="E51" s="92">
        <v>3</v>
      </c>
      <c r="F51" s="93"/>
      <c r="G51" s="94"/>
      <c r="H51" s="94"/>
      <c r="I51" s="95"/>
      <c r="J51" s="95"/>
      <c r="K51" s="95"/>
      <c r="L51" s="95"/>
      <c r="M51" s="96"/>
    </row>
    <row r="52" spans="1:212" s="49" customFormat="1" ht="16.5" customHeight="1">
      <c r="A52" s="665" t="s">
        <v>84</v>
      </c>
      <c r="B52" s="665"/>
      <c r="C52" s="665"/>
      <c r="D52" s="665"/>
      <c r="E52" s="665"/>
      <c r="F52" s="665"/>
      <c r="G52" s="665"/>
      <c r="H52" s="665"/>
      <c r="I52" s="665"/>
      <c r="J52" s="665"/>
      <c r="K52" s="665">
        <f>ROUND(F52*(1+$D$12),2)</f>
        <v>0</v>
      </c>
      <c r="L52" s="117">
        <f>SUM(L42:L51)</f>
        <v>0</v>
      </c>
      <c r="M52" s="118"/>
    </row>
    <row r="53" spans="1:212" s="81" customFormat="1">
      <c r="A53" s="84" t="s">
        <v>135</v>
      </c>
      <c r="B53" s="85"/>
      <c r="C53" s="119" t="s">
        <v>136</v>
      </c>
      <c r="D53" s="99"/>
      <c r="E53" s="100"/>
      <c r="F53" s="101"/>
      <c r="G53" s="99"/>
      <c r="H53" s="99"/>
      <c r="I53" s="101"/>
      <c r="J53" s="101"/>
      <c r="K53" s="101">
        <f>ROUND(F53*(1+$D$12),2)</f>
        <v>0</v>
      </c>
      <c r="L53" s="101">
        <f>ROUND(K53*E53,2)</f>
        <v>0</v>
      </c>
      <c r="M53" s="102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</row>
    <row r="54" spans="1:212" s="81" customFormat="1">
      <c r="A54" s="84"/>
      <c r="B54" s="85"/>
      <c r="C54" s="119" t="s">
        <v>137</v>
      </c>
      <c r="D54" s="99"/>
      <c r="E54" s="100"/>
      <c r="F54" s="101"/>
      <c r="G54" s="99"/>
      <c r="H54" s="99"/>
      <c r="I54" s="101"/>
      <c r="J54" s="101"/>
      <c r="K54" s="101"/>
      <c r="L54" s="101"/>
      <c r="M54" s="102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</row>
    <row r="55" spans="1:212" s="49" customFormat="1" ht="25.5">
      <c r="A55" s="88" t="s">
        <v>138</v>
      </c>
      <c r="B55" s="89" t="s">
        <v>139</v>
      </c>
      <c r="C55" s="90" t="s">
        <v>140</v>
      </c>
      <c r="D55" s="91" t="s">
        <v>119</v>
      </c>
      <c r="E55" s="92">
        <v>217.8</v>
      </c>
      <c r="F55" s="93"/>
      <c r="G55" s="94"/>
      <c r="H55" s="94"/>
      <c r="I55" s="95"/>
      <c r="J55" s="95"/>
      <c r="K55" s="95"/>
      <c r="L55" s="95"/>
      <c r="M55" s="96"/>
    </row>
    <row r="56" spans="1:212" s="49" customFormat="1" ht="63.75">
      <c r="A56" s="88" t="s">
        <v>141</v>
      </c>
      <c r="B56" s="89" t="s">
        <v>142</v>
      </c>
      <c r="C56" s="90" t="s">
        <v>143</v>
      </c>
      <c r="D56" s="91" t="s">
        <v>119</v>
      </c>
      <c r="E56" s="92">
        <v>26.58</v>
      </c>
      <c r="F56" s="93"/>
      <c r="G56" s="94"/>
      <c r="H56" s="94"/>
      <c r="I56" s="95"/>
      <c r="J56" s="95"/>
      <c r="K56" s="95"/>
      <c r="L56" s="95"/>
      <c r="M56" s="96"/>
    </row>
    <row r="57" spans="1:212" s="49" customFormat="1" ht="38.25">
      <c r="A57" s="88" t="s">
        <v>144</v>
      </c>
      <c r="B57" s="89" t="s">
        <v>145</v>
      </c>
      <c r="C57" s="90" t="s">
        <v>146</v>
      </c>
      <c r="D57" s="91" t="s">
        <v>119</v>
      </c>
      <c r="E57" s="92">
        <v>36.08</v>
      </c>
      <c r="F57" s="93"/>
      <c r="G57" s="94"/>
      <c r="H57" s="94"/>
      <c r="I57" s="95"/>
      <c r="J57" s="95"/>
      <c r="K57" s="95"/>
      <c r="L57" s="95"/>
      <c r="M57" s="96"/>
    </row>
    <row r="58" spans="1:212" s="49" customFormat="1" ht="25.5">
      <c r="A58" s="88" t="s">
        <v>147</v>
      </c>
      <c r="B58" s="89" t="s">
        <v>148</v>
      </c>
      <c r="C58" s="90" t="s">
        <v>149</v>
      </c>
      <c r="D58" s="91" t="s">
        <v>119</v>
      </c>
      <c r="E58" s="92">
        <v>26.14</v>
      </c>
      <c r="F58" s="93"/>
      <c r="G58" s="94"/>
      <c r="H58" s="94"/>
      <c r="I58" s="95"/>
      <c r="J58" s="95"/>
      <c r="K58" s="95"/>
      <c r="L58" s="95"/>
      <c r="M58" s="96"/>
    </row>
    <row r="59" spans="1:212" s="81" customFormat="1">
      <c r="A59" s="84"/>
      <c r="B59" s="85"/>
      <c r="C59" s="119" t="s">
        <v>150</v>
      </c>
      <c r="D59" s="99"/>
      <c r="E59" s="100"/>
      <c r="F59" s="101"/>
      <c r="G59" s="99"/>
      <c r="H59" s="99"/>
      <c r="I59" s="101"/>
      <c r="J59" s="101"/>
      <c r="K59" s="101"/>
      <c r="L59" s="101"/>
      <c r="M59" s="102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</row>
    <row r="60" spans="1:212" s="49" customFormat="1" ht="38.25">
      <c r="A60" s="88" t="s">
        <v>151</v>
      </c>
      <c r="B60" s="89" t="s">
        <v>152</v>
      </c>
      <c r="C60" s="90" t="s">
        <v>153</v>
      </c>
      <c r="D60" s="91" t="s">
        <v>64</v>
      </c>
      <c r="E60" s="92">
        <f>'Memorial de Cálculo'!B16</f>
        <v>2.3100000000000005</v>
      </c>
      <c r="F60" s="93"/>
      <c r="G60" s="94"/>
      <c r="H60" s="94"/>
      <c r="I60" s="95"/>
      <c r="J60" s="95"/>
      <c r="K60" s="95"/>
      <c r="L60" s="95"/>
      <c r="M60" s="96"/>
    </row>
    <row r="61" spans="1:212" s="49" customFormat="1" ht="51">
      <c r="A61" s="88" t="s">
        <v>154</v>
      </c>
      <c r="B61" s="89" t="s">
        <v>155</v>
      </c>
      <c r="C61" s="90" t="s">
        <v>156</v>
      </c>
      <c r="D61" s="91" t="s">
        <v>77</v>
      </c>
      <c r="E61" s="92">
        <v>1</v>
      </c>
      <c r="F61" s="93"/>
      <c r="G61" s="94"/>
      <c r="H61" s="94"/>
      <c r="I61" s="95"/>
      <c r="J61" s="95"/>
      <c r="K61" s="95"/>
      <c r="L61" s="95"/>
      <c r="M61" s="96"/>
    </row>
    <row r="62" spans="1:212" s="49" customFormat="1" ht="38.25">
      <c r="A62" s="88" t="s">
        <v>157</v>
      </c>
      <c r="B62" s="89" t="s">
        <v>158</v>
      </c>
      <c r="C62" s="90" t="s">
        <v>159</v>
      </c>
      <c r="D62" s="91" t="s">
        <v>160</v>
      </c>
      <c r="E62" s="92">
        <f>'Memorial de Cálculo'!E20</f>
        <v>0.5159999999999999</v>
      </c>
      <c r="F62" s="93"/>
      <c r="G62" s="94"/>
      <c r="H62" s="94"/>
      <c r="I62" s="95"/>
      <c r="J62" s="95"/>
      <c r="K62" s="95"/>
      <c r="L62" s="95"/>
      <c r="M62" s="96"/>
    </row>
    <row r="63" spans="1:212" s="49" customFormat="1" ht="25.5">
      <c r="A63" s="88" t="s">
        <v>161</v>
      </c>
      <c r="B63" s="89" t="s">
        <v>162</v>
      </c>
      <c r="C63" s="90" t="s">
        <v>163</v>
      </c>
      <c r="D63" s="91" t="s">
        <v>119</v>
      </c>
      <c r="E63" s="92">
        <f>'Memorial de Cálculo'!E13</f>
        <v>1.2</v>
      </c>
      <c r="F63" s="93"/>
      <c r="G63" s="94"/>
      <c r="H63" s="94"/>
      <c r="I63" s="95"/>
      <c r="J63" s="95"/>
      <c r="K63" s="95"/>
      <c r="L63" s="95"/>
      <c r="M63" s="96"/>
    </row>
    <row r="64" spans="1:212" s="49" customFormat="1" ht="38.25">
      <c r="A64" s="88" t="s">
        <v>164</v>
      </c>
      <c r="B64" s="89" t="s">
        <v>165</v>
      </c>
      <c r="C64" s="90" t="s">
        <v>166</v>
      </c>
      <c r="D64" s="91" t="s">
        <v>64</v>
      </c>
      <c r="E64" s="92">
        <f>'Memorial de Cálculo'!I16</f>
        <v>0.06</v>
      </c>
      <c r="F64" s="93"/>
      <c r="G64" s="94"/>
      <c r="H64" s="94"/>
      <c r="I64" s="95"/>
      <c r="J64" s="95"/>
      <c r="K64" s="95"/>
      <c r="L64" s="95"/>
      <c r="M64" s="96"/>
    </row>
    <row r="65" spans="1:49" s="49" customFormat="1" ht="38.25">
      <c r="A65" s="88" t="s">
        <v>167</v>
      </c>
      <c r="B65" s="89" t="s">
        <v>168</v>
      </c>
      <c r="C65" s="90" t="s">
        <v>169</v>
      </c>
      <c r="D65" s="91" t="s">
        <v>64</v>
      </c>
      <c r="E65" s="92">
        <f>'Memorial de Cálculo'!L3</f>
        <v>0.215</v>
      </c>
      <c r="F65" s="93"/>
      <c r="G65" s="94"/>
      <c r="H65" s="94"/>
      <c r="I65" s="95"/>
      <c r="J65" s="95"/>
      <c r="K65" s="95"/>
      <c r="L65" s="95"/>
      <c r="M65" s="96"/>
    </row>
    <row r="66" spans="1:49" s="49" customFormat="1" ht="38.25">
      <c r="A66" s="88" t="s">
        <v>170</v>
      </c>
      <c r="B66" s="89" t="s">
        <v>171</v>
      </c>
      <c r="C66" s="90" t="s">
        <v>172</v>
      </c>
      <c r="D66" s="91" t="s">
        <v>119</v>
      </c>
      <c r="E66" s="92">
        <v>1.1000000000000001</v>
      </c>
      <c r="F66" s="93"/>
      <c r="G66" s="94"/>
      <c r="H66" s="94"/>
      <c r="I66" s="95"/>
      <c r="J66" s="95"/>
      <c r="K66" s="95"/>
      <c r="L66" s="95"/>
      <c r="M66" s="96"/>
    </row>
    <row r="67" spans="1:49" s="49" customFormat="1" ht="51">
      <c r="A67" s="88" t="s">
        <v>173</v>
      </c>
      <c r="B67" s="89" t="s">
        <v>174</v>
      </c>
      <c r="C67" s="90" t="s">
        <v>175</v>
      </c>
      <c r="D67" s="91" t="s">
        <v>64</v>
      </c>
      <c r="E67" s="92">
        <f>'Memorial de Cálculo'!P7</f>
        <v>0.28000000000000003</v>
      </c>
      <c r="F67" s="93"/>
      <c r="G67" s="94"/>
      <c r="H67" s="94"/>
      <c r="I67" s="95"/>
      <c r="J67" s="95"/>
      <c r="K67" s="95"/>
      <c r="L67" s="95"/>
      <c r="M67" s="96"/>
    </row>
    <row r="68" spans="1:49" s="49" customFormat="1" ht="51">
      <c r="A68" s="88" t="s">
        <v>176</v>
      </c>
      <c r="B68" s="89" t="s">
        <v>177</v>
      </c>
      <c r="C68" s="90" t="s">
        <v>178</v>
      </c>
      <c r="D68" s="91" t="s">
        <v>64</v>
      </c>
      <c r="E68" s="92">
        <f>'Memorial de Cálculo'!K7</f>
        <v>0.28000000000000003</v>
      </c>
      <c r="F68" s="93"/>
      <c r="G68" s="94"/>
      <c r="H68" s="94"/>
      <c r="I68" s="95"/>
      <c r="J68" s="95"/>
      <c r="K68" s="95"/>
      <c r="L68" s="95"/>
      <c r="M68" s="96"/>
    </row>
    <row r="69" spans="1:49" s="49" customFormat="1" ht="38.25">
      <c r="A69" s="88" t="s">
        <v>179</v>
      </c>
      <c r="B69" s="89" t="s">
        <v>180</v>
      </c>
      <c r="C69" s="90" t="s">
        <v>181</v>
      </c>
      <c r="D69" s="91" t="s">
        <v>64</v>
      </c>
      <c r="E69" s="92">
        <f>E68+E67</f>
        <v>0.56000000000000005</v>
      </c>
      <c r="F69" s="93"/>
      <c r="G69" s="94"/>
      <c r="H69" s="94"/>
      <c r="I69" s="95"/>
      <c r="J69" s="95"/>
      <c r="K69" s="95"/>
      <c r="L69" s="95"/>
      <c r="M69" s="96"/>
    </row>
    <row r="70" spans="1:49" s="49" customFormat="1" ht="63.75">
      <c r="A70" s="88" t="s">
        <v>182</v>
      </c>
      <c r="B70" s="89" t="s">
        <v>183</v>
      </c>
      <c r="C70" s="90" t="s">
        <v>184</v>
      </c>
      <c r="D70" s="91" t="s">
        <v>64</v>
      </c>
      <c r="E70" s="92">
        <f>E69</f>
        <v>0.56000000000000005</v>
      </c>
      <c r="F70" s="93"/>
      <c r="G70" s="94"/>
      <c r="H70" s="94"/>
      <c r="I70" s="95"/>
      <c r="J70" s="95"/>
      <c r="K70" s="95"/>
      <c r="L70" s="95"/>
      <c r="M70" s="96"/>
    </row>
    <row r="71" spans="1:49" s="49" customFormat="1" ht="25.5">
      <c r="A71" s="88" t="s">
        <v>185</v>
      </c>
      <c r="B71" s="89" t="s">
        <v>183</v>
      </c>
      <c r="C71" s="90" t="s">
        <v>186</v>
      </c>
      <c r="D71" s="91" t="s">
        <v>64</v>
      </c>
      <c r="E71" s="92">
        <f>E70</f>
        <v>0.56000000000000005</v>
      </c>
      <c r="F71" s="93"/>
      <c r="G71" s="94"/>
      <c r="H71" s="94"/>
      <c r="I71" s="95"/>
      <c r="J71" s="95"/>
      <c r="K71" s="95"/>
      <c r="L71" s="95"/>
      <c r="M71" s="96"/>
    </row>
    <row r="72" spans="1:49" s="49" customFormat="1" ht="25.5">
      <c r="A72" s="88" t="s">
        <v>187</v>
      </c>
      <c r="B72" s="89" t="s">
        <v>188</v>
      </c>
      <c r="C72" s="90" t="s">
        <v>189</v>
      </c>
      <c r="D72" s="91" t="s">
        <v>160</v>
      </c>
      <c r="E72" s="92">
        <f>E62</f>
        <v>0.5159999999999999</v>
      </c>
      <c r="F72" s="93"/>
      <c r="G72" s="94"/>
      <c r="H72" s="94"/>
      <c r="I72" s="95"/>
      <c r="J72" s="95"/>
      <c r="K72" s="95"/>
      <c r="L72" s="95"/>
      <c r="M72" s="96"/>
    </row>
    <row r="73" spans="1:49" s="49" customFormat="1" ht="25.5">
      <c r="A73" s="88" t="s">
        <v>190</v>
      </c>
      <c r="B73" s="89" t="s">
        <v>191</v>
      </c>
      <c r="C73" s="90" t="s">
        <v>192</v>
      </c>
      <c r="D73" s="91" t="s">
        <v>77</v>
      </c>
      <c r="E73" s="92">
        <v>8</v>
      </c>
      <c r="F73" s="93"/>
      <c r="G73" s="94"/>
      <c r="H73" s="94"/>
      <c r="I73" s="95"/>
      <c r="J73" s="95"/>
      <c r="K73" s="95"/>
      <c r="L73" s="95"/>
      <c r="M73" s="96"/>
    </row>
    <row r="74" spans="1:49" s="49" customFormat="1" ht="16.5" customHeight="1">
      <c r="A74" s="665" t="s">
        <v>84</v>
      </c>
      <c r="B74" s="665"/>
      <c r="C74" s="665"/>
      <c r="D74" s="665"/>
      <c r="E74" s="665"/>
      <c r="F74" s="665"/>
      <c r="G74" s="665"/>
      <c r="H74" s="665"/>
      <c r="I74" s="665"/>
      <c r="J74" s="665"/>
      <c r="K74" s="665">
        <f>ROUND(F74*(1+$D$12),2)</f>
        <v>0</v>
      </c>
      <c r="L74" s="117">
        <f>SUM(L55:L73)</f>
        <v>0</v>
      </c>
      <c r="M74" s="118"/>
    </row>
    <row r="75" spans="1:49" s="81" customFormat="1">
      <c r="A75" s="84" t="s">
        <v>193</v>
      </c>
      <c r="B75" s="85"/>
      <c r="C75" s="119" t="s">
        <v>194</v>
      </c>
      <c r="D75" s="99"/>
      <c r="E75" s="100"/>
      <c r="F75" s="101"/>
      <c r="G75" s="99"/>
      <c r="H75" s="99"/>
      <c r="I75" s="101"/>
      <c r="J75" s="101"/>
      <c r="K75" s="101">
        <f>ROUND(F75*(1+$D$12),2)</f>
        <v>0</v>
      </c>
      <c r="L75" s="101">
        <f t="shared" ref="L75" si="2">ROUND(K75*E75,2)</f>
        <v>0</v>
      </c>
      <c r="M75" s="102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</row>
    <row r="76" spans="1:49" s="49" customFormat="1" ht="25.5">
      <c r="A76" s="88" t="s">
        <v>195</v>
      </c>
      <c r="B76" s="89" t="s">
        <v>196</v>
      </c>
      <c r="C76" s="90" t="s">
        <v>197</v>
      </c>
      <c r="D76" s="91" t="s">
        <v>53</v>
      </c>
      <c r="E76" s="92">
        <v>3</v>
      </c>
      <c r="F76" s="93"/>
      <c r="G76" s="94"/>
      <c r="H76" s="94"/>
      <c r="I76" s="95"/>
      <c r="J76" s="95"/>
      <c r="K76" s="95"/>
      <c r="L76" s="95"/>
      <c r="M76" s="96"/>
    </row>
    <row r="77" spans="1:49" s="49" customFormat="1" ht="25.5">
      <c r="A77" s="88" t="s">
        <v>198</v>
      </c>
      <c r="B77" s="89" t="s">
        <v>199</v>
      </c>
      <c r="C77" s="90" t="s">
        <v>200</v>
      </c>
      <c r="D77" s="91" t="s">
        <v>53</v>
      </c>
      <c r="E77" s="92">
        <v>3</v>
      </c>
      <c r="F77" s="93"/>
      <c r="G77" s="94"/>
      <c r="H77" s="94"/>
      <c r="I77" s="95"/>
      <c r="J77" s="95"/>
      <c r="K77" s="95"/>
      <c r="L77" s="95"/>
      <c r="M77" s="96"/>
    </row>
    <row r="78" spans="1:49" s="49" customFormat="1" ht="38.25">
      <c r="A78" s="88" t="s">
        <v>201</v>
      </c>
      <c r="B78" s="89" t="s">
        <v>202</v>
      </c>
      <c r="C78" s="90" t="s">
        <v>118</v>
      </c>
      <c r="D78" s="91" t="s">
        <v>119</v>
      </c>
      <c r="E78" s="92">
        <v>112</v>
      </c>
      <c r="F78" s="93"/>
      <c r="G78" s="94"/>
      <c r="H78" s="94"/>
      <c r="I78" s="95"/>
      <c r="J78" s="95"/>
      <c r="K78" s="95"/>
      <c r="L78" s="95"/>
      <c r="M78" s="96"/>
    </row>
    <row r="79" spans="1:49" s="49" customFormat="1" ht="25.5">
      <c r="A79" s="88" t="s">
        <v>203</v>
      </c>
      <c r="B79" s="89" t="s">
        <v>204</v>
      </c>
      <c r="C79" s="90" t="s">
        <v>205</v>
      </c>
      <c r="D79" s="91" t="s">
        <v>119</v>
      </c>
      <c r="E79" s="92">
        <v>112</v>
      </c>
      <c r="F79" s="93"/>
      <c r="G79" s="94"/>
      <c r="H79" s="94"/>
      <c r="I79" s="95"/>
      <c r="J79" s="95"/>
      <c r="K79" s="95"/>
      <c r="L79" s="95"/>
      <c r="M79" s="96"/>
    </row>
    <row r="80" spans="1:49" s="49" customFormat="1" ht="38.25">
      <c r="A80" s="88" t="s">
        <v>206</v>
      </c>
      <c r="B80" s="89" t="s">
        <v>207</v>
      </c>
      <c r="C80" s="90" t="s">
        <v>131</v>
      </c>
      <c r="D80" s="91" t="s">
        <v>77</v>
      </c>
      <c r="E80" s="92">
        <v>2</v>
      </c>
      <c r="F80" s="93"/>
      <c r="G80" s="94"/>
      <c r="H80" s="94"/>
      <c r="I80" s="95"/>
      <c r="J80" s="95"/>
      <c r="K80" s="95"/>
      <c r="L80" s="95"/>
      <c r="M80" s="96"/>
    </row>
    <row r="81" spans="1:129" s="49" customFormat="1" ht="38.25">
      <c r="A81" s="88" t="s">
        <v>208</v>
      </c>
      <c r="B81" s="89" t="s">
        <v>209</v>
      </c>
      <c r="C81" s="90" t="s">
        <v>122</v>
      </c>
      <c r="D81" s="91" t="s">
        <v>77</v>
      </c>
      <c r="E81" s="92">
        <v>7</v>
      </c>
      <c r="F81" s="93"/>
      <c r="G81" s="94"/>
      <c r="H81" s="94"/>
      <c r="I81" s="95"/>
      <c r="J81" s="95"/>
      <c r="K81" s="95"/>
      <c r="L81" s="95"/>
      <c r="M81" s="96"/>
    </row>
    <row r="82" spans="1:129" s="49" customFormat="1" ht="38.25">
      <c r="A82" s="88" t="s">
        <v>210</v>
      </c>
      <c r="B82" s="89" t="s">
        <v>211</v>
      </c>
      <c r="C82" s="90" t="s">
        <v>125</v>
      </c>
      <c r="D82" s="91" t="s">
        <v>77</v>
      </c>
      <c r="E82" s="92">
        <v>9</v>
      </c>
      <c r="F82" s="93"/>
      <c r="G82" s="94"/>
      <c r="H82" s="94"/>
      <c r="I82" s="95"/>
      <c r="J82" s="95"/>
      <c r="K82" s="95"/>
      <c r="L82" s="95"/>
      <c r="M82" s="96"/>
    </row>
    <row r="83" spans="1:129" s="49" customFormat="1" ht="25.5">
      <c r="A83" s="88" t="s">
        <v>212</v>
      </c>
      <c r="B83" s="89" t="s">
        <v>213</v>
      </c>
      <c r="C83" s="90" t="s">
        <v>214</v>
      </c>
      <c r="D83" s="91" t="s">
        <v>53</v>
      </c>
      <c r="E83" s="92">
        <v>1</v>
      </c>
      <c r="F83" s="93"/>
      <c r="G83" s="94"/>
      <c r="H83" s="94"/>
      <c r="I83" s="95"/>
      <c r="J83" s="95"/>
      <c r="K83" s="95"/>
      <c r="L83" s="95"/>
      <c r="M83" s="96"/>
    </row>
    <row r="84" spans="1:129" s="49" customFormat="1" ht="25.5">
      <c r="A84" s="88" t="s">
        <v>215</v>
      </c>
      <c r="B84" s="89" t="s">
        <v>216</v>
      </c>
      <c r="C84" s="90" t="s">
        <v>217</v>
      </c>
      <c r="D84" s="91" t="s">
        <v>53</v>
      </c>
      <c r="E84" s="92">
        <v>1</v>
      </c>
      <c r="F84" s="93"/>
      <c r="G84" s="94"/>
      <c r="H84" s="94"/>
      <c r="I84" s="95"/>
      <c r="J84" s="95"/>
      <c r="K84" s="95"/>
      <c r="L84" s="95"/>
      <c r="M84" s="96"/>
    </row>
    <row r="85" spans="1:129" s="49" customFormat="1" ht="25.5">
      <c r="A85" s="88" t="s">
        <v>218</v>
      </c>
      <c r="B85" s="89" t="s">
        <v>219</v>
      </c>
      <c r="C85" s="90" t="s">
        <v>220</v>
      </c>
      <c r="D85" s="91" t="s">
        <v>64</v>
      </c>
      <c r="E85" s="92">
        <f>'Memorial de Cálculo'!E4</f>
        <v>6.7034721316131671</v>
      </c>
      <c r="F85" s="93"/>
      <c r="G85" s="94"/>
      <c r="H85" s="94"/>
      <c r="I85" s="95"/>
      <c r="J85" s="95"/>
      <c r="K85" s="95"/>
      <c r="L85" s="95"/>
      <c r="M85" s="96"/>
    </row>
    <row r="86" spans="1:129" s="49" customFormat="1" ht="51">
      <c r="A86" s="88" t="s">
        <v>221</v>
      </c>
      <c r="B86" s="89" t="s">
        <v>222</v>
      </c>
      <c r="C86" s="90" t="s">
        <v>223</v>
      </c>
      <c r="D86" s="91" t="s">
        <v>64</v>
      </c>
      <c r="E86" s="92">
        <f>'Memorial de Cálculo'!F6</f>
        <v>13.406944263226334</v>
      </c>
      <c r="F86" s="93"/>
      <c r="G86" s="94"/>
      <c r="H86" s="94"/>
      <c r="I86" s="95"/>
      <c r="J86" s="95"/>
      <c r="K86" s="95"/>
      <c r="L86" s="95"/>
      <c r="M86" s="96"/>
    </row>
    <row r="87" spans="1:129" s="49" customFormat="1" ht="16.5" customHeight="1">
      <c r="A87" s="665" t="s">
        <v>84</v>
      </c>
      <c r="B87" s="665"/>
      <c r="C87" s="665"/>
      <c r="D87" s="665"/>
      <c r="E87" s="665"/>
      <c r="F87" s="665"/>
      <c r="G87" s="665"/>
      <c r="H87" s="665"/>
      <c r="I87" s="665"/>
      <c r="J87" s="665"/>
      <c r="K87" s="665">
        <f>ROUND(F87*(1+$D$12),2)</f>
        <v>0</v>
      </c>
      <c r="L87" s="117">
        <f>SUM(L76:L86)</f>
        <v>0</v>
      </c>
      <c r="M87" s="118"/>
    </row>
    <row r="88" spans="1:129" s="81" customFormat="1">
      <c r="A88" s="84" t="s">
        <v>224</v>
      </c>
      <c r="B88" s="85"/>
      <c r="C88" s="119" t="s">
        <v>225</v>
      </c>
      <c r="D88" s="99"/>
      <c r="E88" s="100"/>
      <c r="F88" s="101"/>
      <c r="G88" s="99"/>
      <c r="H88" s="99"/>
      <c r="I88" s="101"/>
      <c r="J88" s="101"/>
      <c r="K88" s="101">
        <f>ROUND(F88*(1+$D$12),2)</f>
        <v>0</v>
      </c>
      <c r="L88" s="101">
        <f t="shared" ref="L88" si="3">ROUND(K88*E88,2)</f>
        <v>0</v>
      </c>
      <c r="M88" s="102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</row>
    <row r="89" spans="1:129" s="49" customFormat="1" ht="51">
      <c r="A89" s="88" t="s">
        <v>226</v>
      </c>
      <c r="B89" s="89" t="s">
        <v>227</v>
      </c>
      <c r="C89" s="90" t="s">
        <v>228</v>
      </c>
      <c r="D89" s="120" t="s">
        <v>64</v>
      </c>
      <c r="E89" s="92">
        <v>17.55</v>
      </c>
      <c r="F89" s="93"/>
      <c r="G89" s="94"/>
      <c r="H89" s="94"/>
      <c r="I89" s="95"/>
      <c r="J89" s="95"/>
      <c r="K89" s="95"/>
      <c r="L89" s="95"/>
      <c r="M89" s="96"/>
    </row>
    <row r="90" spans="1:129" s="49" customFormat="1" ht="25.5">
      <c r="A90" s="88" t="s">
        <v>229</v>
      </c>
      <c r="B90" s="89" t="s">
        <v>230</v>
      </c>
      <c r="C90" s="90" t="s">
        <v>231</v>
      </c>
      <c r="D90" s="120" t="s">
        <v>64</v>
      </c>
      <c r="E90" s="92">
        <v>17.55</v>
      </c>
      <c r="F90" s="93"/>
      <c r="G90" s="94"/>
      <c r="H90" s="94"/>
      <c r="I90" s="95"/>
      <c r="J90" s="95"/>
      <c r="K90" s="95"/>
      <c r="L90" s="95"/>
      <c r="M90" s="96"/>
    </row>
    <row r="91" spans="1:129" s="49" customFormat="1" ht="51">
      <c r="A91" s="88" t="s">
        <v>232</v>
      </c>
      <c r="B91" s="89" t="s">
        <v>233</v>
      </c>
      <c r="C91" s="90" t="s">
        <v>234</v>
      </c>
      <c r="D91" s="120" t="s">
        <v>64</v>
      </c>
      <c r="E91" s="92">
        <v>17.55</v>
      </c>
      <c r="F91" s="93"/>
      <c r="G91" s="94"/>
      <c r="H91" s="94"/>
      <c r="I91" s="95"/>
      <c r="J91" s="95"/>
      <c r="K91" s="95"/>
      <c r="L91" s="95"/>
      <c r="M91" s="96"/>
    </row>
    <row r="92" spans="1:129" s="49" customFormat="1" ht="25.5">
      <c r="A92" s="88" t="s">
        <v>235</v>
      </c>
      <c r="B92" s="89" t="s">
        <v>236</v>
      </c>
      <c r="C92" s="90" t="s">
        <v>237</v>
      </c>
      <c r="D92" s="120" t="s">
        <v>64</v>
      </c>
      <c r="E92" s="92">
        <v>17.55</v>
      </c>
      <c r="F92" s="93"/>
      <c r="G92" s="94"/>
      <c r="H92" s="94"/>
      <c r="I92" s="95"/>
      <c r="J92" s="95"/>
      <c r="K92" s="95"/>
      <c r="L92" s="95"/>
      <c r="M92" s="96"/>
    </row>
    <row r="93" spans="1:129" s="49" customFormat="1" ht="25.5">
      <c r="A93" s="88" t="s">
        <v>238</v>
      </c>
      <c r="B93" s="89" t="s">
        <v>239</v>
      </c>
      <c r="C93" s="90" t="s">
        <v>240</v>
      </c>
      <c r="D93" s="120" t="s">
        <v>64</v>
      </c>
      <c r="E93" s="92">
        <v>9.1999999999999993</v>
      </c>
      <c r="F93" s="93"/>
      <c r="G93" s="94"/>
      <c r="H93" s="94"/>
      <c r="I93" s="95"/>
      <c r="J93" s="95"/>
      <c r="K93" s="95"/>
      <c r="L93" s="95"/>
      <c r="M93" s="96"/>
    </row>
    <row r="94" spans="1:129" s="49" customFormat="1" ht="51">
      <c r="A94" s="88" t="s">
        <v>241</v>
      </c>
      <c r="B94" s="89" t="s">
        <v>242</v>
      </c>
      <c r="C94" s="90" t="s">
        <v>243</v>
      </c>
      <c r="D94" s="120" t="s">
        <v>64</v>
      </c>
      <c r="E94" s="92">
        <v>6.52</v>
      </c>
      <c r="F94" s="93"/>
      <c r="G94" s="94"/>
      <c r="H94" s="94"/>
      <c r="I94" s="95"/>
      <c r="J94" s="95"/>
      <c r="K94" s="95"/>
      <c r="L94" s="95"/>
      <c r="M94" s="96"/>
    </row>
    <row r="95" spans="1:129" s="49" customFormat="1" ht="51">
      <c r="A95" s="88" t="s">
        <v>244</v>
      </c>
      <c r="B95" s="89" t="s">
        <v>245</v>
      </c>
      <c r="C95" s="90" t="s">
        <v>246</v>
      </c>
      <c r="D95" s="120" t="s">
        <v>64</v>
      </c>
      <c r="E95" s="92">
        <v>6.52</v>
      </c>
      <c r="F95" s="93"/>
      <c r="G95" s="94"/>
      <c r="H95" s="94"/>
      <c r="I95" s="95"/>
      <c r="J95" s="95"/>
      <c r="K95" s="95"/>
      <c r="L95" s="95"/>
      <c r="M95" s="96"/>
    </row>
    <row r="96" spans="1:129" s="49" customFormat="1" ht="25.5">
      <c r="A96" s="88" t="s">
        <v>247</v>
      </c>
      <c r="B96" s="89" t="s">
        <v>248</v>
      </c>
      <c r="C96" s="90" t="s">
        <v>249</v>
      </c>
      <c r="D96" s="120" t="s">
        <v>64</v>
      </c>
      <c r="E96" s="92">
        <v>6.52</v>
      </c>
      <c r="F96" s="93"/>
      <c r="G96" s="94"/>
      <c r="H96" s="94"/>
      <c r="I96" s="95"/>
      <c r="J96" s="95"/>
      <c r="K96" s="95"/>
      <c r="L96" s="95"/>
      <c r="M96" s="96"/>
    </row>
    <row r="97" spans="1:155" s="49" customFormat="1" ht="38.25">
      <c r="A97" s="88" t="s">
        <v>250</v>
      </c>
      <c r="B97" s="89" t="s">
        <v>251</v>
      </c>
      <c r="C97" s="90" t="s">
        <v>252</v>
      </c>
      <c r="D97" s="120" t="s">
        <v>64</v>
      </c>
      <c r="E97" s="92">
        <v>6.52</v>
      </c>
      <c r="F97" s="93"/>
      <c r="G97" s="94"/>
      <c r="H97" s="94"/>
      <c r="I97" s="95"/>
      <c r="J97" s="95"/>
      <c r="K97" s="95"/>
      <c r="L97" s="95"/>
      <c r="M97" s="96"/>
    </row>
    <row r="98" spans="1:155" s="49" customFormat="1" ht="16.5" customHeight="1">
      <c r="A98" s="665" t="s">
        <v>84</v>
      </c>
      <c r="B98" s="665"/>
      <c r="C98" s="665"/>
      <c r="D98" s="665"/>
      <c r="E98" s="665"/>
      <c r="F98" s="665"/>
      <c r="G98" s="665"/>
      <c r="H98" s="665"/>
      <c r="I98" s="665"/>
      <c r="J98" s="665"/>
      <c r="K98" s="665"/>
      <c r="L98" s="117">
        <f>SUM(L89:L97)</f>
        <v>0</v>
      </c>
      <c r="M98" s="118"/>
    </row>
    <row r="99" spans="1:155" s="81" customFormat="1">
      <c r="A99" s="84" t="s">
        <v>253</v>
      </c>
      <c r="B99" s="85"/>
      <c r="C99" s="119" t="s">
        <v>254</v>
      </c>
      <c r="D99" s="99"/>
      <c r="E99" s="100"/>
      <c r="F99" s="101"/>
      <c r="G99" s="99"/>
      <c r="H99" s="99"/>
      <c r="I99" s="101"/>
      <c r="J99" s="101"/>
      <c r="K99" s="101">
        <f>ROUND(F99*(1+$D$12),2)</f>
        <v>0</v>
      </c>
      <c r="L99" s="101">
        <f t="shared" ref="L99" si="4">ROUND(K99*E99,2)</f>
        <v>0</v>
      </c>
      <c r="M99" s="102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</row>
    <row r="100" spans="1:155" s="49" customFormat="1" ht="51">
      <c r="A100" s="88" t="s">
        <v>255</v>
      </c>
      <c r="B100" s="89" t="s">
        <v>256</v>
      </c>
      <c r="C100" s="90" t="s">
        <v>257</v>
      </c>
      <c r="D100" s="91" t="s">
        <v>64</v>
      </c>
      <c r="E100" s="92">
        <f>'Memorial de Cálculo'!G38</f>
        <v>41.664000000000001</v>
      </c>
      <c r="F100" s="93"/>
      <c r="G100" s="94"/>
      <c r="H100" s="94"/>
      <c r="I100" s="95"/>
      <c r="J100" s="95"/>
      <c r="K100" s="95"/>
      <c r="L100" s="95"/>
      <c r="M100" s="96"/>
    </row>
    <row r="101" spans="1:155" s="49" customFormat="1" ht="51">
      <c r="A101" s="88" t="s">
        <v>258</v>
      </c>
      <c r="B101" s="89" t="s">
        <v>259</v>
      </c>
      <c r="C101" s="90" t="s">
        <v>260</v>
      </c>
      <c r="D101" s="91" t="s">
        <v>64</v>
      </c>
      <c r="E101" s="92">
        <f>'Memorial de Cálculo'!G42</f>
        <v>89.9</v>
      </c>
      <c r="F101" s="93"/>
      <c r="G101" s="94"/>
      <c r="H101" s="94"/>
      <c r="I101" s="95"/>
      <c r="J101" s="95"/>
      <c r="K101" s="95"/>
      <c r="L101" s="95"/>
      <c r="M101" s="96"/>
    </row>
    <row r="102" spans="1:155" s="49" customFormat="1" ht="25.5">
      <c r="A102" s="88" t="s">
        <v>261</v>
      </c>
      <c r="B102" s="89" t="s">
        <v>262</v>
      </c>
      <c r="C102" s="90" t="s">
        <v>263</v>
      </c>
      <c r="D102" s="91" t="s">
        <v>64</v>
      </c>
      <c r="E102" s="92">
        <f>'Memorial de Cálculo'!L35</f>
        <v>240.44800000000001</v>
      </c>
      <c r="F102" s="93"/>
      <c r="G102" s="94"/>
      <c r="H102" s="94"/>
      <c r="I102" s="95"/>
      <c r="J102" s="95"/>
      <c r="K102" s="95"/>
      <c r="L102" s="95"/>
      <c r="M102" s="96"/>
    </row>
    <row r="103" spans="1:155" s="49" customFormat="1" ht="25.5">
      <c r="A103" s="88" t="s">
        <v>264</v>
      </c>
      <c r="B103" s="89" t="s">
        <v>183</v>
      </c>
      <c r="C103" s="90" t="s">
        <v>265</v>
      </c>
      <c r="D103" s="91" t="s">
        <v>64</v>
      </c>
      <c r="E103" s="92">
        <f>'Memorial de Cálculo'!L35</f>
        <v>240.44800000000001</v>
      </c>
      <c r="F103" s="93"/>
      <c r="G103" s="94"/>
      <c r="H103" s="94"/>
      <c r="I103" s="95"/>
      <c r="J103" s="95"/>
      <c r="K103" s="95"/>
      <c r="L103" s="95"/>
      <c r="M103" s="96"/>
    </row>
    <row r="104" spans="1:155" s="49" customFormat="1" ht="25.5">
      <c r="A104" s="88" t="s">
        <v>266</v>
      </c>
      <c r="B104" s="89" t="s">
        <v>267</v>
      </c>
      <c r="C104" s="90" t="s">
        <v>268</v>
      </c>
      <c r="D104" s="91" t="s">
        <v>64</v>
      </c>
      <c r="E104" s="92">
        <f>'Memorial de Cálculo'!G34</f>
        <v>11.34</v>
      </c>
      <c r="F104" s="93"/>
      <c r="G104" s="94"/>
      <c r="H104" s="94"/>
      <c r="I104" s="95"/>
      <c r="J104" s="95"/>
      <c r="K104" s="95"/>
      <c r="L104" s="95"/>
      <c r="M104" s="96"/>
    </row>
    <row r="105" spans="1:155" s="49" customFormat="1" ht="76.5">
      <c r="A105" s="88" t="s">
        <v>269</v>
      </c>
      <c r="B105" s="89" t="s">
        <v>270</v>
      </c>
      <c r="C105" s="90" t="s">
        <v>271</v>
      </c>
      <c r="D105" s="91" t="s">
        <v>77</v>
      </c>
      <c r="E105" s="92">
        <v>6</v>
      </c>
      <c r="F105" s="93"/>
      <c r="G105" s="94"/>
      <c r="H105" s="94"/>
      <c r="I105" s="95"/>
      <c r="J105" s="95"/>
      <c r="K105" s="95"/>
      <c r="L105" s="95"/>
      <c r="M105" s="96"/>
    </row>
    <row r="106" spans="1:155" s="49" customFormat="1" ht="25.5">
      <c r="A106" s="88" t="s">
        <v>272</v>
      </c>
      <c r="B106" s="89" t="s">
        <v>273</v>
      </c>
      <c r="C106" s="90" t="s">
        <v>274</v>
      </c>
      <c r="D106" s="91" t="s">
        <v>64</v>
      </c>
      <c r="E106" s="92">
        <f>'Memorial de Cálculo'!K32</f>
        <v>22.68</v>
      </c>
      <c r="F106" s="93"/>
      <c r="G106" s="94"/>
      <c r="H106" s="94"/>
      <c r="I106" s="95"/>
      <c r="J106" s="95"/>
      <c r="K106" s="95"/>
      <c r="L106" s="95"/>
      <c r="M106" s="96"/>
    </row>
    <row r="107" spans="1:155" s="49" customFormat="1" ht="25.5">
      <c r="A107" s="88" t="s">
        <v>275</v>
      </c>
      <c r="B107" s="89" t="s">
        <v>276</v>
      </c>
      <c r="C107" s="90" t="s">
        <v>277</v>
      </c>
      <c r="D107" s="91" t="s">
        <v>64</v>
      </c>
      <c r="E107" s="92">
        <f>'Memorial de Cálculo'!K32</f>
        <v>22.68</v>
      </c>
      <c r="F107" s="93"/>
      <c r="G107" s="94"/>
      <c r="H107" s="94"/>
      <c r="I107" s="95"/>
      <c r="J107" s="95"/>
      <c r="K107" s="95"/>
      <c r="L107" s="95"/>
      <c r="M107" s="96"/>
    </row>
    <row r="108" spans="1:155" s="49" customFormat="1" ht="38.25">
      <c r="A108" s="88" t="s">
        <v>278</v>
      </c>
      <c r="B108" s="89" t="s">
        <v>279</v>
      </c>
      <c r="C108" s="90" t="s">
        <v>280</v>
      </c>
      <c r="D108" s="91" t="s">
        <v>64</v>
      </c>
      <c r="E108" s="92">
        <f>'Memorial de Cálculo'!D43</f>
        <v>131.56400000000002</v>
      </c>
      <c r="F108" s="93"/>
      <c r="G108" s="94"/>
      <c r="H108" s="94"/>
      <c r="I108" s="95"/>
      <c r="J108" s="95"/>
      <c r="K108" s="95"/>
      <c r="L108" s="95"/>
      <c r="M108" s="96"/>
    </row>
    <row r="109" spans="1:155" s="49" customFormat="1" ht="25.5">
      <c r="A109" s="88" t="s">
        <v>281</v>
      </c>
      <c r="B109" s="89" t="s">
        <v>282</v>
      </c>
      <c r="C109" s="90" t="s">
        <v>189</v>
      </c>
      <c r="D109" s="91" t="s">
        <v>160</v>
      </c>
      <c r="E109" s="92">
        <f>'Memorial de Cálculo'!D45</f>
        <v>6.5782000000000016</v>
      </c>
      <c r="F109" s="93"/>
      <c r="G109" s="94"/>
      <c r="H109" s="94"/>
      <c r="I109" s="95"/>
      <c r="J109" s="95"/>
      <c r="K109" s="95"/>
      <c r="L109" s="95"/>
      <c r="M109" s="96"/>
    </row>
    <row r="110" spans="1:155" s="49" customFormat="1" ht="16.5" customHeight="1">
      <c r="A110" s="665" t="s">
        <v>84</v>
      </c>
      <c r="B110" s="665"/>
      <c r="C110" s="665"/>
      <c r="D110" s="665"/>
      <c r="E110" s="665"/>
      <c r="F110" s="665"/>
      <c r="G110" s="665"/>
      <c r="H110" s="665"/>
      <c r="I110" s="665"/>
      <c r="J110" s="665"/>
      <c r="K110" s="665">
        <f>ROUND(F110*(1+$D$12),2)</f>
        <v>0</v>
      </c>
      <c r="L110" s="117">
        <f>SUM(L100:L109)</f>
        <v>0</v>
      </c>
      <c r="M110" s="118"/>
    </row>
    <row r="111" spans="1:155" s="49" customFormat="1">
      <c r="A111" s="103" t="s">
        <v>283</v>
      </c>
      <c r="B111" s="104"/>
      <c r="C111" s="105" t="s">
        <v>284</v>
      </c>
      <c r="D111" s="106"/>
      <c r="E111" s="107"/>
      <c r="F111" s="108"/>
      <c r="G111" s="106"/>
      <c r="H111" s="106"/>
      <c r="I111" s="108"/>
      <c r="J111" s="108"/>
      <c r="K111" s="108"/>
      <c r="L111" s="108"/>
      <c r="M111" s="109">
        <f>L118+L125+L139+L145+L168+L180</f>
        <v>0</v>
      </c>
    </row>
    <row r="112" spans="1:155" s="49" customFormat="1">
      <c r="A112" s="110" t="s">
        <v>285</v>
      </c>
      <c r="B112" s="111"/>
      <c r="C112" s="112" t="s">
        <v>73</v>
      </c>
      <c r="D112" s="113"/>
      <c r="E112" s="114"/>
      <c r="F112" s="115"/>
      <c r="G112" s="113"/>
      <c r="H112" s="113"/>
      <c r="I112" s="115"/>
      <c r="J112" s="115"/>
      <c r="K112" s="115"/>
      <c r="L112" s="115"/>
      <c r="M112" s="116"/>
    </row>
    <row r="113" spans="1:13" s="49" customFormat="1" ht="25.5">
      <c r="A113" s="88" t="s">
        <v>286</v>
      </c>
      <c r="B113" s="121" t="s">
        <v>75</v>
      </c>
      <c r="C113" s="122" t="s">
        <v>76</v>
      </c>
      <c r="D113" s="123" t="s">
        <v>77</v>
      </c>
      <c r="E113" s="92">
        <v>8</v>
      </c>
      <c r="F113" s="93"/>
      <c r="G113" s="94"/>
      <c r="H113" s="94"/>
      <c r="I113" s="95"/>
      <c r="J113" s="95"/>
      <c r="K113" s="95"/>
      <c r="L113" s="95"/>
      <c r="M113" s="96"/>
    </row>
    <row r="114" spans="1:13" s="49" customFormat="1" ht="38.25">
      <c r="A114" s="88" t="s">
        <v>287</v>
      </c>
      <c r="B114" s="121" t="s">
        <v>288</v>
      </c>
      <c r="C114" s="122" t="s">
        <v>289</v>
      </c>
      <c r="D114" s="123" t="s">
        <v>77</v>
      </c>
      <c r="E114" s="92">
        <v>1</v>
      </c>
      <c r="F114" s="124"/>
      <c r="G114" s="125"/>
      <c r="H114" s="94"/>
      <c r="I114" s="95"/>
      <c r="J114" s="95"/>
      <c r="K114" s="95"/>
      <c r="L114" s="95"/>
      <c r="M114" s="96"/>
    </row>
    <row r="115" spans="1:13" s="49" customFormat="1" ht="38.25">
      <c r="A115" s="88" t="s">
        <v>290</v>
      </c>
      <c r="B115" s="121" t="s">
        <v>79</v>
      </c>
      <c r="C115" s="122" t="s">
        <v>291</v>
      </c>
      <c r="D115" s="123" t="s">
        <v>77</v>
      </c>
      <c r="E115" s="92">
        <v>1</v>
      </c>
      <c r="F115" s="124"/>
      <c r="G115" s="125"/>
      <c r="H115" s="94"/>
      <c r="I115" s="95"/>
      <c r="J115" s="95"/>
      <c r="K115" s="95"/>
      <c r="L115" s="95"/>
      <c r="M115" s="96"/>
    </row>
    <row r="116" spans="1:13" s="49" customFormat="1" ht="38.25">
      <c r="A116" s="88" t="s">
        <v>292</v>
      </c>
      <c r="B116" s="121" t="s">
        <v>79</v>
      </c>
      <c r="C116" s="122" t="s">
        <v>293</v>
      </c>
      <c r="D116" s="123" t="s">
        <v>77</v>
      </c>
      <c r="E116" s="92">
        <v>1</v>
      </c>
      <c r="F116" s="124"/>
      <c r="G116" s="125"/>
      <c r="H116" s="94"/>
      <c r="I116" s="95"/>
      <c r="J116" s="95"/>
      <c r="K116" s="95"/>
      <c r="L116" s="95"/>
      <c r="M116" s="96"/>
    </row>
    <row r="117" spans="1:13" s="49" customFormat="1" ht="25.5">
      <c r="A117" s="88" t="s">
        <v>294</v>
      </c>
      <c r="B117" s="121" t="s">
        <v>82</v>
      </c>
      <c r="C117" s="122" t="s">
        <v>83</v>
      </c>
      <c r="D117" s="123" t="s">
        <v>53</v>
      </c>
      <c r="E117" s="92">
        <v>11</v>
      </c>
      <c r="F117" s="93"/>
      <c r="G117" s="94"/>
      <c r="H117" s="94"/>
      <c r="I117" s="95"/>
      <c r="J117" s="95"/>
      <c r="K117" s="95"/>
      <c r="L117" s="95"/>
      <c r="M117" s="96"/>
    </row>
    <row r="118" spans="1:13" s="49" customFormat="1" ht="16.5" customHeight="1">
      <c r="A118" s="665" t="s">
        <v>84</v>
      </c>
      <c r="B118" s="665"/>
      <c r="C118" s="665"/>
      <c r="D118" s="665"/>
      <c r="E118" s="665"/>
      <c r="F118" s="665"/>
      <c r="G118" s="665"/>
      <c r="H118" s="665"/>
      <c r="I118" s="665"/>
      <c r="J118" s="665"/>
      <c r="K118" s="665"/>
      <c r="L118" s="117">
        <f>SUM(L113:L117)</f>
        <v>0</v>
      </c>
      <c r="M118" s="118"/>
    </row>
    <row r="119" spans="1:13" s="49" customFormat="1">
      <c r="A119" s="110" t="s">
        <v>295</v>
      </c>
      <c r="B119" s="111"/>
      <c r="C119" s="112" t="s">
        <v>86</v>
      </c>
      <c r="D119" s="113"/>
      <c r="E119" s="114"/>
      <c r="F119" s="115"/>
      <c r="G119" s="113"/>
      <c r="H119" s="113"/>
      <c r="I119" s="115"/>
      <c r="J119" s="115"/>
      <c r="K119" s="115"/>
      <c r="L119" s="115"/>
      <c r="M119" s="116"/>
    </row>
    <row r="120" spans="1:13" s="49" customFormat="1" ht="25.5">
      <c r="A120" s="88" t="s">
        <v>296</v>
      </c>
      <c r="B120" s="121" t="s">
        <v>88</v>
      </c>
      <c r="C120" s="122" t="s">
        <v>89</v>
      </c>
      <c r="D120" s="123" t="s">
        <v>53</v>
      </c>
      <c r="E120" s="92">
        <v>6</v>
      </c>
      <c r="F120" s="93"/>
      <c r="G120" s="94"/>
      <c r="H120" s="94"/>
      <c r="I120" s="95"/>
      <c r="J120" s="95"/>
      <c r="K120" s="95"/>
      <c r="L120" s="95"/>
      <c r="M120" s="96"/>
    </row>
    <row r="121" spans="1:13" s="49" customFormat="1" ht="25.5">
      <c r="A121" s="88" t="s">
        <v>297</v>
      </c>
      <c r="B121" s="121" t="s">
        <v>91</v>
      </c>
      <c r="C121" s="122" t="s">
        <v>92</v>
      </c>
      <c r="D121" s="123" t="s">
        <v>53</v>
      </c>
      <c r="E121" s="92">
        <v>11</v>
      </c>
      <c r="F121" s="93"/>
      <c r="G121" s="94"/>
      <c r="H121" s="94"/>
      <c r="I121" s="95"/>
      <c r="J121" s="95"/>
      <c r="K121" s="95"/>
      <c r="L121" s="95"/>
      <c r="M121" s="96"/>
    </row>
    <row r="122" spans="1:13" s="49" customFormat="1" ht="25.5">
      <c r="A122" s="88" t="s">
        <v>298</v>
      </c>
      <c r="B122" s="121" t="s">
        <v>94</v>
      </c>
      <c r="C122" s="122" t="s">
        <v>95</v>
      </c>
      <c r="D122" s="123" t="s">
        <v>53</v>
      </c>
      <c r="E122" s="92">
        <v>7</v>
      </c>
      <c r="F122" s="93"/>
      <c r="G122" s="94"/>
      <c r="H122" s="94"/>
      <c r="I122" s="95"/>
      <c r="J122" s="95"/>
      <c r="K122" s="95"/>
      <c r="L122" s="95"/>
      <c r="M122" s="96"/>
    </row>
    <row r="123" spans="1:13" s="49" customFormat="1" ht="25.5">
      <c r="A123" s="88" t="s">
        <v>299</v>
      </c>
      <c r="B123" s="121" t="s">
        <v>97</v>
      </c>
      <c r="C123" s="122" t="s">
        <v>98</v>
      </c>
      <c r="D123" s="123" t="s">
        <v>53</v>
      </c>
      <c r="E123" s="92">
        <v>17</v>
      </c>
      <c r="F123" s="93"/>
      <c r="G123" s="94"/>
      <c r="H123" s="94"/>
      <c r="I123" s="95"/>
      <c r="J123" s="95"/>
      <c r="K123" s="95"/>
      <c r="L123" s="95"/>
      <c r="M123" s="96"/>
    </row>
    <row r="124" spans="1:13" s="49" customFormat="1" ht="25.5">
      <c r="A124" s="88" t="s">
        <v>300</v>
      </c>
      <c r="B124" s="121" t="s">
        <v>100</v>
      </c>
      <c r="C124" s="122" t="s">
        <v>101</v>
      </c>
      <c r="D124" s="123" t="s">
        <v>53</v>
      </c>
      <c r="E124" s="92">
        <v>10</v>
      </c>
      <c r="F124" s="93"/>
      <c r="G124" s="94"/>
      <c r="H124" s="94"/>
      <c r="I124" s="95"/>
      <c r="J124" s="95"/>
      <c r="K124" s="95"/>
      <c r="L124" s="95"/>
      <c r="M124" s="96"/>
    </row>
    <row r="125" spans="1:13" s="49" customFormat="1" ht="16.5" customHeight="1">
      <c r="A125" s="665" t="s">
        <v>84</v>
      </c>
      <c r="B125" s="665"/>
      <c r="C125" s="665"/>
      <c r="D125" s="665"/>
      <c r="E125" s="665"/>
      <c r="F125" s="665"/>
      <c r="G125" s="665"/>
      <c r="H125" s="665"/>
      <c r="I125" s="665"/>
      <c r="J125" s="665"/>
      <c r="K125" s="665"/>
      <c r="L125" s="117">
        <f>SUM(L120:L124)</f>
        <v>0</v>
      </c>
      <c r="M125" s="118"/>
    </row>
    <row r="126" spans="1:13" s="49" customFormat="1">
      <c r="A126" s="110" t="s">
        <v>301</v>
      </c>
      <c r="B126" s="111"/>
      <c r="C126" s="112" t="s">
        <v>103</v>
      </c>
      <c r="D126" s="113"/>
      <c r="E126" s="114"/>
      <c r="F126" s="115"/>
      <c r="G126" s="113"/>
      <c r="H126" s="113"/>
      <c r="I126" s="115"/>
      <c r="J126" s="115"/>
      <c r="K126" s="115"/>
      <c r="L126" s="115"/>
      <c r="M126" s="116"/>
    </row>
    <row r="127" spans="1:13" s="49" customFormat="1" ht="38.25">
      <c r="A127" s="88" t="s">
        <v>302</v>
      </c>
      <c r="B127" s="121" t="s">
        <v>105</v>
      </c>
      <c r="C127" s="122" t="s">
        <v>106</v>
      </c>
      <c r="D127" s="123" t="s">
        <v>77</v>
      </c>
      <c r="E127" s="92">
        <v>28</v>
      </c>
      <c r="F127" s="124"/>
      <c r="G127" s="125"/>
      <c r="H127" s="94"/>
      <c r="I127" s="95"/>
      <c r="J127" s="95"/>
      <c r="K127" s="95"/>
      <c r="L127" s="95"/>
      <c r="M127" s="96"/>
    </row>
    <row r="128" spans="1:13" s="49" customFormat="1" ht="25.5">
      <c r="A128" s="88" t="s">
        <v>303</v>
      </c>
      <c r="B128" s="121" t="s">
        <v>304</v>
      </c>
      <c r="C128" s="122" t="s">
        <v>305</v>
      </c>
      <c r="D128" s="123" t="s">
        <v>53</v>
      </c>
      <c r="E128" s="92">
        <v>1</v>
      </c>
      <c r="F128" s="124"/>
      <c r="G128" s="125"/>
      <c r="H128" s="94"/>
      <c r="I128" s="95"/>
      <c r="J128" s="95"/>
      <c r="K128" s="95"/>
      <c r="L128" s="95"/>
      <c r="M128" s="96"/>
    </row>
    <row r="129" spans="1:13" s="49" customFormat="1" ht="25.5">
      <c r="A129" s="88" t="s">
        <v>306</v>
      </c>
      <c r="B129" s="121" t="s">
        <v>111</v>
      </c>
      <c r="C129" s="122" t="s">
        <v>112</v>
      </c>
      <c r="D129" s="123" t="s">
        <v>77</v>
      </c>
      <c r="E129" s="92">
        <v>18</v>
      </c>
      <c r="F129" s="124"/>
      <c r="G129" s="125"/>
      <c r="H129" s="94"/>
      <c r="I129" s="95"/>
      <c r="J129" s="95"/>
      <c r="K129" s="95"/>
      <c r="L129" s="95"/>
      <c r="M129" s="96"/>
    </row>
    <row r="130" spans="1:13" s="49" customFormat="1" ht="38.25">
      <c r="A130" s="88" t="s">
        <v>307</v>
      </c>
      <c r="B130" s="121" t="s">
        <v>114</v>
      </c>
      <c r="C130" s="122" t="s">
        <v>115</v>
      </c>
      <c r="D130" s="123" t="s">
        <v>77</v>
      </c>
      <c r="E130" s="92">
        <v>28</v>
      </c>
      <c r="F130" s="124"/>
      <c r="G130" s="125"/>
      <c r="H130" s="94"/>
      <c r="I130" s="95"/>
      <c r="J130" s="95"/>
      <c r="K130" s="95"/>
      <c r="L130" s="95"/>
      <c r="M130" s="96"/>
    </row>
    <row r="131" spans="1:13" s="49" customFormat="1" ht="38.25">
      <c r="A131" s="88" t="s">
        <v>308</v>
      </c>
      <c r="B131" s="121" t="s">
        <v>117</v>
      </c>
      <c r="C131" s="122" t="s">
        <v>118</v>
      </c>
      <c r="D131" s="123" t="s">
        <v>119</v>
      </c>
      <c r="E131" s="92">
        <v>246.1</v>
      </c>
      <c r="F131" s="124"/>
      <c r="G131" s="125"/>
      <c r="H131" s="94"/>
      <c r="I131" s="95"/>
      <c r="J131" s="95"/>
      <c r="K131" s="95"/>
      <c r="L131" s="95"/>
      <c r="M131" s="96"/>
    </row>
    <row r="132" spans="1:13" s="49" customFormat="1" ht="38.25">
      <c r="A132" s="88" t="s">
        <v>309</v>
      </c>
      <c r="B132" s="121" t="s">
        <v>310</v>
      </c>
      <c r="C132" s="122" t="s">
        <v>311</v>
      </c>
      <c r="D132" s="123" t="s">
        <v>119</v>
      </c>
      <c r="E132" s="92">
        <v>52.8</v>
      </c>
      <c r="F132" s="124"/>
      <c r="G132" s="125"/>
      <c r="H132" s="94"/>
      <c r="I132" s="95"/>
      <c r="J132" s="95"/>
      <c r="K132" s="95"/>
      <c r="L132" s="95"/>
      <c r="M132" s="96"/>
    </row>
    <row r="133" spans="1:13" s="49" customFormat="1" ht="38.25">
      <c r="A133" s="88" t="s">
        <v>312</v>
      </c>
      <c r="B133" s="121" t="s">
        <v>121</v>
      </c>
      <c r="C133" s="122" t="s">
        <v>122</v>
      </c>
      <c r="D133" s="123" t="s">
        <v>77</v>
      </c>
      <c r="E133" s="92">
        <v>5</v>
      </c>
      <c r="F133" s="124"/>
      <c r="G133" s="125"/>
      <c r="H133" s="94"/>
      <c r="I133" s="95"/>
      <c r="J133" s="95"/>
      <c r="K133" s="95"/>
      <c r="L133" s="95"/>
      <c r="M133" s="96"/>
    </row>
    <row r="134" spans="1:13" s="49" customFormat="1" ht="38.25">
      <c r="A134" s="88" t="s">
        <v>313</v>
      </c>
      <c r="B134" s="121" t="s">
        <v>124</v>
      </c>
      <c r="C134" s="122" t="s">
        <v>125</v>
      </c>
      <c r="D134" s="123" t="s">
        <v>77</v>
      </c>
      <c r="E134" s="92">
        <v>18</v>
      </c>
      <c r="F134" s="124"/>
      <c r="G134" s="125"/>
      <c r="H134" s="94"/>
      <c r="I134" s="95"/>
      <c r="J134" s="95"/>
      <c r="K134" s="95"/>
      <c r="L134" s="95"/>
      <c r="M134" s="96"/>
    </row>
    <row r="135" spans="1:13" s="49" customFormat="1" ht="38.25">
      <c r="A135" s="88" t="s">
        <v>314</v>
      </c>
      <c r="B135" s="121" t="s">
        <v>127</v>
      </c>
      <c r="C135" s="122" t="s">
        <v>128</v>
      </c>
      <c r="D135" s="123" t="s">
        <v>77</v>
      </c>
      <c r="E135" s="92">
        <v>666</v>
      </c>
      <c r="F135" s="124"/>
      <c r="G135" s="125"/>
      <c r="H135" s="94"/>
      <c r="I135" s="95"/>
      <c r="J135" s="95"/>
      <c r="K135" s="95"/>
      <c r="L135" s="95"/>
      <c r="M135" s="96"/>
    </row>
    <row r="136" spans="1:13" s="49" customFormat="1" ht="38.25">
      <c r="A136" s="88" t="s">
        <v>315</v>
      </c>
      <c r="B136" s="121" t="s">
        <v>130</v>
      </c>
      <c r="C136" s="122" t="s">
        <v>131</v>
      </c>
      <c r="D136" s="123" t="s">
        <v>77</v>
      </c>
      <c r="E136" s="92">
        <v>22</v>
      </c>
      <c r="F136" s="124"/>
      <c r="G136" s="125"/>
      <c r="H136" s="94"/>
      <c r="I136" s="95"/>
      <c r="J136" s="95"/>
      <c r="K136" s="95"/>
      <c r="L136" s="95"/>
      <c r="M136" s="96"/>
    </row>
    <row r="137" spans="1:13" s="49" customFormat="1" ht="25.5">
      <c r="A137" s="88" t="s">
        <v>316</v>
      </c>
      <c r="B137" s="121" t="s">
        <v>317</v>
      </c>
      <c r="C137" s="122" t="s">
        <v>318</v>
      </c>
      <c r="D137" s="123" t="s">
        <v>119</v>
      </c>
      <c r="E137" s="92">
        <v>34.1</v>
      </c>
      <c r="F137" s="124"/>
      <c r="G137" s="125"/>
      <c r="H137" s="94"/>
      <c r="I137" s="95"/>
      <c r="J137" s="95"/>
      <c r="K137" s="95"/>
      <c r="L137" s="95"/>
      <c r="M137" s="96"/>
    </row>
    <row r="138" spans="1:13" s="49" customFormat="1" ht="38.25">
      <c r="A138" s="88" t="s">
        <v>319</v>
      </c>
      <c r="B138" s="121" t="s">
        <v>320</v>
      </c>
      <c r="C138" s="122" t="s">
        <v>321</v>
      </c>
      <c r="D138" s="123" t="s">
        <v>77</v>
      </c>
      <c r="E138" s="92">
        <v>1</v>
      </c>
      <c r="F138" s="124"/>
      <c r="G138" s="125"/>
      <c r="H138" s="94"/>
      <c r="I138" s="95"/>
      <c r="J138" s="95"/>
      <c r="K138" s="95"/>
      <c r="L138" s="95"/>
      <c r="M138" s="96"/>
    </row>
    <row r="139" spans="1:13" s="49" customFormat="1" ht="16.5" customHeight="1">
      <c r="A139" s="665" t="s">
        <v>84</v>
      </c>
      <c r="B139" s="665"/>
      <c r="C139" s="665"/>
      <c r="D139" s="665"/>
      <c r="E139" s="665"/>
      <c r="F139" s="665"/>
      <c r="G139" s="665"/>
      <c r="H139" s="665"/>
      <c r="I139" s="665"/>
      <c r="J139" s="665"/>
      <c r="K139" s="665"/>
      <c r="L139" s="117">
        <f>SUM(L127:L138)</f>
        <v>0</v>
      </c>
      <c r="M139" s="118"/>
    </row>
    <row r="140" spans="1:13" s="49" customFormat="1">
      <c r="A140" s="110" t="s">
        <v>322</v>
      </c>
      <c r="B140" s="111"/>
      <c r="C140" s="112" t="s">
        <v>136</v>
      </c>
      <c r="D140" s="113"/>
      <c r="E140" s="114"/>
      <c r="F140" s="115"/>
      <c r="G140" s="113"/>
      <c r="H140" s="113"/>
      <c r="I140" s="115"/>
      <c r="J140" s="115"/>
      <c r="K140" s="115"/>
      <c r="L140" s="115"/>
      <c r="M140" s="116"/>
    </row>
    <row r="141" spans="1:13" s="49" customFormat="1" ht="25.5">
      <c r="A141" s="88" t="s">
        <v>323</v>
      </c>
      <c r="B141" s="121" t="s">
        <v>139</v>
      </c>
      <c r="C141" s="122" t="s">
        <v>140</v>
      </c>
      <c r="D141" s="123" t="s">
        <v>119</v>
      </c>
      <c r="E141" s="92">
        <v>2.1</v>
      </c>
      <c r="F141" s="124"/>
      <c r="G141" s="125"/>
      <c r="H141" s="94"/>
      <c r="I141" s="95"/>
      <c r="J141" s="95"/>
      <c r="K141" s="95"/>
      <c r="L141" s="95"/>
      <c r="M141" s="96"/>
    </row>
    <row r="142" spans="1:13" s="49" customFormat="1" ht="63.75">
      <c r="A142" s="88" t="s">
        <v>324</v>
      </c>
      <c r="B142" s="121" t="s">
        <v>142</v>
      </c>
      <c r="C142" s="122" t="s">
        <v>143</v>
      </c>
      <c r="D142" s="123" t="s">
        <v>119</v>
      </c>
      <c r="E142" s="92">
        <v>1.3</v>
      </c>
      <c r="F142" s="124"/>
      <c r="G142" s="125"/>
      <c r="H142" s="94"/>
      <c r="I142" s="95"/>
      <c r="J142" s="95"/>
      <c r="K142" s="95"/>
      <c r="L142" s="95"/>
      <c r="M142" s="96"/>
    </row>
    <row r="143" spans="1:13" s="49" customFormat="1" ht="38.25">
      <c r="A143" s="88" t="s">
        <v>325</v>
      </c>
      <c r="B143" s="121" t="s">
        <v>145</v>
      </c>
      <c r="C143" s="122" t="s">
        <v>326</v>
      </c>
      <c r="D143" s="123" t="s">
        <v>119</v>
      </c>
      <c r="E143" s="92">
        <v>5.35</v>
      </c>
      <c r="F143" s="124"/>
      <c r="G143" s="125"/>
      <c r="H143" s="94"/>
      <c r="I143" s="95"/>
      <c r="J143" s="95"/>
      <c r="K143" s="95"/>
      <c r="L143" s="95"/>
      <c r="M143" s="96"/>
    </row>
    <row r="144" spans="1:13" s="49" customFormat="1" ht="25.5">
      <c r="A144" s="88" t="s">
        <v>327</v>
      </c>
      <c r="B144" s="121" t="s">
        <v>191</v>
      </c>
      <c r="C144" s="122" t="s">
        <v>328</v>
      </c>
      <c r="D144" s="123" t="s">
        <v>119</v>
      </c>
      <c r="E144" s="92">
        <v>8</v>
      </c>
      <c r="F144" s="124"/>
      <c r="G144" s="125"/>
      <c r="H144" s="94"/>
      <c r="I144" s="95"/>
      <c r="J144" s="95"/>
      <c r="K144" s="95"/>
      <c r="L144" s="95"/>
      <c r="M144" s="96"/>
    </row>
    <row r="145" spans="1:13" s="49" customFormat="1" ht="16.5" customHeight="1">
      <c r="A145" s="665" t="s">
        <v>84</v>
      </c>
      <c r="B145" s="665"/>
      <c r="C145" s="665"/>
      <c r="D145" s="665"/>
      <c r="E145" s="665"/>
      <c r="F145" s="665"/>
      <c r="G145" s="665"/>
      <c r="H145" s="665"/>
      <c r="I145" s="665"/>
      <c r="J145" s="665"/>
      <c r="K145" s="665"/>
      <c r="L145" s="117">
        <f>SUM(L141:L144)</f>
        <v>0</v>
      </c>
      <c r="M145" s="118"/>
    </row>
    <row r="146" spans="1:13" s="49" customFormat="1">
      <c r="A146" s="110" t="s">
        <v>329</v>
      </c>
      <c r="B146" s="111"/>
      <c r="C146" s="112" t="s">
        <v>194</v>
      </c>
      <c r="D146" s="113"/>
      <c r="E146" s="114"/>
      <c r="F146" s="115"/>
      <c r="G146" s="113"/>
      <c r="H146" s="113"/>
      <c r="I146" s="115"/>
      <c r="J146" s="115"/>
      <c r="K146" s="115"/>
      <c r="L146" s="115"/>
      <c r="M146" s="116"/>
    </row>
    <row r="147" spans="1:13" s="49" customFormat="1" ht="25.5">
      <c r="A147" s="88" t="s">
        <v>330</v>
      </c>
      <c r="B147" s="121" t="s">
        <v>196</v>
      </c>
      <c r="C147" s="122" t="s">
        <v>197</v>
      </c>
      <c r="D147" s="123" t="s">
        <v>53</v>
      </c>
      <c r="E147" s="92">
        <v>7</v>
      </c>
      <c r="F147" s="124"/>
      <c r="G147" s="125"/>
      <c r="H147" s="94"/>
      <c r="I147" s="95"/>
      <c r="J147" s="95"/>
      <c r="K147" s="95"/>
      <c r="L147" s="95"/>
      <c r="M147" s="96"/>
    </row>
    <row r="148" spans="1:13" s="49" customFormat="1" ht="25.5">
      <c r="A148" s="88" t="s">
        <v>331</v>
      </c>
      <c r="B148" s="121" t="s">
        <v>332</v>
      </c>
      <c r="C148" s="122" t="s">
        <v>200</v>
      </c>
      <c r="D148" s="123" t="s">
        <v>53</v>
      </c>
      <c r="E148" s="92">
        <v>7</v>
      </c>
      <c r="F148" s="124"/>
      <c r="G148" s="125"/>
      <c r="H148" s="94"/>
      <c r="I148" s="95"/>
      <c r="J148" s="95"/>
      <c r="K148" s="95"/>
      <c r="L148" s="95"/>
      <c r="M148" s="96"/>
    </row>
    <row r="149" spans="1:13" s="49" customFormat="1" ht="38.25">
      <c r="A149" s="88" t="s">
        <v>333</v>
      </c>
      <c r="B149" s="121" t="s">
        <v>202</v>
      </c>
      <c r="C149" s="122" t="s">
        <v>118</v>
      </c>
      <c r="D149" s="123" t="s">
        <v>119</v>
      </c>
      <c r="E149" s="92">
        <v>18.55</v>
      </c>
      <c r="F149" s="124"/>
      <c r="G149" s="125"/>
      <c r="H149" s="94"/>
      <c r="I149" s="95"/>
      <c r="J149" s="95"/>
      <c r="K149" s="95"/>
      <c r="L149" s="95"/>
      <c r="M149" s="96"/>
    </row>
    <row r="150" spans="1:13" s="49" customFormat="1" ht="25.5">
      <c r="A150" s="88" t="s">
        <v>334</v>
      </c>
      <c r="B150" s="121" t="s">
        <v>204</v>
      </c>
      <c r="C150" s="122" t="s">
        <v>205</v>
      </c>
      <c r="D150" s="123" t="s">
        <v>119</v>
      </c>
      <c r="E150" s="92">
        <v>190</v>
      </c>
      <c r="F150" s="124"/>
      <c r="G150" s="125"/>
      <c r="H150" s="94"/>
      <c r="I150" s="95"/>
      <c r="J150" s="95"/>
      <c r="K150" s="95"/>
      <c r="L150" s="95"/>
      <c r="M150" s="96"/>
    </row>
    <row r="151" spans="1:13" s="49" customFormat="1" ht="38.25">
      <c r="A151" s="88" t="s">
        <v>335</v>
      </c>
      <c r="B151" s="121" t="s">
        <v>207</v>
      </c>
      <c r="C151" s="122" t="s">
        <v>131</v>
      </c>
      <c r="D151" s="123" t="s">
        <v>77</v>
      </c>
      <c r="E151" s="92">
        <v>6</v>
      </c>
      <c r="F151" s="124"/>
      <c r="G151" s="125"/>
      <c r="H151" s="94"/>
      <c r="I151" s="95"/>
      <c r="J151" s="95"/>
      <c r="K151" s="95"/>
      <c r="L151" s="95"/>
      <c r="M151" s="96"/>
    </row>
    <row r="152" spans="1:13" s="49" customFormat="1" ht="38.25">
      <c r="A152" s="88" t="s">
        <v>336</v>
      </c>
      <c r="B152" s="121" t="s">
        <v>209</v>
      </c>
      <c r="C152" s="122" t="s">
        <v>122</v>
      </c>
      <c r="D152" s="123" t="s">
        <v>77</v>
      </c>
      <c r="E152" s="92">
        <v>4</v>
      </c>
      <c r="F152" s="124"/>
      <c r="G152" s="125"/>
      <c r="H152" s="94"/>
      <c r="I152" s="95"/>
      <c r="J152" s="95"/>
      <c r="K152" s="95"/>
      <c r="L152" s="95"/>
      <c r="M152" s="96"/>
    </row>
    <row r="153" spans="1:13" s="49" customFormat="1" ht="38.25">
      <c r="A153" s="88" t="s">
        <v>337</v>
      </c>
      <c r="B153" s="121" t="s">
        <v>338</v>
      </c>
      <c r="C153" s="122" t="s">
        <v>339</v>
      </c>
      <c r="D153" s="123" t="s">
        <v>119</v>
      </c>
      <c r="E153" s="92">
        <v>133.72</v>
      </c>
      <c r="F153" s="124"/>
      <c r="G153" s="125"/>
      <c r="H153" s="94"/>
      <c r="I153" s="95"/>
      <c r="J153" s="95"/>
      <c r="K153" s="95"/>
      <c r="L153" s="95"/>
      <c r="M153" s="96"/>
    </row>
    <row r="154" spans="1:13" s="49" customFormat="1" ht="25.5">
      <c r="A154" s="88" t="s">
        <v>340</v>
      </c>
      <c r="B154" s="121" t="s">
        <v>317</v>
      </c>
      <c r="C154" s="122" t="s">
        <v>318</v>
      </c>
      <c r="D154" s="123" t="s">
        <v>119</v>
      </c>
      <c r="E154" s="92">
        <v>37.729999999999997</v>
      </c>
      <c r="F154" s="124"/>
      <c r="G154" s="125"/>
      <c r="H154" s="94"/>
      <c r="I154" s="95"/>
      <c r="J154" s="95"/>
      <c r="K154" s="95"/>
      <c r="L154" s="95"/>
      <c r="M154" s="96"/>
    </row>
    <row r="155" spans="1:13" s="49" customFormat="1" ht="38.25">
      <c r="A155" s="88" t="s">
        <v>341</v>
      </c>
      <c r="B155" s="121" t="s">
        <v>211</v>
      </c>
      <c r="C155" s="122" t="s">
        <v>125</v>
      </c>
      <c r="D155" s="123" t="s">
        <v>77</v>
      </c>
      <c r="E155" s="92">
        <v>4</v>
      </c>
      <c r="F155" s="124"/>
      <c r="G155" s="125"/>
      <c r="H155" s="94"/>
      <c r="I155" s="95"/>
      <c r="J155" s="95"/>
      <c r="K155" s="95"/>
      <c r="L155" s="95"/>
      <c r="M155" s="96"/>
    </row>
    <row r="156" spans="1:13" s="49" customFormat="1" ht="27.75">
      <c r="A156" s="88" t="s">
        <v>342</v>
      </c>
      <c r="B156" s="121" t="s">
        <v>343</v>
      </c>
      <c r="C156" s="122" t="s">
        <v>344</v>
      </c>
      <c r="D156" s="123" t="s">
        <v>160</v>
      </c>
      <c r="E156" s="92">
        <f>'Memorial de Cálculo'!O51</f>
        <v>0.55649999999999999</v>
      </c>
      <c r="F156" s="124"/>
      <c r="G156" s="125"/>
      <c r="H156" s="94"/>
      <c r="I156" s="95"/>
      <c r="J156" s="95"/>
      <c r="K156" s="95"/>
      <c r="L156" s="95"/>
      <c r="M156" s="96"/>
    </row>
    <row r="157" spans="1:13" s="49" customFormat="1" ht="25.5">
      <c r="A157" s="88" t="s">
        <v>345</v>
      </c>
      <c r="B157" s="121" t="s">
        <v>346</v>
      </c>
      <c r="C157" s="122" t="s">
        <v>347</v>
      </c>
      <c r="D157" s="123" t="s">
        <v>160</v>
      </c>
      <c r="E157" s="92">
        <f>'Memorial de Cálculo'!S50</f>
        <v>0.1855</v>
      </c>
      <c r="F157" s="124"/>
      <c r="G157" s="125"/>
      <c r="H157" s="94"/>
      <c r="I157" s="95"/>
      <c r="J157" s="95"/>
      <c r="K157" s="95"/>
      <c r="L157" s="95"/>
      <c r="M157" s="96"/>
    </row>
    <row r="158" spans="1:13" s="49" customFormat="1" ht="63.75">
      <c r="A158" s="88" t="s">
        <v>348</v>
      </c>
      <c r="B158" s="121" t="s">
        <v>349</v>
      </c>
      <c r="C158" s="122" t="s">
        <v>350</v>
      </c>
      <c r="D158" s="123" t="s">
        <v>77</v>
      </c>
      <c r="E158" s="92">
        <v>5</v>
      </c>
      <c r="F158" s="124"/>
      <c r="G158" s="125"/>
      <c r="H158" s="94"/>
      <c r="I158" s="95"/>
      <c r="J158" s="95"/>
      <c r="K158" s="95"/>
      <c r="L158" s="95"/>
      <c r="M158" s="96"/>
    </row>
    <row r="159" spans="1:13" s="49" customFormat="1" ht="38.25">
      <c r="A159" s="88" t="s">
        <v>351</v>
      </c>
      <c r="B159" s="122" t="s">
        <v>352</v>
      </c>
      <c r="C159" s="122" t="s">
        <v>353</v>
      </c>
      <c r="D159" s="123" t="s">
        <v>160</v>
      </c>
      <c r="E159" s="92">
        <f>'Memorial de Cálculo'!S53</f>
        <v>0.1855</v>
      </c>
      <c r="F159" s="124"/>
      <c r="G159" s="125"/>
      <c r="H159" s="94"/>
      <c r="I159" s="95"/>
      <c r="J159" s="95"/>
      <c r="K159" s="95"/>
      <c r="L159" s="95"/>
      <c r="M159" s="96"/>
    </row>
    <row r="160" spans="1:13" s="49" customFormat="1" ht="38.25">
      <c r="A160" s="88" t="s">
        <v>354</v>
      </c>
      <c r="B160" s="122" t="s">
        <v>355</v>
      </c>
      <c r="C160" s="122" t="s">
        <v>356</v>
      </c>
      <c r="D160" s="123" t="s">
        <v>160</v>
      </c>
      <c r="E160" s="92">
        <f>'Memorial de Cálculo'!S56</f>
        <v>0.1855</v>
      </c>
      <c r="F160" s="124"/>
      <c r="G160" s="125"/>
      <c r="H160" s="94"/>
      <c r="I160" s="95"/>
      <c r="J160" s="95"/>
      <c r="K160" s="95"/>
      <c r="L160" s="95"/>
      <c r="M160" s="96"/>
    </row>
    <row r="161" spans="1:13" s="49" customFormat="1" ht="25.5">
      <c r="A161" s="88" t="s">
        <v>357</v>
      </c>
      <c r="B161" s="121" t="s">
        <v>111</v>
      </c>
      <c r="C161" s="122" t="s">
        <v>112</v>
      </c>
      <c r="D161" s="123" t="s">
        <v>77</v>
      </c>
      <c r="E161" s="92">
        <v>4</v>
      </c>
      <c r="F161" s="124"/>
      <c r="G161" s="125"/>
      <c r="H161" s="94"/>
      <c r="I161" s="95"/>
      <c r="J161" s="95"/>
      <c r="K161" s="95"/>
      <c r="L161" s="95"/>
      <c r="M161" s="96"/>
    </row>
    <row r="162" spans="1:13" s="49" customFormat="1" ht="25.5">
      <c r="A162" s="88" t="s">
        <v>358</v>
      </c>
      <c r="B162" s="121" t="s">
        <v>359</v>
      </c>
      <c r="C162" s="122" t="s">
        <v>360</v>
      </c>
      <c r="D162" s="123" t="s">
        <v>53</v>
      </c>
      <c r="E162" s="92">
        <v>3.71</v>
      </c>
      <c r="F162" s="124"/>
      <c r="G162" s="125"/>
      <c r="H162" s="94"/>
      <c r="I162" s="95"/>
      <c r="J162" s="95"/>
      <c r="K162" s="95"/>
      <c r="L162" s="95"/>
      <c r="M162" s="96"/>
    </row>
    <row r="163" spans="1:13" s="49" customFormat="1" ht="14.25">
      <c r="A163" s="88" t="s">
        <v>361</v>
      </c>
      <c r="B163" s="121" t="s">
        <v>362</v>
      </c>
      <c r="C163" s="122" t="s">
        <v>363</v>
      </c>
      <c r="D163" s="123" t="s">
        <v>64</v>
      </c>
      <c r="E163" s="92">
        <v>3.71</v>
      </c>
      <c r="F163" s="124"/>
      <c r="G163" s="125"/>
      <c r="H163" s="94"/>
      <c r="I163" s="95"/>
      <c r="J163" s="95"/>
      <c r="K163" s="95"/>
      <c r="L163" s="95"/>
      <c r="M163" s="96"/>
    </row>
    <row r="164" spans="1:13" s="49" customFormat="1" ht="25.5">
      <c r="A164" s="88" t="s">
        <v>364</v>
      </c>
      <c r="B164" s="121" t="s">
        <v>365</v>
      </c>
      <c r="C164" s="122" t="s">
        <v>214</v>
      </c>
      <c r="D164" s="123" t="s">
        <v>53</v>
      </c>
      <c r="E164" s="92">
        <v>1</v>
      </c>
      <c r="F164" s="124"/>
      <c r="G164" s="125"/>
      <c r="H164" s="94"/>
      <c r="I164" s="95"/>
      <c r="J164" s="95"/>
      <c r="K164" s="95"/>
      <c r="L164" s="95"/>
      <c r="M164" s="96"/>
    </row>
    <row r="165" spans="1:13" s="49" customFormat="1" ht="25.5">
      <c r="A165" s="88" t="s">
        <v>366</v>
      </c>
      <c r="B165" s="121" t="s">
        <v>367</v>
      </c>
      <c r="C165" s="122" t="s">
        <v>217</v>
      </c>
      <c r="D165" s="123" t="s">
        <v>53</v>
      </c>
      <c r="E165" s="92">
        <v>1</v>
      </c>
      <c r="F165" s="124"/>
      <c r="G165" s="125"/>
      <c r="H165" s="94"/>
      <c r="I165" s="95"/>
      <c r="J165" s="95"/>
      <c r="K165" s="95"/>
      <c r="L165" s="95"/>
      <c r="M165" s="96"/>
    </row>
    <row r="166" spans="1:13" s="49" customFormat="1" ht="25.5">
      <c r="A166" s="88" t="s">
        <v>368</v>
      </c>
      <c r="B166" s="121" t="s">
        <v>219</v>
      </c>
      <c r="C166" s="122" t="s">
        <v>220</v>
      </c>
      <c r="D166" s="123" t="s">
        <v>64</v>
      </c>
      <c r="E166" s="92">
        <f>'Memorial de Cálculo'!E52</f>
        <v>9.1135245154623288</v>
      </c>
      <c r="F166" s="124"/>
      <c r="G166" s="125"/>
      <c r="H166" s="94"/>
      <c r="I166" s="95"/>
      <c r="J166" s="95"/>
      <c r="K166" s="95"/>
      <c r="L166" s="95"/>
      <c r="M166" s="96"/>
    </row>
    <row r="167" spans="1:13" s="49" customFormat="1" ht="51">
      <c r="A167" s="88" t="s">
        <v>369</v>
      </c>
      <c r="B167" s="121" t="s">
        <v>222</v>
      </c>
      <c r="C167" s="122" t="s">
        <v>370</v>
      </c>
      <c r="D167" s="123" t="s">
        <v>64</v>
      </c>
      <c r="E167" s="92">
        <f>'Memorial de Cálculo'!F54</f>
        <v>18.227049030924658</v>
      </c>
      <c r="F167" s="124"/>
      <c r="G167" s="125"/>
      <c r="H167" s="94"/>
      <c r="I167" s="95"/>
      <c r="J167" s="95"/>
      <c r="K167" s="95"/>
      <c r="L167" s="95"/>
      <c r="M167" s="96"/>
    </row>
    <row r="168" spans="1:13" s="49" customFormat="1" ht="16.5" customHeight="1">
      <c r="A168" s="665" t="s">
        <v>84</v>
      </c>
      <c r="B168" s="665"/>
      <c r="C168" s="665"/>
      <c r="D168" s="665"/>
      <c r="E168" s="665"/>
      <c r="F168" s="665"/>
      <c r="G168" s="665"/>
      <c r="H168" s="665"/>
      <c r="I168" s="665"/>
      <c r="J168" s="665"/>
      <c r="K168" s="665"/>
      <c r="L168" s="117">
        <f>SUM(L147:L167)</f>
        <v>0</v>
      </c>
      <c r="M168" s="118"/>
    </row>
    <row r="169" spans="1:13" s="49" customFormat="1">
      <c r="A169" s="110" t="s">
        <v>371</v>
      </c>
      <c r="B169" s="111"/>
      <c r="C169" s="112" t="s">
        <v>254</v>
      </c>
      <c r="D169" s="113"/>
      <c r="E169" s="114"/>
      <c r="F169" s="115"/>
      <c r="G169" s="113"/>
      <c r="H169" s="113"/>
      <c r="I169" s="115"/>
      <c r="J169" s="115"/>
      <c r="K169" s="115"/>
      <c r="L169" s="115"/>
      <c r="M169" s="116"/>
    </row>
    <row r="170" spans="1:13" s="49" customFormat="1" ht="51">
      <c r="A170" s="88" t="s">
        <v>372</v>
      </c>
      <c r="B170" s="121" t="s">
        <v>256</v>
      </c>
      <c r="C170" s="122" t="s">
        <v>257</v>
      </c>
      <c r="D170" s="123" t="s">
        <v>64</v>
      </c>
      <c r="E170" s="92">
        <f>'Memorial de Cálculo'!F64</f>
        <v>54.68</v>
      </c>
      <c r="F170" s="124"/>
      <c r="G170" s="125"/>
      <c r="H170" s="94"/>
      <c r="I170" s="95"/>
      <c r="J170" s="95"/>
      <c r="K170" s="95"/>
      <c r="L170" s="95"/>
      <c r="M170" s="96"/>
    </row>
    <row r="171" spans="1:13" s="49" customFormat="1" ht="51">
      <c r="A171" s="88" t="s">
        <v>373</v>
      </c>
      <c r="B171" s="121" t="s">
        <v>259</v>
      </c>
      <c r="C171" s="122" t="s">
        <v>260</v>
      </c>
      <c r="D171" s="123" t="s">
        <v>64</v>
      </c>
      <c r="E171" s="92">
        <f>'Memorial de Cálculo'!O60</f>
        <v>14.920000000000002</v>
      </c>
      <c r="F171" s="124"/>
      <c r="G171" s="125"/>
      <c r="H171" s="94"/>
      <c r="I171" s="95"/>
      <c r="J171" s="95"/>
      <c r="K171" s="95"/>
      <c r="L171" s="95"/>
      <c r="M171" s="96"/>
    </row>
    <row r="172" spans="1:13" s="49" customFormat="1" ht="25.5">
      <c r="A172" s="88" t="s">
        <v>374</v>
      </c>
      <c r="B172" s="121" t="s">
        <v>183</v>
      </c>
      <c r="C172" s="122" t="s">
        <v>375</v>
      </c>
      <c r="D172" s="123" t="s">
        <v>64</v>
      </c>
      <c r="E172" s="92">
        <f>'Memorial de Cálculo'!M75</f>
        <v>139.19999999999999</v>
      </c>
      <c r="F172" s="124"/>
      <c r="G172" s="125"/>
      <c r="H172" s="94"/>
      <c r="I172" s="95"/>
      <c r="J172" s="95"/>
      <c r="K172" s="95"/>
      <c r="L172" s="95"/>
      <c r="M172" s="96"/>
    </row>
    <row r="173" spans="1:13" s="49" customFormat="1" ht="25.5">
      <c r="A173" s="88" t="s">
        <v>376</v>
      </c>
      <c r="B173" s="121" t="s">
        <v>377</v>
      </c>
      <c r="C173" s="122" t="s">
        <v>265</v>
      </c>
      <c r="D173" s="123" t="s">
        <v>64</v>
      </c>
      <c r="E173" s="92">
        <f>'Memorial de Cálculo'!N77</f>
        <v>139.19999999999999</v>
      </c>
      <c r="F173" s="124"/>
      <c r="G173" s="125"/>
      <c r="H173" s="94"/>
      <c r="I173" s="95"/>
      <c r="J173" s="95"/>
      <c r="K173" s="95"/>
      <c r="L173" s="95"/>
      <c r="M173" s="96"/>
    </row>
    <row r="174" spans="1:13" s="49" customFormat="1" ht="25.5">
      <c r="A174" s="88" t="s">
        <v>378</v>
      </c>
      <c r="B174" s="121" t="s">
        <v>267</v>
      </c>
      <c r="C174" s="122" t="s">
        <v>268</v>
      </c>
      <c r="D174" s="123" t="s">
        <v>64</v>
      </c>
      <c r="E174" s="92">
        <f>'Memorial de Cálculo'!B79</f>
        <v>3.3600000000000003</v>
      </c>
      <c r="F174" s="124"/>
      <c r="G174" s="125"/>
      <c r="H174" s="94"/>
      <c r="I174" s="95"/>
      <c r="J174" s="95"/>
      <c r="K174" s="95"/>
      <c r="L174" s="95"/>
      <c r="M174" s="96"/>
    </row>
    <row r="175" spans="1:13" s="49" customFormat="1" ht="76.5">
      <c r="A175" s="88" t="s">
        <v>379</v>
      </c>
      <c r="B175" s="121" t="s">
        <v>380</v>
      </c>
      <c r="C175" s="122" t="s">
        <v>381</v>
      </c>
      <c r="D175" s="123" t="s">
        <v>77</v>
      </c>
      <c r="E175" s="92">
        <v>2</v>
      </c>
      <c r="F175" s="124"/>
      <c r="G175" s="125"/>
      <c r="H175" s="94"/>
      <c r="I175" s="95"/>
      <c r="J175" s="95"/>
      <c r="K175" s="95"/>
      <c r="L175" s="95"/>
      <c r="M175" s="96"/>
    </row>
    <row r="176" spans="1:13" s="49" customFormat="1" ht="25.5">
      <c r="A176" s="88" t="s">
        <v>382</v>
      </c>
      <c r="B176" s="121" t="s">
        <v>273</v>
      </c>
      <c r="C176" s="122" t="s">
        <v>274</v>
      </c>
      <c r="D176" s="123" t="s">
        <v>64</v>
      </c>
      <c r="E176" s="92">
        <f>'Memorial de Cálculo'!E75</f>
        <v>6.7200000000000006</v>
      </c>
      <c r="F176" s="124"/>
      <c r="G176" s="125"/>
      <c r="H176" s="94"/>
      <c r="I176" s="95"/>
      <c r="J176" s="95"/>
      <c r="K176" s="95"/>
      <c r="L176" s="95"/>
      <c r="M176" s="96"/>
    </row>
    <row r="177" spans="1:13" s="49" customFormat="1" ht="25.5">
      <c r="A177" s="88" t="s">
        <v>383</v>
      </c>
      <c r="B177" s="121" t="s">
        <v>276</v>
      </c>
      <c r="C177" s="122" t="s">
        <v>384</v>
      </c>
      <c r="D177" s="123" t="s">
        <v>64</v>
      </c>
      <c r="E177" s="92">
        <f>'Memorial de Cálculo'!E81</f>
        <v>6.7200000000000006</v>
      </c>
      <c r="F177" s="124"/>
      <c r="G177" s="125"/>
      <c r="H177" s="94"/>
      <c r="I177" s="95"/>
      <c r="J177" s="95"/>
      <c r="K177" s="95"/>
      <c r="L177" s="95"/>
      <c r="M177" s="96"/>
    </row>
    <row r="178" spans="1:13" s="49" customFormat="1" ht="38.25">
      <c r="A178" s="88" t="s">
        <v>385</v>
      </c>
      <c r="B178" s="121" t="s">
        <v>279</v>
      </c>
      <c r="C178" s="122" t="s">
        <v>386</v>
      </c>
      <c r="D178" s="123" t="s">
        <v>64</v>
      </c>
      <c r="E178" s="92">
        <f>'Memorial de Cálculo'!C67</f>
        <v>69.599999999999994</v>
      </c>
      <c r="F178" s="124"/>
      <c r="G178" s="125"/>
      <c r="H178" s="94"/>
      <c r="I178" s="95"/>
      <c r="J178" s="95"/>
      <c r="K178" s="95"/>
      <c r="L178" s="95"/>
      <c r="M178" s="96"/>
    </row>
    <row r="179" spans="1:13" s="49" customFormat="1" ht="25.5">
      <c r="A179" s="88" t="s">
        <v>387</v>
      </c>
      <c r="B179" s="121" t="s">
        <v>282</v>
      </c>
      <c r="C179" s="122" t="s">
        <v>189</v>
      </c>
      <c r="D179" s="123" t="s">
        <v>160</v>
      </c>
      <c r="E179" s="92">
        <f>'Memorial de Cálculo'!C69</f>
        <v>3.48</v>
      </c>
      <c r="F179" s="124"/>
      <c r="G179" s="125"/>
      <c r="H179" s="94"/>
      <c r="I179" s="95"/>
      <c r="J179" s="95"/>
      <c r="K179" s="95"/>
      <c r="L179" s="95"/>
      <c r="M179" s="96"/>
    </row>
    <row r="180" spans="1:13" s="49" customFormat="1" ht="16.5" customHeight="1">
      <c r="A180" s="665" t="s">
        <v>84</v>
      </c>
      <c r="B180" s="665"/>
      <c r="C180" s="665"/>
      <c r="D180" s="665"/>
      <c r="E180" s="665"/>
      <c r="F180" s="665"/>
      <c r="G180" s="665"/>
      <c r="H180" s="665"/>
      <c r="I180" s="665"/>
      <c r="J180" s="665"/>
      <c r="K180" s="665"/>
      <c r="L180" s="117">
        <f>SUM(L170:L179)</f>
        <v>0</v>
      </c>
      <c r="M180" s="118"/>
    </row>
    <row r="181" spans="1:13" s="49" customFormat="1">
      <c r="A181" s="103" t="s">
        <v>388</v>
      </c>
      <c r="B181" s="104"/>
      <c r="C181" s="105" t="s">
        <v>389</v>
      </c>
      <c r="D181" s="106"/>
      <c r="E181" s="107"/>
      <c r="F181" s="108"/>
      <c r="G181" s="106"/>
      <c r="H181" s="106"/>
      <c r="I181" s="108"/>
      <c r="J181" s="108"/>
      <c r="K181" s="108"/>
      <c r="L181" s="108"/>
      <c r="M181" s="109">
        <f>L185+L193+L202+L208+L222+L225+L236</f>
        <v>0</v>
      </c>
    </row>
    <row r="182" spans="1:13" s="49" customFormat="1">
      <c r="A182" s="110" t="s">
        <v>390</v>
      </c>
      <c r="B182" s="111"/>
      <c r="C182" s="112" t="s">
        <v>73</v>
      </c>
      <c r="D182" s="113"/>
      <c r="E182" s="114"/>
      <c r="F182" s="115"/>
      <c r="G182" s="113"/>
      <c r="H182" s="113"/>
      <c r="I182" s="115"/>
      <c r="J182" s="115"/>
      <c r="K182" s="115"/>
      <c r="L182" s="115"/>
      <c r="M182" s="116"/>
    </row>
    <row r="183" spans="1:13" s="49" customFormat="1" ht="25.5">
      <c r="A183" s="88" t="s">
        <v>391</v>
      </c>
      <c r="B183" s="126" t="s">
        <v>392</v>
      </c>
      <c r="C183" s="122" t="s">
        <v>393</v>
      </c>
      <c r="D183" s="123" t="s">
        <v>77</v>
      </c>
      <c r="E183" s="92">
        <v>6</v>
      </c>
      <c r="F183" s="93"/>
      <c r="G183" s="94"/>
      <c r="H183" s="94"/>
      <c r="I183" s="95"/>
      <c r="J183" s="95"/>
      <c r="K183" s="95"/>
      <c r="L183" s="95"/>
      <c r="M183" s="96"/>
    </row>
    <row r="184" spans="1:13" s="49" customFormat="1" ht="25.5">
      <c r="A184" s="88" t="s">
        <v>394</v>
      </c>
      <c r="B184" s="126" t="s">
        <v>82</v>
      </c>
      <c r="C184" s="122" t="s">
        <v>83</v>
      </c>
      <c r="D184" s="123" t="s">
        <v>53</v>
      </c>
      <c r="E184" s="92">
        <v>6</v>
      </c>
      <c r="F184" s="93"/>
      <c r="G184" s="94"/>
      <c r="H184" s="94"/>
      <c r="I184" s="95"/>
      <c r="J184" s="95"/>
      <c r="K184" s="95"/>
      <c r="L184" s="95"/>
      <c r="M184" s="96"/>
    </row>
    <row r="185" spans="1:13" s="49" customFormat="1" ht="16.149999999999999" customHeight="1">
      <c r="A185" s="665" t="s">
        <v>84</v>
      </c>
      <c r="B185" s="665"/>
      <c r="C185" s="665"/>
      <c r="D185" s="665"/>
      <c r="E185" s="665"/>
      <c r="F185" s="665"/>
      <c r="G185" s="665"/>
      <c r="H185" s="665"/>
      <c r="I185" s="665"/>
      <c r="J185" s="665"/>
      <c r="K185" s="665"/>
      <c r="L185" s="117">
        <f>SUM(L183:L184)</f>
        <v>0</v>
      </c>
      <c r="M185" s="118"/>
    </row>
    <row r="186" spans="1:13" s="49" customFormat="1">
      <c r="A186" s="110" t="s">
        <v>395</v>
      </c>
      <c r="B186" s="111"/>
      <c r="C186" s="112" t="s">
        <v>86</v>
      </c>
      <c r="D186" s="113"/>
      <c r="E186" s="114"/>
      <c r="F186" s="115"/>
      <c r="G186" s="113"/>
      <c r="H186" s="113"/>
      <c r="I186" s="115"/>
      <c r="J186" s="115"/>
      <c r="K186" s="115"/>
      <c r="L186" s="115"/>
      <c r="M186" s="116"/>
    </row>
    <row r="187" spans="1:13" s="49" customFormat="1" ht="25.5">
      <c r="A187" s="88" t="s">
        <v>396</v>
      </c>
      <c r="B187" s="126" t="s">
        <v>88</v>
      </c>
      <c r="C187" s="122" t="s">
        <v>89</v>
      </c>
      <c r="D187" s="123" t="s">
        <v>53</v>
      </c>
      <c r="E187" s="92">
        <v>7</v>
      </c>
      <c r="F187" s="93"/>
      <c r="G187" s="94"/>
      <c r="H187" s="94"/>
      <c r="I187" s="95"/>
      <c r="J187" s="95"/>
      <c r="K187" s="95"/>
      <c r="L187" s="95"/>
      <c r="M187" s="96"/>
    </row>
    <row r="188" spans="1:13" s="49" customFormat="1" ht="25.5">
      <c r="A188" s="88" t="s">
        <v>397</v>
      </c>
      <c r="B188" s="126" t="s">
        <v>91</v>
      </c>
      <c r="C188" s="122" t="s">
        <v>92</v>
      </c>
      <c r="D188" s="123" t="s">
        <v>53</v>
      </c>
      <c r="E188" s="92">
        <v>11</v>
      </c>
      <c r="F188" s="93"/>
      <c r="G188" s="94"/>
      <c r="H188" s="94"/>
      <c r="I188" s="95"/>
      <c r="J188" s="95"/>
      <c r="K188" s="95"/>
      <c r="L188" s="95"/>
      <c r="M188" s="96"/>
    </row>
    <row r="189" spans="1:13" s="49" customFormat="1" ht="25.5">
      <c r="A189" s="88" t="s">
        <v>398</v>
      </c>
      <c r="B189" s="126" t="s">
        <v>94</v>
      </c>
      <c r="C189" s="122" t="s">
        <v>95</v>
      </c>
      <c r="D189" s="123" t="s">
        <v>53</v>
      </c>
      <c r="E189" s="92">
        <v>7</v>
      </c>
      <c r="F189" s="93"/>
      <c r="G189" s="94"/>
      <c r="H189" s="94"/>
      <c r="I189" s="95"/>
      <c r="J189" s="95"/>
      <c r="K189" s="95"/>
      <c r="L189" s="95"/>
      <c r="M189" s="96"/>
    </row>
    <row r="190" spans="1:13" s="49" customFormat="1" ht="25.5">
      <c r="A190" s="88" t="s">
        <v>399</v>
      </c>
      <c r="B190" s="126" t="s">
        <v>400</v>
      </c>
      <c r="C190" s="122" t="s">
        <v>401</v>
      </c>
      <c r="D190" s="123" t="s">
        <v>53</v>
      </c>
      <c r="E190" s="92">
        <v>3</v>
      </c>
      <c r="F190" s="93"/>
      <c r="G190" s="94"/>
      <c r="H190" s="94"/>
      <c r="I190" s="95"/>
      <c r="J190" s="95"/>
      <c r="K190" s="95"/>
      <c r="L190" s="95"/>
      <c r="M190" s="96"/>
    </row>
    <row r="191" spans="1:13" s="49" customFormat="1" ht="25.5">
      <c r="A191" s="88" t="s">
        <v>402</v>
      </c>
      <c r="B191" s="126" t="s">
        <v>97</v>
      </c>
      <c r="C191" s="122" t="s">
        <v>98</v>
      </c>
      <c r="D191" s="123" t="s">
        <v>53</v>
      </c>
      <c r="E191" s="92">
        <v>11</v>
      </c>
      <c r="F191" s="93"/>
      <c r="G191" s="94"/>
      <c r="H191" s="94"/>
      <c r="I191" s="95"/>
      <c r="J191" s="95"/>
      <c r="K191" s="95"/>
      <c r="L191" s="95"/>
      <c r="M191" s="96"/>
    </row>
    <row r="192" spans="1:13" s="49" customFormat="1" ht="25.5">
      <c r="A192" s="88" t="s">
        <v>403</v>
      </c>
      <c r="B192" s="126" t="s">
        <v>100</v>
      </c>
      <c r="C192" s="122" t="s">
        <v>101</v>
      </c>
      <c r="D192" s="123" t="s">
        <v>53</v>
      </c>
      <c r="E192" s="92">
        <v>10</v>
      </c>
      <c r="F192" s="93"/>
      <c r="G192" s="94"/>
      <c r="H192" s="94"/>
      <c r="I192" s="95"/>
      <c r="J192" s="95"/>
      <c r="K192" s="95"/>
      <c r="L192" s="95"/>
      <c r="M192" s="96"/>
    </row>
    <row r="193" spans="1:13" s="49" customFormat="1" ht="16.149999999999999" customHeight="1">
      <c r="A193" s="665" t="s">
        <v>84</v>
      </c>
      <c r="B193" s="665"/>
      <c r="C193" s="665"/>
      <c r="D193" s="665"/>
      <c r="E193" s="665"/>
      <c r="F193" s="665"/>
      <c r="G193" s="665"/>
      <c r="H193" s="665"/>
      <c r="I193" s="665"/>
      <c r="J193" s="665"/>
      <c r="K193" s="665"/>
      <c r="L193" s="117">
        <f>SUM(L187:L192)</f>
        <v>0</v>
      </c>
      <c r="M193" s="118"/>
    </row>
    <row r="194" spans="1:13" s="49" customFormat="1">
      <c r="A194" s="110" t="s">
        <v>404</v>
      </c>
      <c r="B194" s="111"/>
      <c r="C194" s="112" t="s">
        <v>103</v>
      </c>
      <c r="D194" s="113"/>
      <c r="E194" s="114"/>
      <c r="F194" s="115"/>
      <c r="G194" s="113"/>
      <c r="H194" s="113"/>
      <c r="I194" s="115"/>
      <c r="J194" s="115"/>
      <c r="K194" s="115"/>
      <c r="L194" s="115"/>
      <c r="M194" s="116"/>
    </row>
    <row r="195" spans="1:13" s="49" customFormat="1" ht="38.25">
      <c r="A195" s="88" t="s">
        <v>405</v>
      </c>
      <c r="B195" s="121" t="s">
        <v>105</v>
      </c>
      <c r="C195" s="122" t="s">
        <v>106</v>
      </c>
      <c r="D195" s="123" t="s">
        <v>77</v>
      </c>
      <c r="E195" s="92">
        <v>13</v>
      </c>
      <c r="F195" s="124"/>
      <c r="G195" s="125"/>
      <c r="H195" s="94"/>
      <c r="I195" s="95"/>
      <c r="J195" s="95"/>
      <c r="K195" s="95"/>
      <c r="L195" s="95"/>
      <c r="M195" s="96"/>
    </row>
    <row r="196" spans="1:13" s="49" customFormat="1" ht="25.5">
      <c r="A196" s="88" t="s">
        <v>406</v>
      </c>
      <c r="B196" s="121" t="s">
        <v>111</v>
      </c>
      <c r="C196" s="122" t="s">
        <v>112</v>
      </c>
      <c r="D196" s="123" t="s">
        <v>77</v>
      </c>
      <c r="E196" s="92">
        <v>4</v>
      </c>
      <c r="F196" s="124"/>
      <c r="G196" s="125"/>
      <c r="H196" s="94"/>
      <c r="I196" s="95"/>
      <c r="J196" s="95"/>
      <c r="K196" s="95"/>
      <c r="L196" s="95"/>
      <c r="M196" s="96"/>
    </row>
    <row r="197" spans="1:13" s="49" customFormat="1" ht="38.25">
      <c r="A197" s="88" t="s">
        <v>407</v>
      </c>
      <c r="B197" s="121" t="s">
        <v>114</v>
      </c>
      <c r="C197" s="122" t="s">
        <v>408</v>
      </c>
      <c r="D197" s="123" t="s">
        <v>77</v>
      </c>
      <c r="E197" s="92">
        <v>13</v>
      </c>
      <c r="F197" s="124"/>
      <c r="G197" s="125"/>
      <c r="H197" s="94"/>
      <c r="I197" s="95"/>
      <c r="J197" s="95"/>
      <c r="K197" s="95"/>
      <c r="L197" s="95"/>
      <c r="M197" s="96"/>
    </row>
    <row r="198" spans="1:13" s="49" customFormat="1" ht="38.25">
      <c r="A198" s="88" t="s">
        <v>409</v>
      </c>
      <c r="B198" s="121" t="s">
        <v>117</v>
      </c>
      <c r="C198" s="122" t="s">
        <v>118</v>
      </c>
      <c r="D198" s="123" t="s">
        <v>119</v>
      </c>
      <c r="E198" s="92">
        <f>133.55+1</f>
        <v>134.55000000000001</v>
      </c>
      <c r="F198" s="124"/>
      <c r="G198" s="125"/>
      <c r="H198" s="94"/>
      <c r="I198" s="95"/>
      <c r="J198" s="95"/>
      <c r="K198" s="95"/>
      <c r="L198" s="95"/>
      <c r="M198" s="96"/>
    </row>
    <row r="199" spans="1:13" s="49" customFormat="1" ht="38.25">
      <c r="A199" s="88" t="s">
        <v>410</v>
      </c>
      <c r="B199" s="121" t="s">
        <v>121</v>
      </c>
      <c r="C199" s="122" t="s">
        <v>122</v>
      </c>
      <c r="D199" s="123" t="s">
        <v>77</v>
      </c>
      <c r="E199" s="92">
        <v>8</v>
      </c>
      <c r="F199" s="124"/>
      <c r="G199" s="125"/>
      <c r="H199" s="94"/>
      <c r="I199" s="95"/>
      <c r="J199" s="95"/>
      <c r="K199" s="95"/>
      <c r="L199" s="95"/>
      <c r="M199" s="96"/>
    </row>
    <row r="200" spans="1:13" s="49" customFormat="1" ht="38.25">
      <c r="A200" s="88" t="s">
        <v>411</v>
      </c>
      <c r="B200" s="121" t="s">
        <v>124</v>
      </c>
      <c r="C200" s="122" t="s">
        <v>125</v>
      </c>
      <c r="D200" s="123" t="s">
        <v>77</v>
      </c>
      <c r="E200" s="92">
        <v>6</v>
      </c>
      <c r="F200" s="124"/>
      <c r="G200" s="125"/>
      <c r="H200" s="94"/>
      <c r="I200" s="95"/>
      <c r="J200" s="95"/>
      <c r="K200" s="95"/>
      <c r="L200" s="95"/>
      <c r="M200" s="96"/>
    </row>
    <row r="201" spans="1:13" s="49" customFormat="1" ht="38.25">
      <c r="A201" s="88" t="s">
        <v>412</v>
      </c>
      <c r="B201" s="121" t="s">
        <v>127</v>
      </c>
      <c r="C201" s="122" t="s">
        <v>128</v>
      </c>
      <c r="D201" s="123" t="s">
        <v>77</v>
      </c>
      <c r="E201" s="92">
        <v>269.10000000000002</v>
      </c>
      <c r="F201" s="124"/>
      <c r="G201" s="125"/>
      <c r="H201" s="94"/>
      <c r="I201" s="95"/>
      <c r="J201" s="95"/>
      <c r="K201" s="95"/>
      <c r="L201" s="95"/>
      <c r="M201" s="96"/>
    </row>
    <row r="202" spans="1:13" s="49" customFormat="1" ht="16.5" customHeight="1">
      <c r="A202" s="665" t="s">
        <v>84</v>
      </c>
      <c r="B202" s="665"/>
      <c r="C202" s="665"/>
      <c r="D202" s="665"/>
      <c r="E202" s="665"/>
      <c r="F202" s="665"/>
      <c r="G202" s="665"/>
      <c r="H202" s="665"/>
      <c r="I202" s="665"/>
      <c r="J202" s="665"/>
      <c r="K202" s="665"/>
      <c r="L202" s="117">
        <f>SUM(L195:L201)</f>
        <v>0</v>
      </c>
      <c r="M202" s="118"/>
    </row>
    <row r="203" spans="1:13" s="49" customFormat="1">
      <c r="A203" s="110" t="s">
        <v>413</v>
      </c>
      <c r="B203" s="111"/>
      <c r="C203" s="112" t="s">
        <v>136</v>
      </c>
      <c r="D203" s="113"/>
      <c r="E203" s="114"/>
      <c r="F203" s="115"/>
      <c r="G203" s="113"/>
      <c r="H203" s="113"/>
      <c r="I203" s="115"/>
      <c r="J203" s="115"/>
      <c r="K203" s="115"/>
      <c r="L203" s="115"/>
      <c r="M203" s="116"/>
    </row>
    <row r="204" spans="1:13" s="49" customFormat="1" ht="25.5">
      <c r="A204" s="88" t="s">
        <v>414</v>
      </c>
      <c r="B204" s="126" t="s">
        <v>139</v>
      </c>
      <c r="C204" s="122" t="s">
        <v>140</v>
      </c>
      <c r="D204" s="123" t="s">
        <v>119</v>
      </c>
      <c r="E204" s="92">
        <v>112.48</v>
      </c>
      <c r="F204" s="124"/>
      <c r="G204" s="125"/>
      <c r="H204" s="94"/>
      <c r="I204" s="95"/>
      <c r="J204" s="95"/>
      <c r="K204" s="95"/>
      <c r="L204" s="95"/>
      <c r="M204" s="96"/>
    </row>
    <row r="205" spans="1:13" s="49" customFormat="1" ht="25.5">
      <c r="A205" s="88" t="s">
        <v>415</v>
      </c>
      <c r="B205" s="121" t="s">
        <v>148</v>
      </c>
      <c r="C205" s="122" t="s">
        <v>149</v>
      </c>
      <c r="D205" s="123" t="s">
        <v>119</v>
      </c>
      <c r="E205" s="92">
        <v>8</v>
      </c>
      <c r="F205" s="124"/>
      <c r="G205" s="125"/>
      <c r="H205" s="94"/>
      <c r="I205" s="95"/>
      <c r="J205" s="95"/>
      <c r="K205" s="95"/>
      <c r="L205" s="95"/>
      <c r="M205" s="96"/>
    </row>
    <row r="206" spans="1:13" s="49" customFormat="1" ht="38.25">
      <c r="A206" s="88" t="s">
        <v>416</v>
      </c>
      <c r="B206" s="121" t="s">
        <v>145</v>
      </c>
      <c r="C206" s="122" t="s">
        <v>326</v>
      </c>
      <c r="D206" s="123" t="s">
        <v>119</v>
      </c>
      <c r="E206" s="92">
        <v>11.02</v>
      </c>
      <c r="F206" s="124"/>
      <c r="G206" s="125"/>
      <c r="H206" s="94"/>
      <c r="I206" s="95"/>
      <c r="J206" s="95"/>
      <c r="K206" s="95"/>
      <c r="L206" s="95"/>
      <c r="M206" s="96"/>
    </row>
    <row r="207" spans="1:13" s="49" customFormat="1" ht="25.5">
      <c r="A207" s="88" t="s">
        <v>417</v>
      </c>
      <c r="B207" s="121" t="s">
        <v>418</v>
      </c>
      <c r="C207" s="122" t="s">
        <v>419</v>
      </c>
      <c r="D207" s="123" t="s">
        <v>77</v>
      </c>
      <c r="E207" s="92">
        <v>5</v>
      </c>
      <c r="F207" s="124"/>
      <c r="G207" s="125"/>
      <c r="H207" s="94"/>
      <c r="I207" s="95"/>
      <c r="J207" s="95"/>
      <c r="K207" s="95"/>
      <c r="L207" s="95"/>
      <c r="M207" s="96"/>
    </row>
    <row r="208" spans="1:13" s="49" customFormat="1" ht="16.5" customHeight="1">
      <c r="A208" s="665" t="s">
        <v>84</v>
      </c>
      <c r="B208" s="665"/>
      <c r="C208" s="665"/>
      <c r="D208" s="665"/>
      <c r="E208" s="665"/>
      <c r="F208" s="665"/>
      <c r="G208" s="665"/>
      <c r="H208" s="665"/>
      <c r="I208" s="665"/>
      <c r="J208" s="665"/>
      <c r="K208" s="665"/>
      <c r="L208" s="117">
        <f>SUM(L204:L207)</f>
        <v>0</v>
      </c>
      <c r="M208" s="118"/>
    </row>
    <row r="209" spans="1:13" s="49" customFormat="1">
      <c r="A209" s="110" t="s">
        <v>420</v>
      </c>
      <c r="B209" s="111"/>
      <c r="C209" s="112" t="s">
        <v>194</v>
      </c>
      <c r="D209" s="113"/>
      <c r="E209" s="114"/>
      <c r="F209" s="115"/>
      <c r="G209" s="113"/>
      <c r="H209" s="113"/>
      <c r="I209" s="115"/>
      <c r="J209" s="115"/>
      <c r="K209" s="115"/>
      <c r="L209" s="115"/>
      <c r="M209" s="116"/>
    </row>
    <row r="210" spans="1:13" s="49" customFormat="1" ht="25.5">
      <c r="A210" s="88" t="s">
        <v>421</v>
      </c>
      <c r="B210" s="121" t="s">
        <v>196</v>
      </c>
      <c r="C210" s="122" t="s">
        <v>197</v>
      </c>
      <c r="D210" s="123" t="s">
        <v>53</v>
      </c>
      <c r="E210" s="92">
        <v>5</v>
      </c>
      <c r="F210" s="124"/>
      <c r="G210" s="125"/>
      <c r="H210" s="94"/>
      <c r="I210" s="95"/>
      <c r="J210" s="95"/>
      <c r="K210" s="95"/>
      <c r="L210" s="95"/>
      <c r="M210" s="96"/>
    </row>
    <row r="211" spans="1:13" s="49" customFormat="1" ht="25.5">
      <c r="A211" s="88" t="s">
        <v>422</v>
      </c>
      <c r="B211" s="121" t="s">
        <v>332</v>
      </c>
      <c r="C211" s="122" t="s">
        <v>200</v>
      </c>
      <c r="D211" s="123" t="s">
        <v>53</v>
      </c>
      <c r="E211" s="92">
        <v>5</v>
      </c>
      <c r="F211" s="124"/>
      <c r="G211" s="125"/>
      <c r="H211" s="94"/>
      <c r="I211" s="95"/>
      <c r="J211" s="95"/>
      <c r="K211" s="95"/>
      <c r="L211" s="95"/>
      <c r="M211" s="96"/>
    </row>
    <row r="212" spans="1:13" s="49" customFormat="1" ht="38.25">
      <c r="A212" s="88" t="s">
        <v>423</v>
      </c>
      <c r="B212" s="121" t="s">
        <v>202</v>
      </c>
      <c r="C212" s="122" t="s">
        <v>118</v>
      </c>
      <c r="D212" s="123" t="s">
        <v>119</v>
      </c>
      <c r="E212" s="92">
        <v>136</v>
      </c>
      <c r="F212" s="124"/>
      <c r="G212" s="125"/>
      <c r="H212" s="94"/>
      <c r="I212" s="95"/>
      <c r="J212" s="95"/>
      <c r="K212" s="95"/>
      <c r="L212" s="95"/>
      <c r="M212" s="96"/>
    </row>
    <row r="213" spans="1:13" s="49" customFormat="1" ht="25.5">
      <c r="A213" s="88" t="s">
        <v>424</v>
      </c>
      <c r="B213" s="126" t="s">
        <v>204</v>
      </c>
      <c r="C213" s="122" t="s">
        <v>205</v>
      </c>
      <c r="D213" s="123" t="s">
        <v>119</v>
      </c>
      <c r="E213" s="92">
        <v>136</v>
      </c>
      <c r="F213" s="124"/>
      <c r="G213" s="125"/>
      <c r="H213" s="94"/>
      <c r="I213" s="95"/>
      <c r="J213" s="95"/>
      <c r="K213" s="95"/>
      <c r="L213" s="95"/>
      <c r="M213" s="96"/>
    </row>
    <row r="214" spans="1:13" s="49" customFormat="1" ht="38.25">
      <c r="A214" s="88" t="s">
        <v>425</v>
      </c>
      <c r="B214" s="121" t="s">
        <v>207</v>
      </c>
      <c r="C214" s="122" t="s">
        <v>131</v>
      </c>
      <c r="D214" s="123" t="s">
        <v>77</v>
      </c>
      <c r="E214" s="92">
        <v>2</v>
      </c>
      <c r="F214" s="124"/>
      <c r="G214" s="125"/>
      <c r="H214" s="94"/>
      <c r="I214" s="95"/>
      <c r="J214" s="95"/>
      <c r="K214" s="95"/>
      <c r="L214" s="95"/>
      <c r="M214" s="96"/>
    </row>
    <row r="215" spans="1:13" s="49" customFormat="1" ht="38.25">
      <c r="A215" s="88" t="s">
        <v>426</v>
      </c>
      <c r="B215" s="121" t="s">
        <v>209</v>
      </c>
      <c r="C215" s="122" t="s">
        <v>122</v>
      </c>
      <c r="D215" s="123" t="s">
        <v>77</v>
      </c>
      <c r="E215" s="92">
        <v>20</v>
      </c>
      <c r="F215" s="124"/>
      <c r="G215" s="125"/>
      <c r="H215" s="94"/>
      <c r="I215" s="95"/>
      <c r="J215" s="95"/>
      <c r="K215" s="95"/>
      <c r="L215" s="95"/>
      <c r="M215" s="96"/>
    </row>
    <row r="216" spans="1:13" s="49" customFormat="1" ht="38.25">
      <c r="A216" s="88" t="s">
        <v>427</v>
      </c>
      <c r="B216" s="121" t="s">
        <v>211</v>
      </c>
      <c r="C216" s="122" t="s">
        <v>125</v>
      </c>
      <c r="D216" s="123" t="s">
        <v>77</v>
      </c>
      <c r="E216" s="92">
        <v>19</v>
      </c>
      <c r="F216" s="124"/>
      <c r="G216" s="125"/>
      <c r="H216" s="94"/>
      <c r="I216" s="95"/>
      <c r="J216" s="95"/>
      <c r="K216" s="95"/>
      <c r="L216" s="95"/>
      <c r="M216" s="96"/>
    </row>
    <row r="217" spans="1:13" s="49" customFormat="1" ht="25.5">
      <c r="A217" s="88" t="s">
        <v>428</v>
      </c>
      <c r="B217" s="121" t="s">
        <v>111</v>
      </c>
      <c r="C217" s="122" t="s">
        <v>112</v>
      </c>
      <c r="D217" s="123" t="s">
        <v>77</v>
      </c>
      <c r="E217" s="92">
        <v>2</v>
      </c>
      <c r="F217" s="124"/>
      <c r="G217" s="125"/>
      <c r="H217" s="94"/>
      <c r="I217" s="95"/>
      <c r="J217" s="95"/>
      <c r="K217" s="95"/>
      <c r="L217" s="95"/>
      <c r="M217" s="96"/>
    </row>
    <row r="218" spans="1:13" s="49" customFormat="1" ht="25.5">
      <c r="A218" s="88" t="s">
        <v>429</v>
      </c>
      <c r="B218" s="121" t="s">
        <v>365</v>
      </c>
      <c r="C218" s="122" t="s">
        <v>214</v>
      </c>
      <c r="D218" s="123" t="s">
        <v>53</v>
      </c>
      <c r="E218" s="92">
        <v>1</v>
      </c>
      <c r="F218" s="124"/>
      <c r="G218" s="125"/>
      <c r="H218" s="94"/>
      <c r="I218" s="95"/>
      <c r="J218" s="95"/>
      <c r="K218" s="95"/>
      <c r="L218" s="95"/>
      <c r="M218" s="96"/>
    </row>
    <row r="219" spans="1:13" s="49" customFormat="1" ht="25.5">
      <c r="A219" s="88" t="s">
        <v>430</v>
      </c>
      <c r="B219" s="121" t="s">
        <v>367</v>
      </c>
      <c r="C219" s="122" t="s">
        <v>217</v>
      </c>
      <c r="D219" s="123" t="s">
        <v>53</v>
      </c>
      <c r="E219" s="92">
        <v>1</v>
      </c>
      <c r="F219" s="124"/>
      <c r="G219" s="125"/>
      <c r="H219" s="94"/>
      <c r="I219" s="95"/>
      <c r="J219" s="95"/>
      <c r="K219" s="95"/>
      <c r="L219" s="95"/>
      <c r="M219" s="96"/>
    </row>
    <row r="220" spans="1:13" s="49" customFormat="1" ht="25.5">
      <c r="A220" s="88" t="s">
        <v>431</v>
      </c>
      <c r="B220" s="121" t="s">
        <v>219</v>
      </c>
      <c r="C220" s="122" t="s">
        <v>220</v>
      </c>
      <c r="D220" s="123" t="s">
        <v>64</v>
      </c>
      <c r="E220" s="92">
        <f>'Memorial de Cálculo'!D88</f>
        <v>8.1398082928344202</v>
      </c>
      <c r="F220" s="124"/>
      <c r="G220" s="125"/>
      <c r="H220" s="94"/>
      <c r="I220" s="95"/>
      <c r="J220" s="95"/>
      <c r="K220" s="95"/>
      <c r="L220" s="95"/>
      <c r="M220" s="96"/>
    </row>
    <row r="221" spans="1:13" s="49" customFormat="1" ht="51">
      <c r="A221" s="88" t="s">
        <v>432</v>
      </c>
      <c r="B221" s="121" t="s">
        <v>222</v>
      </c>
      <c r="C221" s="122" t="s">
        <v>223</v>
      </c>
      <c r="D221" s="123" t="s">
        <v>64</v>
      </c>
      <c r="E221" s="92">
        <f>'Memorial de Cálculo'!E91</f>
        <v>16.27961658566884</v>
      </c>
      <c r="F221" s="124"/>
      <c r="G221" s="125"/>
      <c r="H221" s="94"/>
      <c r="I221" s="95"/>
      <c r="J221" s="95"/>
      <c r="K221" s="95"/>
      <c r="L221" s="95"/>
      <c r="M221" s="96"/>
    </row>
    <row r="222" spans="1:13" s="49" customFormat="1" ht="16.5" customHeight="1">
      <c r="A222" s="665" t="s">
        <v>84</v>
      </c>
      <c r="B222" s="665"/>
      <c r="C222" s="665"/>
      <c r="D222" s="665"/>
      <c r="E222" s="665"/>
      <c r="F222" s="665"/>
      <c r="G222" s="665"/>
      <c r="H222" s="665"/>
      <c r="I222" s="665"/>
      <c r="J222" s="665"/>
      <c r="K222" s="665"/>
      <c r="L222" s="117">
        <f>SUM(L210:L221)</f>
        <v>0</v>
      </c>
      <c r="M222" s="118"/>
    </row>
    <row r="223" spans="1:13" s="49" customFormat="1">
      <c r="A223" s="110" t="s">
        <v>433</v>
      </c>
      <c r="B223" s="111"/>
      <c r="C223" s="112" t="s">
        <v>434</v>
      </c>
      <c r="D223" s="113"/>
      <c r="E223" s="114"/>
      <c r="F223" s="115"/>
      <c r="G223" s="113"/>
      <c r="H223" s="113"/>
      <c r="I223" s="115"/>
      <c r="J223" s="115"/>
      <c r="K223" s="115"/>
      <c r="L223" s="115"/>
      <c r="M223" s="116"/>
    </row>
    <row r="224" spans="1:13" s="49" customFormat="1" ht="25.5">
      <c r="A224" s="88" t="s">
        <v>435</v>
      </c>
      <c r="B224" s="126" t="s">
        <v>436</v>
      </c>
      <c r="C224" s="122" t="s">
        <v>437</v>
      </c>
      <c r="D224" s="123" t="s">
        <v>77</v>
      </c>
      <c r="E224" s="92">
        <v>2</v>
      </c>
      <c r="F224" s="124"/>
      <c r="G224" s="125"/>
      <c r="H224" s="94"/>
      <c r="I224" s="95"/>
      <c r="J224" s="95"/>
      <c r="K224" s="95"/>
      <c r="L224" s="95"/>
      <c r="M224" s="96"/>
    </row>
    <row r="225" spans="1:13" s="49" customFormat="1" ht="16.5" customHeight="1">
      <c r="A225" s="665" t="s">
        <v>84</v>
      </c>
      <c r="B225" s="665"/>
      <c r="C225" s="665"/>
      <c r="D225" s="665"/>
      <c r="E225" s="665"/>
      <c r="F225" s="665"/>
      <c r="G225" s="665"/>
      <c r="H225" s="665"/>
      <c r="I225" s="665"/>
      <c r="J225" s="665"/>
      <c r="K225" s="665"/>
      <c r="L225" s="117">
        <f>L224</f>
        <v>0</v>
      </c>
      <c r="M225" s="118"/>
    </row>
    <row r="226" spans="1:13" s="49" customFormat="1">
      <c r="A226" s="110" t="s">
        <v>438</v>
      </c>
      <c r="B226" s="111"/>
      <c r="C226" s="112" t="s">
        <v>254</v>
      </c>
      <c r="D226" s="113"/>
      <c r="E226" s="114"/>
      <c r="F226" s="115"/>
      <c r="G226" s="113"/>
      <c r="H226" s="113"/>
      <c r="I226" s="115"/>
      <c r="J226" s="115"/>
      <c r="K226" s="115"/>
      <c r="L226" s="115"/>
      <c r="M226" s="116"/>
    </row>
    <row r="227" spans="1:13" s="49" customFormat="1" ht="51">
      <c r="A227" s="88" t="s">
        <v>439</v>
      </c>
      <c r="B227" s="121" t="s">
        <v>259</v>
      </c>
      <c r="C227" s="122" t="s">
        <v>260</v>
      </c>
      <c r="D227" s="123" t="s">
        <v>64</v>
      </c>
      <c r="E227" s="92">
        <f>'Memorial de Cálculo'!C103</f>
        <v>22.151999999999997</v>
      </c>
      <c r="F227" s="124"/>
      <c r="G227" s="125"/>
      <c r="H227" s="94"/>
      <c r="I227" s="95"/>
      <c r="J227" s="95"/>
      <c r="K227" s="95"/>
      <c r="L227" s="95"/>
      <c r="M227" s="96"/>
    </row>
    <row r="228" spans="1:13" s="49" customFormat="1" ht="25.5">
      <c r="A228" s="88" t="s">
        <v>440</v>
      </c>
      <c r="B228" s="121" t="s">
        <v>262</v>
      </c>
      <c r="C228" s="122" t="s">
        <v>263</v>
      </c>
      <c r="D228" s="123" t="s">
        <v>64</v>
      </c>
      <c r="E228" s="92">
        <f>'Memorial de Cálculo'!M97</f>
        <v>40.943999999999996</v>
      </c>
      <c r="F228" s="124"/>
      <c r="G228" s="125"/>
      <c r="H228" s="94"/>
      <c r="I228" s="95"/>
      <c r="J228" s="95"/>
      <c r="K228" s="95"/>
      <c r="L228" s="95"/>
      <c r="M228" s="96"/>
    </row>
    <row r="229" spans="1:13" s="49" customFormat="1" ht="25.5">
      <c r="A229" s="88" t="s">
        <v>441</v>
      </c>
      <c r="B229" s="121" t="s">
        <v>183</v>
      </c>
      <c r="C229" s="122" t="s">
        <v>265</v>
      </c>
      <c r="D229" s="123" t="s">
        <v>64</v>
      </c>
      <c r="E229" s="92">
        <f>'Memorial de Cálculo'!M97</f>
        <v>40.943999999999996</v>
      </c>
      <c r="F229" s="124"/>
      <c r="G229" s="125"/>
      <c r="H229" s="94"/>
      <c r="I229" s="95"/>
      <c r="J229" s="95"/>
      <c r="K229" s="95"/>
      <c r="L229" s="95"/>
      <c r="M229" s="96"/>
    </row>
    <row r="230" spans="1:13" s="49" customFormat="1" ht="25.5">
      <c r="A230" s="88" t="s">
        <v>442</v>
      </c>
      <c r="B230" s="121" t="s">
        <v>267</v>
      </c>
      <c r="C230" s="122" t="s">
        <v>268</v>
      </c>
      <c r="D230" s="123" t="s">
        <v>64</v>
      </c>
      <c r="E230" s="92">
        <f>'Memorial de Cálculo'!H93</f>
        <v>1.6800000000000002</v>
      </c>
      <c r="F230" s="124"/>
      <c r="G230" s="125"/>
      <c r="H230" s="94"/>
      <c r="I230" s="95"/>
      <c r="J230" s="95"/>
      <c r="K230" s="95"/>
      <c r="L230" s="95"/>
      <c r="M230" s="96"/>
    </row>
    <row r="231" spans="1:13" s="49" customFormat="1" ht="76.5">
      <c r="A231" s="88" t="s">
        <v>443</v>
      </c>
      <c r="B231" s="121" t="s">
        <v>444</v>
      </c>
      <c r="C231" s="122" t="s">
        <v>445</v>
      </c>
      <c r="D231" s="123" t="s">
        <v>77</v>
      </c>
      <c r="E231" s="92">
        <v>1</v>
      </c>
      <c r="F231" s="124"/>
      <c r="G231" s="125"/>
      <c r="H231" s="94"/>
      <c r="I231" s="95"/>
      <c r="J231" s="95"/>
      <c r="K231" s="95"/>
      <c r="L231" s="95"/>
      <c r="M231" s="96"/>
    </row>
    <row r="232" spans="1:13" s="49" customFormat="1" ht="25.5">
      <c r="A232" s="88" t="s">
        <v>446</v>
      </c>
      <c r="B232" s="121" t="s">
        <v>273</v>
      </c>
      <c r="C232" s="122" t="s">
        <v>274</v>
      </c>
      <c r="D232" s="123" t="s">
        <v>64</v>
      </c>
      <c r="E232" s="92">
        <f>'Memorial de Cálculo'!L91</f>
        <v>3.3600000000000003</v>
      </c>
      <c r="F232" s="124"/>
      <c r="G232" s="125"/>
      <c r="H232" s="94"/>
      <c r="I232" s="95"/>
      <c r="J232" s="95"/>
      <c r="K232" s="95"/>
      <c r="L232" s="95"/>
      <c r="M232" s="96"/>
    </row>
    <row r="233" spans="1:13" s="49" customFormat="1" ht="25.5">
      <c r="A233" s="88" t="s">
        <v>447</v>
      </c>
      <c r="B233" s="121" t="s">
        <v>276</v>
      </c>
      <c r="C233" s="122" t="s">
        <v>277</v>
      </c>
      <c r="D233" s="123" t="s">
        <v>64</v>
      </c>
      <c r="E233" s="92">
        <f>'Memorial de Cálculo'!L91</f>
        <v>3.3600000000000003</v>
      </c>
      <c r="F233" s="124"/>
      <c r="G233" s="125"/>
      <c r="H233" s="94"/>
      <c r="I233" s="95"/>
      <c r="J233" s="95"/>
      <c r="K233" s="95"/>
      <c r="L233" s="95"/>
      <c r="M233" s="96"/>
    </row>
    <row r="234" spans="1:13" s="49" customFormat="1" ht="38.25">
      <c r="A234" s="88" t="s">
        <v>448</v>
      </c>
      <c r="B234" s="121" t="s">
        <v>279</v>
      </c>
      <c r="C234" s="122" t="s">
        <v>280</v>
      </c>
      <c r="D234" s="123" t="s">
        <v>64</v>
      </c>
      <c r="E234" s="92">
        <f>'Memorial de Cálculo'!C103</f>
        <v>22.151999999999997</v>
      </c>
      <c r="F234" s="124"/>
      <c r="G234" s="125"/>
      <c r="H234" s="94"/>
      <c r="I234" s="95"/>
      <c r="J234" s="95"/>
      <c r="K234" s="95"/>
      <c r="L234" s="95"/>
      <c r="M234" s="96"/>
    </row>
    <row r="235" spans="1:13" s="49" customFormat="1" ht="25.5">
      <c r="A235" s="88" t="s">
        <v>449</v>
      </c>
      <c r="B235" s="121" t="s">
        <v>282</v>
      </c>
      <c r="C235" s="122" t="s">
        <v>189</v>
      </c>
      <c r="D235" s="123" t="s">
        <v>160</v>
      </c>
      <c r="E235" s="92">
        <f>'Memorial de Cálculo'!C108</f>
        <v>1.1075999999999999</v>
      </c>
      <c r="F235" s="124"/>
      <c r="G235" s="125"/>
      <c r="H235" s="94"/>
      <c r="I235" s="95"/>
      <c r="J235" s="95"/>
      <c r="K235" s="95"/>
      <c r="L235" s="95"/>
      <c r="M235" s="96"/>
    </row>
    <row r="236" spans="1:13" s="49" customFormat="1" ht="16.149999999999999" customHeight="1">
      <c r="A236" s="665" t="s">
        <v>84</v>
      </c>
      <c r="B236" s="665"/>
      <c r="C236" s="665"/>
      <c r="D236" s="665"/>
      <c r="E236" s="665"/>
      <c r="F236" s="665"/>
      <c r="G236" s="665"/>
      <c r="H236" s="665"/>
      <c r="I236" s="665"/>
      <c r="J236" s="665"/>
      <c r="K236" s="665"/>
      <c r="L236" s="117">
        <f>SUM(L227:L235)</f>
        <v>0</v>
      </c>
      <c r="M236" s="118"/>
    </row>
    <row r="237" spans="1:13" s="49" customFormat="1">
      <c r="A237" s="103" t="s">
        <v>450</v>
      </c>
      <c r="B237" s="104"/>
      <c r="C237" s="105" t="s">
        <v>451</v>
      </c>
      <c r="D237" s="106"/>
      <c r="E237" s="107"/>
      <c r="F237" s="108"/>
      <c r="G237" s="106"/>
      <c r="H237" s="106"/>
      <c r="I237" s="108"/>
      <c r="J237" s="108"/>
      <c r="K237" s="108"/>
      <c r="L237" s="108"/>
      <c r="M237" s="109">
        <f>L241+L248+L260+L297+L312</f>
        <v>0</v>
      </c>
    </row>
    <row r="238" spans="1:13" s="49" customFormat="1">
      <c r="A238" s="110" t="s">
        <v>452</v>
      </c>
      <c r="B238" s="111"/>
      <c r="C238" s="112" t="s">
        <v>73</v>
      </c>
      <c r="D238" s="113"/>
      <c r="E238" s="114"/>
      <c r="F238" s="115"/>
      <c r="G238" s="113"/>
      <c r="H238" s="113"/>
      <c r="I238" s="115"/>
      <c r="J238" s="115"/>
      <c r="K238" s="115"/>
      <c r="L238" s="115"/>
      <c r="M238" s="116"/>
    </row>
    <row r="239" spans="1:13" s="49" customFormat="1" ht="25.5">
      <c r="A239" s="88" t="s">
        <v>453</v>
      </c>
      <c r="B239" s="121" t="s">
        <v>75</v>
      </c>
      <c r="C239" s="122" t="s">
        <v>76</v>
      </c>
      <c r="D239" s="123" t="s">
        <v>77</v>
      </c>
      <c r="E239" s="92">
        <v>2</v>
      </c>
      <c r="F239" s="93"/>
      <c r="G239" s="94"/>
      <c r="H239" s="94"/>
      <c r="I239" s="95"/>
      <c r="J239" s="95"/>
      <c r="K239" s="95"/>
      <c r="L239" s="95"/>
      <c r="M239" s="96"/>
    </row>
    <row r="240" spans="1:13" s="49" customFormat="1" ht="25.5">
      <c r="A240" s="88" t="s">
        <v>454</v>
      </c>
      <c r="B240" s="121" t="s">
        <v>82</v>
      </c>
      <c r="C240" s="122" t="s">
        <v>83</v>
      </c>
      <c r="D240" s="123" t="s">
        <v>53</v>
      </c>
      <c r="E240" s="92">
        <v>2</v>
      </c>
      <c r="F240" s="93"/>
      <c r="G240" s="94"/>
      <c r="H240" s="94"/>
      <c r="I240" s="95"/>
      <c r="J240" s="95"/>
      <c r="K240" s="95"/>
      <c r="L240" s="95"/>
      <c r="M240" s="96"/>
    </row>
    <row r="241" spans="1:13" s="49" customFormat="1" ht="16.5" customHeight="1">
      <c r="A241" s="665" t="s">
        <v>84</v>
      </c>
      <c r="B241" s="665"/>
      <c r="C241" s="665"/>
      <c r="D241" s="665"/>
      <c r="E241" s="665"/>
      <c r="F241" s="665"/>
      <c r="G241" s="665"/>
      <c r="H241" s="665">
        <f>F241+G241</f>
        <v>0</v>
      </c>
      <c r="I241" s="665">
        <f t="shared" ref="I241:J241" si="5">ROUND(F241*(1+$D$12),2)</f>
        <v>0</v>
      </c>
      <c r="J241" s="665">
        <f t="shared" si="5"/>
        <v>0</v>
      </c>
      <c r="K241" s="665">
        <f>I241+J241</f>
        <v>0</v>
      </c>
      <c r="L241" s="117">
        <f>SUM(L239:L240)</f>
        <v>0</v>
      </c>
      <c r="M241" s="118"/>
    </row>
    <row r="242" spans="1:13" s="49" customFormat="1">
      <c r="A242" s="110" t="s">
        <v>455</v>
      </c>
      <c r="B242" s="111"/>
      <c r="C242" s="112" t="s">
        <v>86</v>
      </c>
      <c r="D242" s="113"/>
      <c r="E242" s="114"/>
      <c r="F242" s="115"/>
      <c r="G242" s="113"/>
      <c r="H242" s="113"/>
      <c r="I242" s="115"/>
      <c r="J242" s="115"/>
      <c r="K242" s="115"/>
      <c r="L242" s="115"/>
      <c r="M242" s="116"/>
    </row>
    <row r="243" spans="1:13" s="49" customFormat="1" ht="25.5">
      <c r="A243" s="88" t="s">
        <v>456</v>
      </c>
      <c r="B243" s="121" t="s">
        <v>88</v>
      </c>
      <c r="C243" s="122" t="s">
        <v>89</v>
      </c>
      <c r="D243" s="123" t="s">
        <v>53</v>
      </c>
      <c r="E243" s="92">
        <v>3</v>
      </c>
      <c r="F243" s="93"/>
      <c r="G243" s="94"/>
      <c r="H243" s="94"/>
      <c r="I243" s="95"/>
      <c r="J243" s="95"/>
      <c r="K243" s="95"/>
      <c r="L243" s="95"/>
      <c r="M243" s="96"/>
    </row>
    <row r="244" spans="1:13" s="49" customFormat="1" ht="25.5">
      <c r="A244" s="88" t="s">
        <v>457</v>
      </c>
      <c r="B244" s="121" t="s">
        <v>91</v>
      </c>
      <c r="C244" s="122" t="s">
        <v>92</v>
      </c>
      <c r="D244" s="123" t="s">
        <v>53</v>
      </c>
      <c r="E244" s="92">
        <v>7</v>
      </c>
      <c r="F244" s="93"/>
      <c r="G244" s="94"/>
      <c r="H244" s="94"/>
      <c r="I244" s="95"/>
      <c r="J244" s="95"/>
      <c r="K244" s="95"/>
      <c r="L244" s="95"/>
      <c r="M244" s="96"/>
    </row>
    <row r="245" spans="1:13" s="49" customFormat="1" ht="25.5">
      <c r="A245" s="88" t="s">
        <v>458</v>
      </c>
      <c r="B245" s="121" t="s">
        <v>94</v>
      </c>
      <c r="C245" s="122" t="s">
        <v>95</v>
      </c>
      <c r="D245" s="123" t="s">
        <v>53</v>
      </c>
      <c r="E245" s="92">
        <v>10</v>
      </c>
      <c r="F245" s="93"/>
      <c r="G245" s="94"/>
      <c r="H245" s="94"/>
      <c r="I245" s="95"/>
      <c r="J245" s="95"/>
      <c r="K245" s="95"/>
      <c r="L245" s="95"/>
      <c r="M245" s="96"/>
    </row>
    <row r="246" spans="1:13" s="49" customFormat="1" ht="25.5">
      <c r="A246" s="88" t="s">
        <v>459</v>
      </c>
      <c r="B246" s="121" t="s">
        <v>97</v>
      </c>
      <c r="C246" s="122" t="s">
        <v>98</v>
      </c>
      <c r="D246" s="123" t="s">
        <v>53</v>
      </c>
      <c r="E246" s="92">
        <v>13</v>
      </c>
      <c r="F246" s="93"/>
      <c r="G246" s="94"/>
      <c r="H246" s="94"/>
      <c r="I246" s="95"/>
      <c r="J246" s="95"/>
      <c r="K246" s="95"/>
      <c r="L246" s="95"/>
      <c r="M246" s="96"/>
    </row>
    <row r="247" spans="1:13" s="49" customFormat="1" ht="25.5">
      <c r="A247" s="88" t="s">
        <v>460</v>
      </c>
      <c r="B247" s="121" t="s">
        <v>100</v>
      </c>
      <c r="C247" s="122" t="s">
        <v>101</v>
      </c>
      <c r="D247" s="123" t="s">
        <v>53</v>
      </c>
      <c r="E247" s="92">
        <v>14</v>
      </c>
      <c r="F247" s="93"/>
      <c r="G247" s="94"/>
      <c r="H247" s="94"/>
      <c r="I247" s="95"/>
      <c r="J247" s="95"/>
      <c r="K247" s="95"/>
      <c r="L247" s="95"/>
      <c r="M247" s="96"/>
    </row>
    <row r="248" spans="1:13" s="49" customFormat="1" ht="16.149999999999999" customHeight="1">
      <c r="A248" s="665" t="s">
        <v>84</v>
      </c>
      <c r="B248" s="665"/>
      <c r="C248" s="665"/>
      <c r="D248" s="665"/>
      <c r="E248" s="665"/>
      <c r="F248" s="665"/>
      <c r="G248" s="665"/>
      <c r="H248" s="665">
        <f t="shared" ref="H248:H260" si="6">F248+G248</f>
        <v>0</v>
      </c>
      <c r="I248" s="665">
        <f t="shared" ref="I248:I260" si="7">ROUND(F248*(1+$D$12),2)</f>
        <v>0</v>
      </c>
      <c r="J248" s="665">
        <f t="shared" ref="J248:J260" si="8">ROUND(G248*(1+$D$12),2)</f>
        <v>0</v>
      </c>
      <c r="K248" s="665">
        <f t="shared" ref="K248:K260" si="9">I248+J248</f>
        <v>0</v>
      </c>
      <c r="L248" s="117">
        <f>SUM(L243:L247)</f>
        <v>0</v>
      </c>
      <c r="M248" s="118"/>
    </row>
    <row r="249" spans="1:13" s="49" customFormat="1">
      <c r="A249" s="110" t="s">
        <v>461</v>
      </c>
      <c r="B249" s="111"/>
      <c r="C249" s="112" t="s">
        <v>103</v>
      </c>
      <c r="D249" s="113"/>
      <c r="E249" s="114"/>
      <c r="F249" s="115"/>
      <c r="G249" s="113"/>
      <c r="H249" s="113">
        <f t="shared" si="6"/>
        <v>0</v>
      </c>
      <c r="I249" s="115">
        <f t="shared" si="7"/>
        <v>0</v>
      </c>
      <c r="J249" s="115">
        <f t="shared" si="8"/>
        <v>0</v>
      </c>
      <c r="K249" s="115">
        <f t="shared" si="9"/>
        <v>0</v>
      </c>
      <c r="L249" s="115">
        <f t="shared" ref="L249" si="10">K249*E249</f>
        <v>0</v>
      </c>
      <c r="M249" s="116"/>
    </row>
    <row r="250" spans="1:13" s="49" customFormat="1" ht="38.25">
      <c r="A250" s="88" t="s">
        <v>462</v>
      </c>
      <c r="B250" s="121" t="s">
        <v>105</v>
      </c>
      <c r="C250" s="122" t="s">
        <v>106</v>
      </c>
      <c r="D250" s="123" t="s">
        <v>77</v>
      </c>
      <c r="E250" s="92">
        <v>18</v>
      </c>
      <c r="F250" s="124"/>
      <c r="G250" s="125"/>
      <c r="H250" s="94"/>
      <c r="I250" s="95"/>
      <c r="J250" s="95"/>
      <c r="K250" s="95"/>
      <c r="L250" s="95"/>
      <c r="M250" s="96"/>
    </row>
    <row r="251" spans="1:13" s="49" customFormat="1" ht="25.5">
      <c r="A251" s="88" t="s">
        <v>463</v>
      </c>
      <c r="B251" s="121" t="s">
        <v>108</v>
      </c>
      <c r="C251" s="122" t="s">
        <v>109</v>
      </c>
      <c r="D251" s="123" t="s">
        <v>53</v>
      </c>
      <c r="E251" s="92">
        <v>2</v>
      </c>
      <c r="F251" s="124"/>
      <c r="G251" s="125"/>
      <c r="H251" s="94"/>
      <c r="I251" s="95"/>
      <c r="J251" s="95"/>
      <c r="K251" s="95"/>
      <c r="L251" s="95"/>
      <c r="M251" s="96"/>
    </row>
    <row r="252" spans="1:13" s="49" customFormat="1" ht="25.5">
      <c r="A252" s="88" t="s">
        <v>464</v>
      </c>
      <c r="B252" s="121" t="s">
        <v>111</v>
      </c>
      <c r="C252" s="122" t="s">
        <v>112</v>
      </c>
      <c r="D252" s="123" t="s">
        <v>77</v>
      </c>
      <c r="E252" s="92">
        <v>1</v>
      </c>
      <c r="F252" s="124"/>
      <c r="G252" s="125"/>
      <c r="H252" s="94"/>
      <c r="I252" s="95"/>
      <c r="J252" s="95"/>
      <c r="K252" s="95"/>
      <c r="L252" s="95"/>
      <c r="M252" s="96"/>
    </row>
    <row r="253" spans="1:13" s="49" customFormat="1" ht="38.25">
      <c r="A253" s="88" t="s">
        <v>465</v>
      </c>
      <c r="B253" s="121" t="s">
        <v>114</v>
      </c>
      <c r="C253" s="122" t="s">
        <v>115</v>
      </c>
      <c r="D253" s="123" t="s">
        <v>77</v>
      </c>
      <c r="E253" s="92">
        <v>20</v>
      </c>
      <c r="F253" s="124"/>
      <c r="G253" s="125"/>
      <c r="H253" s="94"/>
      <c r="I253" s="95"/>
      <c r="J253" s="95"/>
      <c r="K253" s="95"/>
      <c r="L253" s="95"/>
      <c r="M253" s="96"/>
    </row>
    <row r="254" spans="1:13" s="49" customFormat="1" ht="38.25">
      <c r="A254" s="88" t="s">
        <v>466</v>
      </c>
      <c r="B254" s="121" t="s">
        <v>117</v>
      </c>
      <c r="C254" s="122" t="s">
        <v>118</v>
      </c>
      <c r="D254" s="123" t="s">
        <v>119</v>
      </c>
      <c r="E254" s="92">
        <v>24</v>
      </c>
      <c r="F254" s="124"/>
      <c r="G254" s="125"/>
      <c r="H254" s="94"/>
      <c r="I254" s="95"/>
      <c r="J254" s="95"/>
      <c r="K254" s="95"/>
      <c r="L254" s="95"/>
      <c r="M254" s="96"/>
    </row>
    <row r="255" spans="1:13" s="49" customFormat="1" ht="38.25">
      <c r="A255" s="88" t="s">
        <v>467</v>
      </c>
      <c r="B255" s="121" t="s">
        <v>310</v>
      </c>
      <c r="C255" s="122" t="s">
        <v>311</v>
      </c>
      <c r="D255" s="123" t="s">
        <v>119</v>
      </c>
      <c r="E255" s="92">
        <v>28</v>
      </c>
      <c r="F255" s="124"/>
      <c r="G255" s="125"/>
      <c r="H255" s="94"/>
      <c r="I255" s="95"/>
      <c r="J255" s="95"/>
      <c r="K255" s="95"/>
      <c r="L255" s="95"/>
      <c r="M255" s="96"/>
    </row>
    <row r="256" spans="1:13" s="49" customFormat="1" ht="38.25">
      <c r="A256" s="88" t="s">
        <v>468</v>
      </c>
      <c r="B256" s="121" t="s">
        <v>121</v>
      </c>
      <c r="C256" s="122" t="s">
        <v>122</v>
      </c>
      <c r="D256" s="123" t="s">
        <v>77</v>
      </c>
      <c r="E256" s="92">
        <v>4</v>
      </c>
      <c r="F256" s="124"/>
      <c r="G256" s="125"/>
      <c r="H256" s="94"/>
      <c r="I256" s="95"/>
      <c r="J256" s="95"/>
      <c r="K256" s="95"/>
      <c r="L256" s="95"/>
      <c r="M256" s="96"/>
    </row>
    <row r="257" spans="1:13" s="49" customFormat="1" ht="38.25">
      <c r="A257" s="88" t="s">
        <v>469</v>
      </c>
      <c r="B257" s="121" t="s">
        <v>124</v>
      </c>
      <c r="C257" s="122" t="s">
        <v>125</v>
      </c>
      <c r="D257" s="123" t="s">
        <v>77</v>
      </c>
      <c r="E257" s="92">
        <v>5</v>
      </c>
      <c r="F257" s="124"/>
      <c r="G257" s="125"/>
      <c r="H257" s="94"/>
      <c r="I257" s="95"/>
      <c r="J257" s="95"/>
      <c r="K257" s="95"/>
      <c r="L257" s="95"/>
      <c r="M257" s="96"/>
    </row>
    <row r="258" spans="1:13" s="49" customFormat="1" ht="38.25">
      <c r="A258" s="88" t="s">
        <v>470</v>
      </c>
      <c r="B258" s="121" t="s">
        <v>127</v>
      </c>
      <c r="C258" s="122" t="s">
        <v>128</v>
      </c>
      <c r="D258" s="123" t="s">
        <v>77</v>
      </c>
      <c r="E258" s="92">
        <v>104</v>
      </c>
      <c r="F258" s="124"/>
      <c r="G258" s="125"/>
      <c r="H258" s="94"/>
      <c r="I258" s="95"/>
      <c r="J258" s="95"/>
      <c r="K258" s="95"/>
      <c r="L258" s="95"/>
      <c r="M258" s="96"/>
    </row>
    <row r="259" spans="1:13" s="49" customFormat="1" ht="38.25">
      <c r="A259" s="88" t="s">
        <v>471</v>
      </c>
      <c r="B259" s="121" t="s">
        <v>130</v>
      </c>
      <c r="C259" s="122" t="s">
        <v>131</v>
      </c>
      <c r="D259" s="123" t="s">
        <v>77</v>
      </c>
      <c r="E259" s="92">
        <v>2</v>
      </c>
      <c r="F259" s="124"/>
      <c r="G259" s="125"/>
      <c r="H259" s="94"/>
      <c r="I259" s="95"/>
      <c r="J259" s="95"/>
      <c r="K259" s="95"/>
      <c r="L259" s="95"/>
      <c r="M259" s="96"/>
    </row>
    <row r="260" spans="1:13" s="49" customFormat="1" ht="16.5" customHeight="1">
      <c r="A260" s="665" t="s">
        <v>84</v>
      </c>
      <c r="B260" s="665"/>
      <c r="C260" s="665"/>
      <c r="D260" s="665"/>
      <c r="E260" s="665"/>
      <c r="F260" s="665"/>
      <c r="G260" s="665"/>
      <c r="H260" s="665">
        <f t="shared" si="6"/>
        <v>0</v>
      </c>
      <c r="I260" s="665">
        <f t="shared" si="7"/>
        <v>0</v>
      </c>
      <c r="J260" s="665">
        <f t="shared" si="8"/>
        <v>0</v>
      </c>
      <c r="K260" s="665">
        <f t="shared" si="9"/>
        <v>0</v>
      </c>
      <c r="L260" s="117">
        <f>SUM(L250:L259)</f>
        <v>0</v>
      </c>
      <c r="M260" s="118"/>
    </row>
    <row r="261" spans="1:13" s="49" customFormat="1">
      <c r="A261" s="110" t="s">
        <v>472</v>
      </c>
      <c r="B261" s="111"/>
      <c r="C261" s="112" t="s">
        <v>136</v>
      </c>
      <c r="D261" s="113"/>
      <c r="E261" s="114"/>
      <c r="F261" s="115"/>
      <c r="G261" s="113"/>
      <c r="H261" s="113"/>
      <c r="I261" s="115"/>
      <c r="J261" s="115"/>
      <c r="K261" s="115"/>
      <c r="L261" s="115"/>
      <c r="M261" s="116"/>
    </row>
    <row r="262" spans="1:13" s="49" customFormat="1" ht="38.25">
      <c r="A262" s="88" t="s">
        <v>473</v>
      </c>
      <c r="B262" s="121" t="s">
        <v>152</v>
      </c>
      <c r="C262" s="122" t="s">
        <v>153</v>
      </c>
      <c r="D262" s="123" t="s">
        <v>64</v>
      </c>
      <c r="E262" s="92">
        <f>'Memorial de Cálculo'!J118</f>
        <v>3.9899999999999998</v>
      </c>
      <c r="F262" s="124"/>
      <c r="G262" s="125"/>
      <c r="H262" s="94"/>
      <c r="I262" s="95"/>
      <c r="J262" s="95"/>
      <c r="K262" s="95"/>
      <c r="L262" s="95"/>
      <c r="M262" s="96"/>
    </row>
    <row r="263" spans="1:13" s="49" customFormat="1" ht="38.25">
      <c r="A263" s="88" t="s">
        <v>474</v>
      </c>
      <c r="B263" s="121" t="s">
        <v>152</v>
      </c>
      <c r="C263" s="122" t="s">
        <v>475</v>
      </c>
      <c r="D263" s="123" t="s">
        <v>64</v>
      </c>
      <c r="E263" s="92">
        <f>'Memorial de Cálculo'!M118</f>
        <v>3.4649999999999999</v>
      </c>
      <c r="F263" s="124"/>
      <c r="G263" s="125"/>
      <c r="H263" s="94"/>
      <c r="I263" s="95"/>
      <c r="J263" s="95"/>
      <c r="K263" s="95"/>
      <c r="L263" s="95"/>
      <c r="M263" s="96"/>
    </row>
    <row r="264" spans="1:13" s="49" customFormat="1" ht="63.75">
      <c r="A264" s="88" t="s">
        <v>476</v>
      </c>
      <c r="B264" s="121" t="s">
        <v>155</v>
      </c>
      <c r="C264" s="122" t="s">
        <v>477</v>
      </c>
      <c r="D264" s="123" t="s">
        <v>77</v>
      </c>
      <c r="E264" s="92">
        <v>2</v>
      </c>
      <c r="F264" s="124"/>
      <c r="G264" s="125"/>
      <c r="H264" s="94"/>
      <c r="I264" s="95"/>
      <c r="J264" s="95"/>
      <c r="K264" s="95"/>
      <c r="L264" s="95"/>
      <c r="M264" s="96"/>
    </row>
    <row r="265" spans="1:13" s="49" customFormat="1" ht="25.5">
      <c r="A265" s="88" t="s">
        <v>478</v>
      </c>
      <c r="B265" s="121" t="s">
        <v>148</v>
      </c>
      <c r="C265" s="122" t="s">
        <v>149</v>
      </c>
      <c r="D265" s="123" t="s">
        <v>119</v>
      </c>
      <c r="E265" s="92">
        <v>22.31</v>
      </c>
      <c r="F265" s="124"/>
      <c r="G265" s="125"/>
      <c r="H265" s="94"/>
      <c r="I265" s="95"/>
      <c r="J265" s="95"/>
      <c r="K265" s="95"/>
      <c r="L265" s="95"/>
      <c r="M265" s="96"/>
    </row>
    <row r="266" spans="1:13" s="49" customFormat="1" ht="63.75">
      <c r="A266" s="88" t="s">
        <v>479</v>
      </c>
      <c r="B266" s="121" t="s">
        <v>142</v>
      </c>
      <c r="C266" s="122" t="s">
        <v>143</v>
      </c>
      <c r="D266" s="123" t="s">
        <v>119</v>
      </c>
      <c r="E266" s="92">
        <v>2.89</v>
      </c>
      <c r="F266" s="124"/>
      <c r="G266" s="125"/>
      <c r="H266" s="94"/>
      <c r="I266" s="95"/>
      <c r="J266" s="95"/>
      <c r="K266" s="95"/>
      <c r="L266" s="95"/>
      <c r="M266" s="96"/>
    </row>
    <row r="267" spans="1:13" s="49" customFormat="1" ht="38.25">
      <c r="A267" s="88" t="s">
        <v>480</v>
      </c>
      <c r="B267" s="121" t="s">
        <v>481</v>
      </c>
      <c r="C267" s="122" t="s">
        <v>482</v>
      </c>
      <c r="D267" s="123" t="s">
        <v>119</v>
      </c>
      <c r="E267" s="92">
        <v>5.96</v>
      </c>
      <c r="F267" s="124"/>
      <c r="G267" s="125"/>
      <c r="H267" s="94"/>
      <c r="I267" s="95"/>
      <c r="J267" s="95"/>
      <c r="K267" s="95"/>
      <c r="L267" s="95"/>
      <c r="M267" s="96"/>
    </row>
    <row r="268" spans="1:13" s="49" customFormat="1" ht="25.5">
      <c r="A268" s="88" t="s">
        <v>483</v>
      </c>
      <c r="B268" s="121" t="s">
        <v>484</v>
      </c>
      <c r="C268" s="122" t="s">
        <v>485</v>
      </c>
      <c r="D268" s="123" t="s">
        <v>53</v>
      </c>
      <c r="E268" s="92">
        <v>1</v>
      </c>
      <c r="F268" s="124"/>
      <c r="G268" s="125"/>
      <c r="H268" s="94"/>
      <c r="I268" s="95"/>
      <c r="J268" s="95"/>
      <c r="K268" s="95"/>
      <c r="L268" s="95"/>
      <c r="M268" s="96"/>
    </row>
    <row r="269" spans="1:13" s="49" customFormat="1" ht="25.5">
      <c r="A269" s="88" t="s">
        <v>486</v>
      </c>
      <c r="B269" s="121" t="s">
        <v>487</v>
      </c>
      <c r="C269" s="122" t="s">
        <v>488</v>
      </c>
      <c r="D269" s="123" t="s">
        <v>119</v>
      </c>
      <c r="E269" s="92">
        <f>'Memorial de Cálculo'!J122</f>
        <v>1.9</v>
      </c>
      <c r="F269" s="124"/>
      <c r="G269" s="125"/>
      <c r="H269" s="94"/>
      <c r="I269" s="95"/>
      <c r="J269" s="95"/>
      <c r="K269" s="95"/>
      <c r="L269" s="95"/>
      <c r="M269" s="96"/>
    </row>
    <row r="270" spans="1:13" s="49" customFormat="1" ht="25.5">
      <c r="A270" s="88" t="s">
        <v>489</v>
      </c>
      <c r="B270" s="121" t="s">
        <v>487</v>
      </c>
      <c r="C270" s="122" t="s">
        <v>488</v>
      </c>
      <c r="D270" s="123" t="s">
        <v>119</v>
      </c>
      <c r="E270" s="92">
        <f>'Memorial de Cálculo'!M120</f>
        <v>1.75</v>
      </c>
      <c r="F270" s="124"/>
      <c r="G270" s="125"/>
      <c r="H270" s="94"/>
      <c r="I270" s="95"/>
      <c r="J270" s="95"/>
      <c r="K270" s="95"/>
      <c r="L270" s="95"/>
      <c r="M270" s="96"/>
    </row>
    <row r="271" spans="1:13" s="49" customFormat="1" ht="38.25">
      <c r="A271" s="88" t="s">
        <v>490</v>
      </c>
      <c r="B271" s="121" t="s">
        <v>491</v>
      </c>
      <c r="C271" s="122" t="s">
        <v>280</v>
      </c>
      <c r="D271" s="123" t="s">
        <v>64</v>
      </c>
      <c r="E271" s="92">
        <f>'Memorial de Cálculo'!H129</f>
        <v>1.32</v>
      </c>
      <c r="F271" s="124"/>
      <c r="G271" s="125"/>
      <c r="H271" s="94"/>
      <c r="I271" s="95"/>
      <c r="J271" s="95"/>
      <c r="K271" s="95"/>
      <c r="L271" s="95"/>
      <c r="M271" s="96"/>
    </row>
    <row r="272" spans="1:13" s="49" customFormat="1" ht="25.5">
      <c r="A272" s="88" t="s">
        <v>492</v>
      </c>
      <c r="B272" s="121" t="s">
        <v>493</v>
      </c>
      <c r="C272" s="122" t="s">
        <v>494</v>
      </c>
      <c r="D272" s="123" t="s">
        <v>64</v>
      </c>
      <c r="E272" s="92">
        <f>'Memorial de Cálculo'!K129</f>
        <v>2.8600000000000003</v>
      </c>
      <c r="F272" s="124"/>
      <c r="G272" s="125"/>
      <c r="H272" s="94"/>
      <c r="I272" s="95"/>
      <c r="J272" s="95"/>
      <c r="K272" s="95"/>
      <c r="L272" s="95"/>
      <c r="M272" s="96"/>
    </row>
    <row r="273" spans="1:13" s="49" customFormat="1" ht="38.25">
      <c r="A273" s="88" t="s">
        <v>495</v>
      </c>
      <c r="B273" s="121" t="s">
        <v>158</v>
      </c>
      <c r="C273" s="122" t="s">
        <v>159</v>
      </c>
      <c r="D273" s="123" t="s">
        <v>160</v>
      </c>
      <c r="E273" s="92">
        <f>'Memorial de Cálculo'!D139</f>
        <v>0.77000000000000013</v>
      </c>
      <c r="F273" s="124"/>
      <c r="G273" s="125"/>
      <c r="H273" s="94"/>
      <c r="I273" s="95"/>
      <c r="J273" s="95"/>
      <c r="K273" s="95"/>
      <c r="L273" s="95"/>
      <c r="M273" s="96"/>
    </row>
    <row r="274" spans="1:13" s="49" customFormat="1" ht="25.5">
      <c r="A274" s="88" t="s">
        <v>496</v>
      </c>
      <c r="B274" s="121" t="s">
        <v>497</v>
      </c>
      <c r="C274" s="122" t="s">
        <v>189</v>
      </c>
      <c r="D274" s="123" t="s">
        <v>160</v>
      </c>
      <c r="E274" s="92">
        <f>'Memorial de Cálculo'!H136</f>
        <v>0.97900000000000009</v>
      </c>
      <c r="F274" s="124"/>
      <c r="G274" s="125"/>
      <c r="H274" s="94"/>
      <c r="I274" s="95"/>
      <c r="J274" s="95"/>
      <c r="K274" s="95"/>
      <c r="L274" s="95"/>
      <c r="M274" s="96"/>
    </row>
    <row r="275" spans="1:13" s="49" customFormat="1" ht="38.25">
      <c r="A275" s="88" t="s">
        <v>498</v>
      </c>
      <c r="B275" s="121" t="s">
        <v>499</v>
      </c>
      <c r="C275" s="122" t="s">
        <v>500</v>
      </c>
      <c r="D275" s="123" t="s">
        <v>64</v>
      </c>
      <c r="E275" s="127">
        <f>'Memorial de Cálculo'!K141</f>
        <v>0.16500000000000001</v>
      </c>
      <c r="F275" s="124"/>
      <c r="G275" s="125"/>
      <c r="H275" s="94"/>
      <c r="I275" s="95"/>
      <c r="J275" s="95"/>
      <c r="K275" s="95"/>
      <c r="L275" s="95"/>
      <c r="M275" s="96"/>
    </row>
    <row r="276" spans="1:13" s="49" customFormat="1" ht="38.25">
      <c r="A276" s="88" t="s">
        <v>501</v>
      </c>
      <c r="B276" s="121" t="s">
        <v>168</v>
      </c>
      <c r="C276" s="122" t="s">
        <v>502</v>
      </c>
      <c r="D276" s="123" t="s">
        <v>64</v>
      </c>
      <c r="E276" s="92">
        <f>'Memorial de Cálculo'!N141</f>
        <v>0.21000000000000002</v>
      </c>
      <c r="F276" s="124"/>
      <c r="G276" s="125"/>
      <c r="H276" s="94"/>
      <c r="I276" s="95"/>
      <c r="J276" s="95"/>
      <c r="K276" s="95"/>
      <c r="L276" s="95"/>
      <c r="M276" s="96"/>
    </row>
    <row r="277" spans="1:13" s="49" customFormat="1" ht="38.25">
      <c r="A277" s="88" t="s">
        <v>503</v>
      </c>
      <c r="B277" s="121" t="s">
        <v>504</v>
      </c>
      <c r="C277" s="122" t="s">
        <v>505</v>
      </c>
      <c r="D277" s="123" t="s">
        <v>64</v>
      </c>
      <c r="E277" s="92">
        <f>'Memorial de Cálculo'!I148</f>
        <v>4.3249999999999993</v>
      </c>
      <c r="F277" s="124"/>
      <c r="G277" s="125"/>
      <c r="H277" s="94"/>
      <c r="I277" s="95"/>
      <c r="J277" s="95"/>
      <c r="K277" s="95"/>
      <c r="L277" s="95"/>
      <c r="M277" s="96"/>
    </row>
    <row r="278" spans="1:13" s="49" customFormat="1" ht="38.25">
      <c r="A278" s="88" t="s">
        <v>506</v>
      </c>
      <c r="B278" s="121" t="s">
        <v>507</v>
      </c>
      <c r="C278" s="122" t="s">
        <v>508</v>
      </c>
      <c r="D278" s="123" t="s">
        <v>64</v>
      </c>
      <c r="E278" s="92">
        <f>'Memorial de Cálculo'!I150</f>
        <v>8.6499999999999986</v>
      </c>
      <c r="F278" s="124"/>
      <c r="G278" s="125"/>
      <c r="H278" s="94"/>
      <c r="I278" s="95"/>
      <c r="J278" s="95"/>
      <c r="K278" s="95"/>
      <c r="L278" s="95"/>
      <c r="M278" s="96"/>
    </row>
    <row r="279" spans="1:13" s="49" customFormat="1" ht="25.5">
      <c r="A279" s="88" t="s">
        <v>509</v>
      </c>
      <c r="B279" s="121" t="s">
        <v>510</v>
      </c>
      <c r="C279" s="122" t="s">
        <v>511</v>
      </c>
      <c r="D279" s="123" t="s">
        <v>119</v>
      </c>
      <c r="E279" s="92">
        <f>'Memorial de Cálculo'!N125</f>
        <v>3.55</v>
      </c>
      <c r="F279" s="124"/>
      <c r="G279" s="125"/>
      <c r="H279" s="94"/>
      <c r="I279" s="95"/>
      <c r="J279" s="95"/>
      <c r="K279" s="95"/>
      <c r="L279" s="95"/>
      <c r="M279" s="96"/>
    </row>
    <row r="280" spans="1:13" s="49" customFormat="1" ht="51">
      <c r="A280" s="88" t="s">
        <v>512</v>
      </c>
      <c r="B280" s="121" t="s">
        <v>513</v>
      </c>
      <c r="C280" s="122" t="s">
        <v>514</v>
      </c>
      <c r="D280" s="123" t="s">
        <v>64</v>
      </c>
      <c r="E280" s="92">
        <v>2.2799999999999998</v>
      </c>
      <c r="F280" s="124"/>
      <c r="G280" s="125"/>
      <c r="H280" s="94"/>
      <c r="I280" s="95"/>
      <c r="J280" s="95"/>
      <c r="K280" s="95"/>
      <c r="L280" s="95"/>
      <c r="M280" s="96"/>
    </row>
    <row r="281" spans="1:13" s="49" customFormat="1" ht="25.5">
      <c r="A281" s="88" t="s">
        <v>515</v>
      </c>
      <c r="B281" s="121" t="s">
        <v>516</v>
      </c>
      <c r="C281" s="122" t="s">
        <v>328</v>
      </c>
      <c r="D281" s="123" t="s">
        <v>53</v>
      </c>
      <c r="E281" s="92">
        <v>4</v>
      </c>
      <c r="F281" s="124"/>
      <c r="G281" s="125"/>
      <c r="H281" s="94"/>
      <c r="I281" s="95"/>
      <c r="J281" s="95"/>
      <c r="K281" s="95"/>
      <c r="L281" s="95"/>
      <c r="M281" s="96"/>
    </row>
    <row r="282" spans="1:13" s="49" customFormat="1" ht="16.5" customHeight="1">
      <c r="A282" s="665"/>
      <c r="B282" s="665"/>
      <c r="C282" s="665"/>
      <c r="D282" s="665"/>
      <c r="E282" s="665"/>
      <c r="F282" s="665"/>
      <c r="G282" s="665"/>
      <c r="H282" s="665"/>
      <c r="I282" s="665"/>
      <c r="J282" s="665"/>
      <c r="K282" s="665"/>
      <c r="L282" s="117"/>
      <c r="M282" s="118"/>
    </row>
    <row r="283" spans="1:13" s="49" customFormat="1">
      <c r="A283" s="110"/>
      <c r="B283" s="111"/>
      <c r="C283" s="112" t="s">
        <v>517</v>
      </c>
      <c r="D283" s="113"/>
      <c r="E283" s="114"/>
      <c r="F283" s="115"/>
      <c r="G283" s="113"/>
      <c r="H283" s="113"/>
      <c r="I283" s="115"/>
      <c r="J283" s="115"/>
      <c r="K283" s="115"/>
      <c r="L283" s="115"/>
      <c r="M283" s="116"/>
    </row>
    <row r="284" spans="1:13" s="49" customFormat="1" ht="25.5">
      <c r="A284" s="88" t="s">
        <v>518</v>
      </c>
      <c r="B284" s="121" t="s">
        <v>519</v>
      </c>
      <c r="C284" s="128" t="str">
        <f>COMPOSIÇÕES_ESCADA!B12</f>
        <v>ESC PPCI SA - PATAMAR 2,300X2,300 m (serão 03 unidades deste item).FORNECIMENTO E INSTALAÇÃO.</v>
      </c>
      <c r="D284" s="123" t="s">
        <v>77</v>
      </c>
      <c r="E284" s="92">
        <v>1</v>
      </c>
      <c r="F284" s="124"/>
      <c r="G284" s="125"/>
      <c r="H284" s="94"/>
      <c r="I284" s="95"/>
      <c r="J284" s="95"/>
      <c r="K284" s="95"/>
      <c r="L284" s="95"/>
      <c r="M284" s="96"/>
    </row>
    <row r="285" spans="1:13" s="49" customFormat="1" ht="38.25">
      <c r="A285" s="88" t="s">
        <v>520</v>
      </c>
      <c r="B285" s="121" t="s">
        <v>521</v>
      </c>
      <c r="C285" s="128" t="str">
        <f>COMPOSIÇÕES_ESCADA!B30</f>
        <v>ESC PPCI SA - ESCADA SUPERIOR (será 01 unidade com 09 Degraus - largura de 2,20 m). FORNECIMENTO E INSTALAÇÃO.</v>
      </c>
      <c r="D285" s="123" t="s">
        <v>77</v>
      </c>
      <c r="E285" s="92">
        <v>1</v>
      </c>
      <c r="F285" s="124"/>
      <c r="G285" s="125"/>
      <c r="H285" s="94"/>
      <c r="I285" s="95"/>
      <c r="J285" s="95"/>
      <c r="K285" s="95"/>
      <c r="L285" s="95"/>
      <c r="M285" s="96"/>
    </row>
    <row r="286" spans="1:13" s="49" customFormat="1" ht="38.25">
      <c r="A286" s="88" t="s">
        <v>522</v>
      </c>
      <c r="B286" s="121" t="s">
        <v>523</v>
      </c>
      <c r="C286" s="128" t="str">
        <f>COMPOSIÇÕES_ESCADA!B50</f>
        <v>ESC PPCI SA - ESCADA INFERIOR (será 01 unidade com 08 Degraus - largura de 2,20 m). FORNECIMENTO E INSTALAÇÃO.</v>
      </c>
      <c r="D286" s="123" t="s">
        <v>77</v>
      </c>
      <c r="E286" s="92">
        <v>1</v>
      </c>
      <c r="F286" s="124"/>
      <c r="G286" s="125"/>
      <c r="H286" s="94"/>
      <c r="I286" s="95"/>
      <c r="J286" s="95"/>
      <c r="K286" s="95"/>
      <c r="L286" s="95"/>
      <c r="M286" s="96"/>
    </row>
    <row r="287" spans="1:13" s="49" customFormat="1" ht="38.25">
      <c r="A287" s="88" t="s">
        <v>524</v>
      </c>
      <c r="B287" s="121" t="s">
        <v>525</v>
      </c>
      <c r="C287" s="128" t="str">
        <f>COMPOSIÇÕES_ESCADA!B68</f>
        <v>ESC SE SA - PILARES DE SUSTENTAÇÃO (serão 04 Pilares Maiores c/ 3,10 m e 04 Pilares Menores c/ 1,47 m)). FORNECIMENTO E INSTALAÇÃO.</v>
      </c>
      <c r="D287" s="123" t="s">
        <v>77</v>
      </c>
      <c r="E287" s="92">
        <v>1</v>
      </c>
      <c r="F287" s="124"/>
      <c r="G287" s="125"/>
      <c r="H287" s="94"/>
      <c r="I287" s="95"/>
      <c r="J287" s="95"/>
      <c r="K287" s="95"/>
      <c r="L287" s="95"/>
      <c r="M287" s="96"/>
    </row>
    <row r="288" spans="1:13" s="49" customFormat="1" ht="25.5">
      <c r="A288" s="88" t="s">
        <v>526</v>
      </c>
      <c r="B288" s="121" t="s">
        <v>527</v>
      </c>
      <c r="C288" s="128" t="str">
        <f>COMPOSIÇÕES_ESCADA!B87</f>
        <v>GUARDA CORPO - ESC SE SA - GC - PARTE 1/2/3/4/5 (altura 1,30 m). FORNECIMENTO E INSTALAÇÃO.</v>
      </c>
      <c r="D288" s="123" t="s">
        <v>77</v>
      </c>
      <c r="E288" s="92">
        <v>1</v>
      </c>
      <c r="F288" s="124"/>
      <c r="G288" s="125"/>
      <c r="H288" s="94"/>
      <c r="I288" s="95"/>
      <c r="J288" s="95"/>
      <c r="K288" s="95"/>
      <c r="L288" s="95"/>
      <c r="M288" s="96"/>
    </row>
    <row r="289" spans="1:13" s="49" customFormat="1" ht="38.25">
      <c r="A289" s="88" t="s">
        <v>528</v>
      </c>
      <c r="B289" s="121" t="s">
        <v>529</v>
      </c>
      <c r="C289" s="128" t="str">
        <f>COMPOSIÇÕES_ESCADA!B103</f>
        <v>CORRIMAO IFFAR SA - CORRIMÃO DUPLO CONJUNTO (Serão 02 Conjuntos Continuos - 61,27 m). FORNECIMENTO E INSTALAÇÃO.</v>
      </c>
      <c r="D289" s="123" t="s">
        <v>77</v>
      </c>
      <c r="E289" s="92">
        <v>1</v>
      </c>
      <c r="F289" s="124"/>
      <c r="G289" s="125"/>
      <c r="H289" s="94"/>
      <c r="I289" s="95"/>
      <c r="J289" s="95"/>
      <c r="K289" s="95"/>
      <c r="L289" s="95"/>
      <c r="M289" s="96"/>
    </row>
    <row r="290" spans="1:13" s="49" customFormat="1" ht="16.5" customHeight="1">
      <c r="A290" s="665"/>
      <c r="B290" s="665"/>
      <c r="C290" s="665"/>
      <c r="D290" s="665"/>
      <c r="E290" s="665"/>
      <c r="F290" s="665"/>
      <c r="G290" s="665"/>
      <c r="H290" s="665">
        <f t="shared" ref="H290" si="11">F290+G290</f>
        <v>0</v>
      </c>
      <c r="I290" s="665">
        <f t="shared" ref="I290:J290" si="12">ROUND(F290*(1+$D$12),2)</f>
        <v>0</v>
      </c>
      <c r="J290" s="665">
        <f t="shared" si="12"/>
        <v>0</v>
      </c>
      <c r="K290" s="665">
        <f t="shared" ref="K290" si="13">I290+J290</f>
        <v>0</v>
      </c>
      <c r="L290" s="117"/>
      <c r="M290" s="118"/>
    </row>
    <row r="291" spans="1:13" s="49" customFormat="1">
      <c r="A291" s="110"/>
      <c r="B291" s="111"/>
      <c r="C291" s="112" t="s">
        <v>530</v>
      </c>
      <c r="D291" s="113"/>
      <c r="E291" s="114"/>
      <c r="F291" s="115"/>
      <c r="G291" s="113"/>
      <c r="H291" s="113"/>
      <c r="I291" s="115"/>
      <c r="J291" s="115"/>
      <c r="K291" s="115"/>
      <c r="L291" s="115"/>
      <c r="M291" s="116"/>
    </row>
    <row r="292" spans="1:13" s="49" customFormat="1" ht="25.5">
      <c r="A292" s="88" t="s">
        <v>531</v>
      </c>
      <c r="B292" s="121" t="s">
        <v>532</v>
      </c>
      <c r="C292" s="122" t="s">
        <v>533</v>
      </c>
      <c r="D292" s="123" t="s">
        <v>160</v>
      </c>
      <c r="E292" s="92">
        <f>'Memorial de Cálculo'!P147</f>
        <v>1.944</v>
      </c>
      <c r="F292" s="124"/>
      <c r="G292" s="125"/>
      <c r="H292" s="94"/>
      <c r="I292" s="95"/>
      <c r="J292" s="95"/>
      <c r="K292" s="95"/>
      <c r="L292" s="95"/>
      <c r="M292" s="96"/>
    </row>
    <row r="293" spans="1:13" s="49" customFormat="1" ht="25.5">
      <c r="A293" s="88" t="s">
        <v>534</v>
      </c>
      <c r="B293" s="121" t="s">
        <v>535</v>
      </c>
      <c r="C293" s="122" t="s">
        <v>189</v>
      </c>
      <c r="D293" s="123" t="s">
        <v>160</v>
      </c>
      <c r="E293" s="92">
        <f>'Memorial de Cálculo'!P147</f>
        <v>1.944</v>
      </c>
      <c r="F293" s="124"/>
      <c r="G293" s="125"/>
      <c r="H293" s="94"/>
      <c r="I293" s="95"/>
      <c r="J293" s="95"/>
      <c r="K293" s="95"/>
      <c r="L293" s="95"/>
      <c r="M293" s="96"/>
    </row>
    <row r="294" spans="1:13" s="49" customFormat="1" ht="38.25">
      <c r="A294" s="88" t="s">
        <v>536</v>
      </c>
      <c r="B294" s="121" t="s">
        <v>537</v>
      </c>
      <c r="C294" s="122" t="s">
        <v>538</v>
      </c>
      <c r="D294" s="123" t="s">
        <v>160</v>
      </c>
      <c r="E294" s="92">
        <f>'Memorial de Cálculo'!R134</f>
        <v>0.16199999999999998</v>
      </c>
      <c r="F294" s="124"/>
      <c r="G294" s="125"/>
      <c r="H294" s="94"/>
      <c r="I294" s="95"/>
      <c r="J294" s="95"/>
      <c r="K294" s="95"/>
      <c r="L294" s="95"/>
      <c r="M294" s="96"/>
    </row>
    <row r="295" spans="1:13" s="49" customFormat="1" ht="38.25">
      <c r="A295" s="88" t="s">
        <v>539</v>
      </c>
      <c r="B295" s="121" t="s">
        <v>540</v>
      </c>
      <c r="C295" s="122" t="s">
        <v>541</v>
      </c>
      <c r="D295" s="123" t="s">
        <v>160</v>
      </c>
      <c r="E295" s="92">
        <f>'Memorial de Cálculo'!R131</f>
        <v>1.8</v>
      </c>
      <c r="F295" s="124"/>
      <c r="G295" s="125"/>
      <c r="H295" s="94"/>
      <c r="I295" s="95"/>
      <c r="J295" s="95"/>
      <c r="K295" s="95"/>
      <c r="L295" s="95"/>
      <c r="M295" s="96"/>
    </row>
    <row r="296" spans="1:13" s="49" customFormat="1" ht="38.25">
      <c r="A296" s="88" t="s">
        <v>542</v>
      </c>
      <c r="B296" s="121" t="s">
        <v>543</v>
      </c>
      <c r="C296" s="122" t="s">
        <v>544</v>
      </c>
      <c r="D296" s="123" t="s">
        <v>545</v>
      </c>
      <c r="E296" s="92">
        <f>'Memorial de Cálculo'!P144</f>
        <v>22.212</v>
      </c>
      <c r="F296" s="124"/>
      <c r="G296" s="125"/>
      <c r="H296" s="94"/>
      <c r="I296" s="95"/>
      <c r="J296" s="95"/>
      <c r="K296" s="95"/>
      <c r="L296" s="95"/>
      <c r="M296" s="96"/>
    </row>
    <row r="297" spans="1:13" s="49" customFormat="1" ht="16.5" customHeight="1">
      <c r="A297" s="665" t="s">
        <v>84</v>
      </c>
      <c r="B297" s="665"/>
      <c r="C297" s="665"/>
      <c r="D297" s="665"/>
      <c r="E297" s="665"/>
      <c r="F297" s="665"/>
      <c r="G297" s="665"/>
      <c r="H297" s="665">
        <f t="shared" ref="H297" si="14">F297+G297</f>
        <v>0</v>
      </c>
      <c r="I297" s="665">
        <f t="shared" ref="I297:J297" si="15">ROUND(F297*(1+$D$12),2)</f>
        <v>0</v>
      </c>
      <c r="J297" s="665">
        <f t="shared" si="15"/>
        <v>0</v>
      </c>
      <c r="K297" s="665">
        <f t="shared" ref="K297" si="16">I297+J297</f>
        <v>0</v>
      </c>
      <c r="L297" s="117">
        <f>SUM(L262:L296)</f>
        <v>0</v>
      </c>
      <c r="M297" s="118"/>
    </row>
    <row r="298" spans="1:13" s="49" customFormat="1">
      <c r="A298" s="110" t="s">
        <v>546</v>
      </c>
      <c r="B298" s="111"/>
      <c r="C298" s="112" t="s">
        <v>194</v>
      </c>
      <c r="D298" s="113"/>
      <c r="E298" s="114"/>
      <c r="F298" s="115"/>
      <c r="G298" s="113"/>
      <c r="H298" s="113"/>
      <c r="I298" s="115"/>
      <c r="J298" s="115"/>
      <c r="K298" s="115"/>
      <c r="L298" s="115"/>
      <c r="M298" s="116"/>
    </row>
    <row r="299" spans="1:13" s="49" customFormat="1" ht="25.5">
      <c r="A299" s="88" t="s">
        <v>547</v>
      </c>
      <c r="B299" s="121" t="s">
        <v>196</v>
      </c>
      <c r="C299" s="122" t="s">
        <v>197</v>
      </c>
      <c r="D299" s="123" t="s">
        <v>53</v>
      </c>
      <c r="E299" s="92">
        <v>3</v>
      </c>
      <c r="F299" s="124"/>
      <c r="G299" s="125"/>
      <c r="H299" s="94"/>
      <c r="I299" s="95"/>
      <c r="J299" s="95"/>
      <c r="K299" s="95"/>
      <c r="L299" s="95"/>
      <c r="M299" s="96"/>
    </row>
    <row r="300" spans="1:13" s="49" customFormat="1" ht="25.5">
      <c r="A300" s="88" t="s">
        <v>548</v>
      </c>
      <c r="B300" s="121" t="s">
        <v>332</v>
      </c>
      <c r="C300" s="122" t="s">
        <v>200</v>
      </c>
      <c r="D300" s="123" t="s">
        <v>53</v>
      </c>
      <c r="E300" s="92">
        <v>3</v>
      </c>
      <c r="F300" s="124"/>
      <c r="G300" s="125"/>
      <c r="H300" s="94"/>
      <c r="I300" s="95"/>
      <c r="J300" s="95"/>
      <c r="K300" s="95"/>
      <c r="L300" s="95"/>
      <c r="M300" s="96"/>
    </row>
    <row r="301" spans="1:13" s="49" customFormat="1" ht="38.25">
      <c r="A301" s="88" t="s">
        <v>549</v>
      </c>
      <c r="B301" s="121" t="s">
        <v>202</v>
      </c>
      <c r="C301" s="122" t="s">
        <v>118</v>
      </c>
      <c r="D301" s="123" t="s">
        <v>119</v>
      </c>
      <c r="E301" s="92">
        <f>'Memorial de Cálculo'!D131</f>
        <v>3.25</v>
      </c>
      <c r="F301" s="124"/>
      <c r="G301" s="125"/>
      <c r="H301" s="94"/>
      <c r="I301" s="95"/>
      <c r="J301" s="95"/>
      <c r="K301" s="95"/>
      <c r="L301" s="95"/>
      <c r="M301" s="96"/>
    </row>
    <row r="302" spans="1:13" s="49" customFormat="1" ht="25.5">
      <c r="A302" s="88" t="s">
        <v>550</v>
      </c>
      <c r="B302" s="121" t="s">
        <v>204</v>
      </c>
      <c r="C302" s="122" t="s">
        <v>205</v>
      </c>
      <c r="D302" s="123" t="s">
        <v>119</v>
      </c>
      <c r="E302" s="92">
        <v>36</v>
      </c>
      <c r="F302" s="124"/>
      <c r="G302" s="125"/>
      <c r="H302" s="94"/>
      <c r="I302" s="95"/>
      <c r="J302" s="95"/>
      <c r="K302" s="95"/>
      <c r="L302" s="95"/>
      <c r="M302" s="96"/>
    </row>
    <row r="303" spans="1:13" s="49" customFormat="1" ht="38.25">
      <c r="A303" s="88" t="s">
        <v>551</v>
      </c>
      <c r="B303" s="121" t="s">
        <v>207</v>
      </c>
      <c r="C303" s="122" t="s">
        <v>131</v>
      </c>
      <c r="D303" s="123" t="s">
        <v>77</v>
      </c>
      <c r="E303" s="92">
        <v>1</v>
      </c>
      <c r="F303" s="124"/>
      <c r="G303" s="125"/>
      <c r="H303" s="94"/>
      <c r="I303" s="95"/>
      <c r="J303" s="95"/>
      <c r="K303" s="95"/>
      <c r="L303" s="95"/>
      <c r="M303" s="96"/>
    </row>
    <row r="304" spans="1:13" s="49" customFormat="1" ht="38.25">
      <c r="A304" s="88" t="s">
        <v>552</v>
      </c>
      <c r="B304" s="121" t="s">
        <v>209</v>
      </c>
      <c r="C304" s="122" t="s">
        <v>122</v>
      </c>
      <c r="D304" s="123" t="s">
        <v>77</v>
      </c>
      <c r="E304" s="92">
        <v>1</v>
      </c>
      <c r="F304" s="124"/>
      <c r="G304" s="125"/>
      <c r="H304" s="94"/>
      <c r="I304" s="95"/>
      <c r="J304" s="95"/>
      <c r="K304" s="95"/>
      <c r="L304" s="95"/>
      <c r="M304" s="96"/>
    </row>
    <row r="305" spans="1:13" s="49" customFormat="1" ht="38.25">
      <c r="A305" s="88" t="s">
        <v>553</v>
      </c>
      <c r="B305" s="121" t="s">
        <v>338</v>
      </c>
      <c r="C305" s="122" t="s">
        <v>339</v>
      </c>
      <c r="D305" s="123" t="s">
        <v>119</v>
      </c>
      <c r="E305" s="92">
        <f>'Memorial de Cálculo'!C133</f>
        <v>32.75</v>
      </c>
      <c r="F305" s="124"/>
      <c r="G305" s="125"/>
      <c r="H305" s="94"/>
      <c r="I305" s="95"/>
      <c r="J305" s="95"/>
      <c r="K305" s="95"/>
      <c r="L305" s="95"/>
      <c r="M305" s="96"/>
    </row>
    <row r="306" spans="1:13" s="49" customFormat="1" ht="38.25">
      <c r="A306" s="88" t="s">
        <v>554</v>
      </c>
      <c r="B306" s="121" t="s">
        <v>211</v>
      </c>
      <c r="C306" s="122" t="s">
        <v>125</v>
      </c>
      <c r="D306" s="123" t="s">
        <v>77</v>
      </c>
      <c r="E306" s="92">
        <v>3</v>
      </c>
      <c r="F306" s="124"/>
      <c r="G306" s="125"/>
      <c r="H306" s="94"/>
      <c r="I306" s="95"/>
      <c r="J306" s="95"/>
      <c r="K306" s="95"/>
      <c r="L306" s="95"/>
      <c r="M306" s="96"/>
    </row>
    <row r="307" spans="1:13" s="49" customFormat="1" ht="25.5">
      <c r="A307" s="88" t="s">
        <v>555</v>
      </c>
      <c r="B307" s="121" t="s">
        <v>111</v>
      </c>
      <c r="C307" s="122" t="s">
        <v>112</v>
      </c>
      <c r="D307" s="123" t="s">
        <v>77</v>
      </c>
      <c r="E307" s="92">
        <v>1</v>
      </c>
      <c r="F307" s="124"/>
      <c r="G307" s="125"/>
      <c r="H307" s="94"/>
      <c r="I307" s="95"/>
      <c r="J307" s="95"/>
      <c r="K307" s="95"/>
      <c r="L307" s="95"/>
      <c r="M307" s="96"/>
    </row>
    <row r="308" spans="1:13" s="49" customFormat="1" ht="25.5">
      <c r="A308" s="88" t="s">
        <v>556</v>
      </c>
      <c r="B308" s="121" t="s">
        <v>365</v>
      </c>
      <c r="C308" s="122" t="s">
        <v>214</v>
      </c>
      <c r="D308" s="123" t="s">
        <v>53</v>
      </c>
      <c r="E308" s="92">
        <v>1</v>
      </c>
      <c r="F308" s="124"/>
      <c r="G308" s="125"/>
      <c r="H308" s="94"/>
      <c r="I308" s="95"/>
      <c r="J308" s="95"/>
      <c r="K308" s="95"/>
      <c r="L308" s="95"/>
      <c r="M308" s="96"/>
    </row>
    <row r="309" spans="1:13" s="49" customFormat="1" ht="25.5">
      <c r="A309" s="88" t="s">
        <v>557</v>
      </c>
      <c r="B309" s="121" t="s">
        <v>367</v>
      </c>
      <c r="C309" s="122" t="s">
        <v>217</v>
      </c>
      <c r="D309" s="123" t="s">
        <v>53</v>
      </c>
      <c r="E309" s="92">
        <v>1</v>
      </c>
      <c r="F309" s="124"/>
      <c r="G309" s="125"/>
      <c r="H309" s="94"/>
      <c r="I309" s="95"/>
      <c r="J309" s="95"/>
      <c r="K309" s="95"/>
      <c r="L309" s="95"/>
      <c r="M309" s="96"/>
    </row>
    <row r="310" spans="1:13" s="49" customFormat="1" ht="25.5">
      <c r="A310" s="88" t="s">
        <v>558</v>
      </c>
      <c r="B310" s="121" t="s">
        <v>219</v>
      </c>
      <c r="C310" s="122" t="s">
        <v>220</v>
      </c>
      <c r="D310" s="123" t="s">
        <v>64</v>
      </c>
      <c r="E310" s="92">
        <f>'Memorial de Cálculo'!E116</f>
        <v>2.1550742877458644</v>
      </c>
      <c r="F310" s="124"/>
      <c r="G310" s="125"/>
      <c r="H310" s="94"/>
      <c r="I310" s="95"/>
      <c r="J310" s="95"/>
      <c r="K310" s="95"/>
      <c r="L310" s="95"/>
      <c r="M310" s="96"/>
    </row>
    <row r="311" spans="1:13" s="49" customFormat="1" ht="51">
      <c r="A311" s="88" t="s">
        <v>559</v>
      </c>
      <c r="B311" s="121" t="s">
        <v>222</v>
      </c>
      <c r="C311" s="122" t="s">
        <v>370</v>
      </c>
      <c r="D311" s="123" t="s">
        <v>64</v>
      </c>
      <c r="E311" s="92">
        <f>'Memorial de Cálculo'!F118</f>
        <v>4.3101485754917288</v>
      </c>
      <c r="F311" s="124"/>
      <c r="G311" s="125"/>
      <c r="H311" s="94"/>
      <c r="I311" s="95"/>
      <c r="J311" s="95"/>
      <c r="K311" s="95"/>
      <c r="L311" s="95"/>
      <c r="M311" s="96"/>
    </row>
    <row r="312" spans="1:13" s="49" customFormat="1" ht="16.5" customHeight="1">
      <c r="A312" s="665" t="s">
        <v>84</v>
      </c>
      <c r="B312" s="665"/>
      <c r="C312" s="665"/>
      <c r="D312" s="665"/>
      <c r="E312" s="665"/>
      <c r="F312" s="665"/>
      <c r="G312" s="665"/>
      <c r="H312" s="665"/>
      <c r="I312" s="665">
        <f t="shared" ref="I312:I328" si="17">ROUND(F312*(1+$D$12),2)</f>
        <v>0</v>
      </c>
      <c r="J312" s="665">
        <f t="shared" ref="J312:J328" si="18">ROUND(G312*(1+$D$12),2)</f>
        <v>0</v>
      </c>
      <c r="K312" s="665">
        <f t="shared" ref="K312:K328" si="19">I312+J312</f>
        <v>0</v>
      </c>
      <c r="L312" s="117">
        <f>SUM(L299:L311)</f>
        <v>0</v>
      </c>
      <c r="M312" s="118"/>
    </row>
    <row r="313" spans="1:13" s="49" customFormat="1">
      <c r="A313" s="103" t="s">
        <v>560</v>
      </c>
      <c r="B313" s="104"/>
      <c r="C313" s="105" t="s">
        <v>561</v>
      </c>
      <c r="D313" s="106"/>
      <c r="E313" s="107"/>
      <c r="F313" s="108"/>
      <c r="G313" s="106"/>
      <c r="H313" s="106"/>
      <c r="I313" s="108">
        <f t="shared" si="17"/>
        <v>0</v>
      </c>
      <c r="J313" s="108">
        <f t="shared" si="18"/>
        <v>0</v>
      </c>
      <c r="K313" s="108">
        <f t="shared" si="19"/>
        <v>0</v>
      </c>
      <c r="L313" s="108">
        <f t="shared" ref="L313:L314" si="20">K313*E313</f>
        <v>0</v>
      </c>
      <c r="M313" s="109">
        <f>L328+L390</f>
        <v>0</v>
      </c>
    </row>
    <row r="314" spans="1:13" s="49" customFormat="1">
      <c r="A314" s="110" t="s">
        <v>456</v>
      </c>
      <c r="B314" s="111"/>
      <c r="C314" s="112" t="s">
        <v>562</v>
      </c>
      <c r="D314" s="113"/>
      <c r="E314" s="114"/>
      <c r="F314" s="115"/>
      <c r="G314" s="113"/>
      <c r="H314" s="113"/>
      <c r="I314" s="115">
        <f t="shared" si="17"/>
        <v>0</v>
      </c>
      <c r="J314" s="115">
        <f t="shared" si="18"/>
        <v>0</v>
      </c>
      <c r="K314" s="115">
        <f t="shared" si="19"/>
        <v>0</v>
      </c>
      <c r="L314" s="115">
        <f t="shared" si="20"/>
        <v>0</v>
      </c>
      <c r="M314" s="116"/>
    </row>
    <row r="315" spans="1:13" s="49" customFormat="1" ht="38.25">
      <c r="A315" s="88" t="s">
        <v>563</v>
      </c>
      <c r="B315" s="121" t="s">
        <v>230</v>
      </c>
      <c r="C315" s="122" t="s">
        <v>564</v>
      </c>
      <c r="D315" s="129" t="s">
        <v>64</v>
      </c>
      <c r="E315" s="92">
        <v>2.25</v>
      </c>
      <c r="F315" s="124"/>
      <c r="G315" s="125"/>
      <c r="H315" s="94"/>
      <c r="I315" s="95"/>
      <c r="J315" s="95"/>
      <c r="K315" s="95"/>
      <c r="L315" s="95"/>
      <c r="M315" s="96"/>
    </row>
    <row r="316" spans="1:13" s="49" customFormat="1" ht="38.25">
      <c r="A316" s="88" t="s">
        <v>565</v>
      </c>
      <c r="B316" s="121" t="s">
        <v>566</v>
      </c>
      <c r="C316" s="122" t="s">
        <v>567</v>
      </c>
      <c r="D316" s="129" t="s">
        <v>64</v>
      </c>
      <c r="E316" s="92">
        <v>2.25</v>
      </c>
      <c r="F316" s="124"/>
      <c r="G316" s="125"/>
      <c r="H316" s="94"/>
      <c r="I316" s="95"/>
      <c r="J316" s="95"/>
      <c r="K316" s="95"/>
      <c r="L316" s="95"/>
      <c r="M316" s="96"/>
    </row>
    <row r="317" spans="1:13" s="49" customFormat="1" ht="38.25">
      <c r="A317" s="88" t="s">
        <v>568</v>
      </c>
      <c r="B317" s="121" t="s">
        <v>569</v>
      </c>
      <c r="C317" s="122" t="s">
        <v>570</v>
      </c>
      <c r="D317" s="129" t="s">
        <v>64</v>
      </c>
      <c r="E317" s="92">
        <v>3.91</v>
      </c>
      <c r="F317" s="124"/>
      <c r="G317" s="125"/>
      <c r="H317" s="94"/>
      <c r="I317" s="95"/>
      <c r="J317" s="95"/>
      <c r="K317" s="95"/>
      <c r="L317" s="95"/>
      <c r="M317" s="96"/>
    </row>
    <row r="318" spans="1:13" s="49" customFormat="1" ht="38.25">
      <c r="A318" s="88" t="s">
        <v>571</v>
      </c>
      <c r="B318" s="121" t="s">
        <v>572</v>
      </c>
      <c r="C318" s="122" t="s">
        <v>573</v>
      </c>
      <c r="D318" s="129" t="s">
        <v>64</v>
      </c>
      <c r="E318" s="92">
        <v>2.89</v>
      </c>
      <c r="F318" s="124"/>
      <c r="G318" s="125"/>
      <c r="H318" s="94"/>
      <c r="I318" s="95"/>
      <c r="J318" s="95"/>
      <c r="K318" s="95"/>
      <c r="L318" s="95"/>
      <c r="M318" s="96"/>
    </row>
    <row r="319" spans="1:13" s="49" customFormat="1" ht="25.5">
      <c r="A319" s="88" t="s">
        <v>574</v>
      </c>
      <c r="B319" s="121" t="s">
        <v>575</v>
      </c>
      <c r="C319" s="122" t="s">
        <v>576</v>
      </c>
      <c r="D319" s="129" t="s">
        <v>64</v>
      </c>
      <c r="E319" s="92">
        <v>2.89</v>
      </c>
      <c r="F319" s="124"/>
      <c r="G319" s="125"/>
      <c r="H319" s="94"/>
      <c r="I319" s="95"/>
      <c r="J319" s="95"/>
      <c r="K319" s="95"/>
      <c r="L319" s="95"/>
      <c r="M319" s="96"/>
    </row>
    <row r="320" spans="1:13" s="49" customFormat="1" ht="51">
      <c r="A320" s="88" t="s">
        <v>577</v>
      </c>
      <c r="B320" s="121" t="s">
        <v>578</v>
      </c>
      <c r="C320" s="122" t="s">
        <v>579</v>
      </c>
      <c r="D320" s="129" t="s">
        <v>545</v>
      </c>
      <c r="E320" s="127">
        <v>8.8930000000000007</v>
      </c>
      <c r="F320" s="124"/>
      <c r="G320" s="125"/>
      <c r="H320" s="94"/>
      <c r="I320" s="95"/>
      <c r="J320" s="95"/>
      <c r="K320" s="95"/>
      <c r="L320" s="95"/>
      <c r="M320" s="96"/>
    </row>
    <row r="321" spans="1:13" s="49" customFormat="1" ht="25.5">
      <c r="A321" s="88" t="s">
        <v>580</v>
      </c>
      <c r="B321" s="121" t="s">
        <v>581</v>
      </c>
      <c r="C321" s="122" t="s">
        <v>582</v>
      </c>
      <c r="D321" s="129" t="s">
        <v>64</v>
      </c>
      <c r="E321" s="92">
        <v>0.42</v>
      </c>
      <c r="F321" s="124"/>
      <c r="G321" s="125"/>
      <c r="H321" s="94"/>
      <c r="I321" s="95"/>
      <c r="J321" s="95"/>
      <c r="K321" s="95"/>
      <c r="L321" s="95"/>
      <c r="M321" s="96"/>
    </row>
    <row r="322" spans="1:13" s="49" customFormat="1" ht="63.75">
      <c r="A322" s="88" t="s">
        <v>583</v>
      </c>
      <c r="B322" s="121" t="s">
        <v>584</v>
      </c>
      <c r="C322" s="122" t="s">
        <v>585</v>
      </c>
      <c r="D322" s="129" t="s">
        <v>160</v>
      </c>
      <c r="E322" s="92">
        <v>0.23</v>
      </c>
      <c r="F322" s="124"/>
      <c r="G322" s="125"/>
      <c r="H322" s="94"/>
      <c r="I322" s="95"/>
      <c r="J322" s="95"/>
      <c r="K322" s="95"/>
      <c r="L322" s="95"/>
      <c r="M322" s="96"/>
    </row>
    <row r="323" spans="1:13" s="49" customFormat="1" ht="38.25">
      <c r="A323" s="88" t="s">
        <v>586</v>
      </c>
      <c r="B323" s="121" t="s">
        <v>587</v>
      </c>
      <c r="C323" s="122" t="s">
        <v>588</v>
      </c>
      <c r="D323" s="129" t="s">
        <v>119</v>
      </c>
      <c r="E323" s="92">
        <v>6</v>
      </c>
      <c r="F323" s="124"/>
      <c r="G323" s="125"/>
      <c r="H323" s="94"/>
      <c r="I323" s="95"/>
      <c r="J323" s="95"/>
      <c r="K323" s="95"/>
      <c r="L323" s="95"/>
      <c r="M323" s="96"/>
    </row>
    <row r="324" spans="1:13" s="49" customFormat="1" ht="51">
      <c r="A324" s="88" t="s">
        <v>589</v>
      </c>
      <c r="B324" s="121" t="s">
        <v>590</v>
      </c>
      <c r="C324" s="122" t="s">
        <v>591</v>
      </c>
      <c r="D324" s="129" t="s">
        <v>160</v>
      </c>
      <c r="E324" s="127">
        <v>0.22500000000000001</v>
      </c>
      <c r="F324" s="124"/>
      <c r="G324" s="125"/>
      <c r="H324" s="94"/>
      <c r="I324" s="95"/>
      <c r="J324" s="95"/>
      <c r="K324" s="95"/>
      <c r="L324" s="95"/>
      <c r="M324" s="96"/>
    </row>
    <row r="325" spans="1:13" s="49" customFormat="1" ht="38.25">
      <c r="A325" s="88" t="s">
        <v>592</v>
      </c>
      <c r="B325" s="121" t="s">
        <v>593</v>
      </c>
      <c r="C325" s="122" t="s">
        <v>594</v>
      </c>
      <c r="D325" s="129" t="s">
        <v>160</v>
      </c>
      <c r="E325" s="127">
        <v>0.107</v>
      </c>
      <c r="F325" s="124"/>
      <c r="G325" s="125"/>
      <c r="H325" s="94"/>
      <c r="I325" s="95"/>
      <c r="J325" s="95"/>
      <c r="K325" s="95"/>
      <c r="L325" s="95"/>
      <c r="M325" s="96"/>
    </row>
    <row r="326" spans="1:13" s="49" customFormat="1" ht="38.25">
      <c r="A326" s="88" t="s">
        <v>595</v>
      </c>
      <c r="B326" s="121" t="s">
        <v>596</v>
      </c>
      <c r="C326" s="122" t="s">
        <v>597</v>
      </c>
      <c r="D326" s="129" t="s">
        <v>77</v>
      </c>
      <c r="E326" s="92">
        <v>1</v>
      </c>
      <c r="F326" s="124"/>
      <c r="G326" s="125"/>
      <c r="H326" s="94"/>
      <c r="I326" s="95"/>
      <c r="J326" s="95"/>
      <c r="K326" s="95"/>
      <c r="L326" s="95"/>
      <c r="M326" s="96"/>
    </row>
    <row r="327" spans="1:13" s="49" customFormat="1" ht="25.5">
      <c r="A327" s="88" t="s">
        <v>598</v>
      </c>
      <c r="B327" s="121" t="s">
        <v>599</v>
      </c>
      <c r="C327" s="122" t="s">
        <v>600</v>
      </c>
      <c r="D327" s="129" t="s">
        <v>64</v>
      </c>
      <c r="E327" s="92">
        <v>2.25</v>
      </c>
      <c r="F327" s="124"/>
      <c r="G327" s="125"/>
      <c r="H327" s="94"/>
      <c r="I327" s="95"/>
      <c r="J327" s="95"/>
      <c r="K327" s="95"/>
      <c r="L327" s="95"/>
      <c r="M327" s="96"/>
    </row>
    <row r="328" spans="1:13" s="49" customFormat="1" ht="16.5" customHeight="1">
      <c r="A328" s="665" t="s">
        <v>84</v>
      </c>
      <c r="B328" s="665"/>
      <c r="C328" s="665"/>
      <c r="D328" s="665"/>
      <c r="E328" s="665"/>
      <c r="F328" s="665"/>
      <c r="G328" s="665"/>
      <c r="H328" s="665">
        <f t="shared" ref="H328" si="21">F328+G328</f>
        <v>0</v>
      </c>
      <c r="I328" s="665">
        <f t="shared" si="17"/>
        <v>0</v>
      </c>
      <c r="J328" s="665">
        <f t="shared" si="18"/>
        <v>0</v>
      </c>
      <c r="K328" s="665">
        <f t="shared" si="19"/>
        <v>0</v>
      </c>
      <c r="L328" s="117">
        <f>SUM(L315:L327)</f>
        <v>0</v>
      </c>
      <c r="M328" s="118"/>
    </row>
    <row r="329" spans="1:13" s="49" customFormat="1">
      <c r="A329" s="110" t="s">
        <v>457</v>
      </c>
      <c r="B329" s="111"/>
      <c r="C329" s="112" t="s">
        <v>601</v>
      </c>
      <c r="D329" s="113"/>
      <c r="E329" s="114"/>
      <c r="F329" s="115"/>
      <c r="G329" s="113"/>
      <c r="H329" s="113"/>
      <c r="I329" s="115"/>
      <c r="J329" s="115"/>
      <c r="K329" s="115"/>
      <c r="L329" s="115"/>
      <c r="M329" s="116"/>
    </row>
    <row r="330" spans="1:13" s="49" customFormat="1" ht="25.5">
      <c r="A330" s="88" t="s">
        <v>602</v>
      </c>
      <c r="B330" s="121" t="s">
        <v>603</v>
      </c>
      <c r="C330" s="122" t="s">
        <v>604</v>
      </c>
      <c r="D330" s="123" t="s">
        <v>53</v>
      </c>
      <c r="E330" s="92">
        <v>2</v>
      </c>
      <c r="F330" s="124"/>
      <c r="G330" s="125"/>
      <c r="H330" s="94"/>
      <c r="I330" s="95"/>
      <c r="J330" s="95"/>
      <c r="K330" s="95"/>
      <c r="L330" s="95"/>
      <c r="M330" s="96"/>
    </row>
    <row r="331" spans="1:13" s="49" customFormat="1" ht="25.5">
      <c r="A331" s="88" t="s">
        <v>605</v>
      </c>
      <c r="B331" s="121" t="s">
        <v>606</v>
      </c>
      <c r="C331" s="122" t="s">
        <v>607</v>
      </c>
      <c r="D331" s="123" t="s">
        <v>53</v>
      </c>
      <c r="E331" s="92">
        <v>1</v>
      </c>
      <c r="F331" s="124"/>
      <c r="G331" s="125"/>
      <c r="H331" s="94"/>
      <c r="I331" s="95"/>
      <c r="J331" s="95"/>
      <c r="K331" s="95"/>
      <c r="L331" s="95"/>
      <c r="M331" s="96"/>
    </row>
    <row r="332" spans="1:13" s="49" customFormat="1" ht="38.25">
      <c r="A332" s="88" t="s">
        <v>608</v>
      </c>
      <c r="B332" s="121" t="s">
        <v>609</v>
      </c>
      <c r="C332" s="122" t="s">
        <v>610</v>
      </c>
      <c r="D332" s="123" t="s">
        <v>39</v>
      </c>
      <c r="E332" s="92">
        <v>1</v>
      </c>
      <c r="F332" s="124"/>
      <c r="G332" s="125"/>
      <c r="H332" s="94"/>
      <c r="I332" s="95"/>
      <c r="J332" s="95"/>
      <c r="K332" s="95"/>
      <c r="L332" s="95"/>
      <c r="M332" s="96"/>
    </row>
    <row r="333" spans="1:13" s="49" customFormat="1" ht="89.25">
      <c r="A333" s="88" t="s">
        <v>611</v>
      </c>
      <c r="B333" s="121" t="s">
        <v>612</v>
      </c>
      <c r="C333" s="122" t="s">
        <v>613</v>
      </c>
      <c r="D333" s="123" t="s">
        <v>160</v>
      </c>
      <c r="E333" s="92">
        <f>'Memorial de Cálculo'!K165</f>
        <v>2.8000000000000003</v>
      </c>
      <c r="F333" s="124"/>
      <c r="G333" s="125"/>
      <c r="H333" s="94"/>
      <c r="I333" s="95"/>
      <c r="J333" s="95"/>
      <c r="K333" s="95"/>
      <c r="L333" s="95"/>
      <c r="M333" s="96"/>
    </row>
    <row r="334" spans="1:13" s="49" customFormat="1" ht="38.25">
      <c r="A334" s="88" t="s">
        <v>614</v>
      </c>
      <c r="B334" s="121" t="s">
        <v>615</v>
      </c>
      <c r="C334" s="122" t="s">
        <v>616</v>
      </c>
      <c r="D334" s="123" t="s">
        <v>64</v>
      </c>
      <c r="E334" s="92">
        <v>28</v>
      </c>
      <c r="F334" s="124"/>
      <c r="G334" s="125"/>
      <c r="H334" s="94"/>
      <c r="I334" s="95"/>
      <c r="J334" s="95"/>
      <c r="K334" s="95"/>
      <c r="L334" s="95"/>
      <c r="M334" s="96"/>
    </row>
    <row r="335" spans="1:13" s="49" customFormat="1" ht="63.75">
      <c r="A335" s="88" t="s">
        <v>617</v>
      </c>
      <c r="B335" s="121" t="s">
        <v>618</v>
      </c>
      <c r="C335" s="122" t="s">
        <v>619</v>
      </c>
      <c r="D335" s="123" t="s">
        <v>119</v>
      </c>
      <c r="E335" s="92">
        <f>'Memorial de Cálculo'!N160</f>
        <v>21.2</v>
      </c>
      <c r="F335" s="124"/>
      <c r="G335" s="125"/>
      <c r="H335" s="94"/>
      <c r="I335" s="95"/>
      <c r="J335" s="95"/>
      <c r="K335" s="95"/>
      <c r="L335" s="95"/>
      <c r="M335" s="96"/>
    </row>
    <row r="336" spans="1:13" s="49" customFormat="1" ht="51">
      <c r="A336" s="88" t="s">
        <v>620</v>
      </c>
      <c r="B336" s="121" t="s">
        <v>596</v>
      </c>
      <c r="C336" s="122" t="s">
        <v>621</v>
      </c>
      <c r="D336" s="123" t="s">
        <v>77</v>
      </c>
      <c r="E336" s="92">
        <v>1</v>
      </c>
      <c r="F336" s="124"/>
      <c r="G336" s="125"/>
      <c r="H336" s="94"/>
      <c r="I336" s="95"/>
      <c r="J336" s="95"/>
      <c r="K336" s="95"/>
      <c r="L336" s="95"/>
      <c r="M336" s="96"/>
    </row>
    <row r="337" spans="1:13" s="49" customFormat="1" ht="38.25">
      <c r="A337" s="88" t="s">
        <v>622</v>
      </c>
      <c r="B337" s="121" t="s">
        <v>623</v>
      </c>
      <c r="C337" s="122" t="s">
        <v>582</v>
      </c>
      <c r="D337" s="123" t="s">
        <v>64</v>
      </c>
      <c r="E337" s="92">
        <f>'Memorial de Cálculo'!R160</f>
        <v>1.8399999999999999</v>
      </c>
      <c r="F337" s="124"/>
      <c r="G337" s="125"/>
      <c r="H337" s="94"/>
      <c r="I337" s="95"/>
      <c r="J337" s="95"/>
      <c r="K337" s="95"/>
      <c r="L337" s="95"/>
      <c r="M337" s="96"/>
    </row>
    <row r="338" spans="1:13" s="49" customFormat="1" ht="63.75">
      <c r="A338" s="88" t="s">
        <v>624</v>
      </c>
      <c r="B338" s="121" t="s">
        <v>625</v>
      </c>
      <c r="C338" s="122" t="s">
        <v>626</v>
      </c>
      <c r="D338" s="123" t="s">
        <v>64</v>
      </c>
      <c r="E338" s="92">
        <f>'Memorial de Cálculo'!N182</f>
        <v>179.43679999999998</v>
      </c>
      <c r="F338" s="124"/>
      <c r="G338" s="125"/>
      <c r="H338" s="94"/>
      <c r="I338" s="95"/>
      <c r="J338" s="95"/>
      <c r="K338" s="95"/>
      <c r="L338" s="95"/>
      <c r="M338" s="96"/>
    </row>
    <row r="339" spans="1:13" s="49" customFormat="1" ht="25.5">
      <c r="A339" s="88" t="s">
        <v>627</v>
      </c>
      <c r="B339" s="121" t="s">
        <v>343</v>
      </c>
      <c r="C339" s="122" t="s">
        <v>628</v>
      </c>
      <c r="D339" s="123" t="s">
        <v>160</v>
      </c>
      <c r="E339" s="92">
        <f>'Memorial de Cálculo'!B174</f>
        <v>27.975999999999999</v>
      </c>
      <c r="F339" s="124"/>
      <c r="G339" s="125"/>
      <c r="H339" s="94"/>
      <c r="I339" s="95"/>
      <c r="J339" s="95"/>
      <c r="K339" s="95"/>
      <c r="L339" s="95"/>
      <c r="M339" s="96"/>
    </row>
    <row r="340" spans="1:13" s="49" customFormat="1" ht="25.5">
      <c r="A340" s="88" t="s">
        <v>629</v>
      </c>
      <c r="B340" s="121" t="s">
        <v>346</v>
      </c>
      <c r="C340" s="122" t="s">
        <v>630</v>
      </c>
      <c r="D340" s="123" t="s">
        <v>160</v>
      </c>
      <c r="E340" s="92">
        <f>'Memorial de Cálculo'!F174</f>
        <v>17.484999999999999</v>
      </c>
      <c r="F340" s="124"/>
      <c r="G340" s="125"/>
      <c r="H340" s="94"/>
      <c r="I340" s="95"/>
      <c r="J340" s="95"/>
      <c r="K340" s="95"/>
      <c r="L340" s="95"/>
      <c r="M340" s="96"/>
    </row>
    <row r="341" spans="1:13" s="49" customFormat="1" ht="38.25">
      <c r="A341" s="88" t="s">
        <v>631</v>
      </c>
      <c r="B341" s="121" t="s">
        <v>632</v>
      </c>
      <c r="C341" s="122" t="s">
        <v>633</v>
      </c>
      <c r="D341" s="123" t="s">
        <v>160</v>
      </c>
      <c r="E341" s="92">
        <f>'Memorial de Cálculo'!J174</f>
        <v>3.4969999999999999</v>
      </c>
      <c r="F341" s="124"/>
      <c r="G341" s="125"/>
      <c r="H341" s="94"/>
      <c r="I341" s="95"/>
      <c r="J341" s="95"/>
      <c r="K341" s="95"/>
      <c r="L341" s="95"/>
      <c r="M341" s="96"/>
    </row>
    <row r="342" spans="1:13" s="49" customFormat="1" ht="38.25">
      <c r="A342" s="88" t="s">
        <v>634</v>
      </c>
      <c r="B342" s="121" t="s">
        <v>355</v>
      </c>
      <c r="C342" s="122" t="s">
        <v>356</v>
      </c>
      <c r="D342" s="123" t="s">
        <v>160</v>
      </c>
      <c r="E342" s="92">
        <f>'Memorial de Cálculo'!M174</f>
        <v>6.9939999999999998</v>
      </c>
      <c r="F342" s="124"/>
      <c r="G342" s="125"/>
      <c r="H342" s="94"/>
      <c r="I342" s="95"/>
      <c r="J342" s="95"/>
      <c r="K342" s="95"/>
      <c r="L342" s="95"/>
      <c r="M342" s="96"/>
    </row>
    <row r="343" spans="1:13" s="49" customFormat="1" ht="63.75">
      <c r="A343" s="88" t="s">
        <v>635</v>
      </c>
      <c r="B343" s="121" t="s">
        <v>636</v>
      </c>
      <c r="C343" s="122" t="s">
        <v>637</v>
      </c>
      <c r="D343" s="123" t="s">
        <v>119</v>
      </c>
      <c r="E343" s="92">
        <f>'Memorial de Cálculo'!H183</f>
        <v>20.439999999999998</v>
      </c>
      <c r="F343" s="124"/>
      <c r="G343" s="125"/>
      <c r="H343" s="94"/>
      <c r="I343" s="95"/>
      <c r="J343" s="95"/>
      <c r="K343" s="95"/>
      <c r="L343" s="95"/>
      <c r="M343" s="96"/>
    </row>
    <row r="344" spans="1:13" s="49" customFormat="1" ht="38.25">
      <c r="A344" s="88" t="s">
        <v>638</v>
      </c>
      <c r="B344" s="121" t="s">
        <v>209</v>
      </c>
      <c r="C344" s="122" t="s">
        <v>639</v>
      </c>
      <c r="D344" s="123" t="s">
        <v>77</v>
      </c>
      <c r="E344" s="92">
        <v>10</v>
      </c>
      <c r="F344" s="124"/>
      <c r="G344" s="125"/>
      <c r="H344" s="94"/>
      <c r="I344" s="95"/>
      <c r="J344" s="95"/>
      <c r="K344" s="95"/>
      <c r="L344" s="95"/>
      <c r="M344" s="96"/>
    </row>
    <row r="345" spans="1:13" s="49" customFormat="1" ht="38.25">
      <c r="A345" s="88" t="s">
        <v>640</v>
      </c>
      <c r="B345" s="121" t="s">
        <v>211</v>
      </c>
      <c r="C345" s="122" t="s">
        <v>125</v>
      </c>
      <c r="D345" s="123" t="s">
        <v>77</v>
      </c>
      <c r="E345" s="92">
        <v>6</v>
      </c>
      <c r="F345" s="124"/>
      <c r="G345" s="125"/>
      <c r="H345" s="94"/>
      <c r="I345" s="95"/>
      <c r="J345" s="95"/>
      <c r="K345" s="95"/>
      <c r="L345" s="95"/>
      <c r="M345" s="96"/>
    </row>
    <row r="346" spans="1:13" s="49" customFormat="1" ht="51">
      <c r="A346" s="88" t="s">
        <v>641</v>
      </c>
      <c r="B346" s="121" t="s">
        <v>642</v>
      </c>
      <c r="C346" s="122" t="s">
        <v>643</v>
      </c>
      <c r="D346" s="123" t="s">
        <v>64</v>
      </c>
      <c r="E346" s="92">
        <f>'Memorial de Cálculo'!E181</f>
        <v>0.27300000000000002</v>
      </c>
      <c r="F346" s="124"/>
      <c r="G346" s="125"/>
      <c r="H346" s="94"/>
      <c r="I346" s="95"/>
      <c r="J346" s="95"/>
      <c r="K346" s="95"/>
      <c r="L346" s="95"/>
      <c r="M346" s="96"/>
    </row>
    <row r="347" spans="1:13" s="49" customFormat="1" ht="38.25">
      <c r="A347" s="88" t="s">
        <v>644</v>
      </c>
      <c r="B347" s="121" t="s">
        <v>645</v>
      </c>
      <c r="C347" s="122" t="s">
        <v>646</v>
      </c>
      <c r="D347" s="123" t="s">
        <v>77</v>
      </c>
      <c r="E347" s="92">
        <v>2</v>
      </c>
      <c r="F347" s="124"/>
      <c r="G347" s="125"/>
      <c r="H347" s="94"/>
      <c r="I347" s="95"/>
      <c r="J347" s="95"/>
      <c r="K347" s="95"/>
      <c r="L347" s="95"/>
      <c r="M347" s="96"/>
    </row>
    <row r="348" spans="1:13" s="49" customFormat="1" ht="25.5">
      <c r="A348" s="88" t="s">
        <v>647</v>
      </c>
      <c r="B348" s="121" t="s">
        <v>317</v>
      </c>
      <c r="C348" s="122" t="s">
        <v>318</v>
      </c>
      <c r="D348" s="123" t="s">
        <v>119</v>
      </c>
      <c r="E348" s="92">
        <v>17.34</v>
      </c>
      <c r="F348" s="124"/>
      <c r="G348" s="125"/>
      <c r="H348" s="94"/>
      <c r="I348" s="95"/>
      <c r="J348" s="95"/>
      <c r="K348" s="95"/>
      <c r="L348" s="95"/>
      <c r="M348" s="96"/>
    </row>
    <row r="349" spans="1:13" s="49" customFormat="1" ht="51">
      <c r="A349" s="88" t="s">
        <v>648</v>
      </c>
      <c r="B349" s="121" t="s">
        <v>649</v>
      </c>
      <c r="C349" s="122" t="s">
        <v>650</v>
      </c>
      <c r="D349" s="123" t="s">
        <v>119</v>
      </c>
      <c r="E349" s="92">
        <f>'Memorial de Cálculo'!B183</f>
        <v>52.019999999999996</v>
      </c>
      <c r="F349" s="124"/>
      <c r="G349" s="125"/>
      <c r="H349" s="94"/>
      <c r="I349" s="95"/>
      <c r="J349" s="95"/>
      <c r="K349" s="95"/>
      <c r="L349" s="95"/>
      <c r="M349" s="96"/>
    </row>
    <row r="350" spans="1:13" s="49" customFormat="1" ht="51">
      <c r="A350" s="88" t="s">
        <v>651</v>
      </c>
      <c r="B350" s="121" t="s">
        <v>652</v>
      </c>
      <c r="C350" s="122" t="s">
        <v>653</v>
      </c>
      <c r="D350" s="123" t="s">
        <v>119</v>
      </c>
      <c r="E350" s="92">
        <f>'Memorial de Cálculo'!B179</f>
        <v>17.34</v>
      </c>
      <c r="F350" s="124"/>
      <c r="G350" s="125"/>
      <c r="H350" s="94"/>
      <c r="I350" s="95"/>
      <c r="J350" s="95"/>
      <c r="K350" s="95"/>
      <c r="L350" s="95"/>
      <c r="M350" s="96"/>
    </row>
    <row r="351" spans="1:13" s="49" customFormat="1" ht="51">
      <c r="A351" s="88" t="s">
        <v>654</v>
      </c>
      <c r="B351" s="121" t="s">
        <v>655</v>
      </c>
      <c r="C351" s="122" t="s">
        <v>656</v>
      </c>
      <c r="D351" s="123" t="s">
        <v>119</v>
      </c>
      <c r="E351" s="92">
        <f>'Memorial de Cálculo'!B179</f>
        <v>17.34</v>
      </c>
      <c r="F351" s="124"/>
      <c r="G351" s="125"/>
      <c r="H351" s="94"/>
      <c r="I351" s="95"/>
      <c r="J351" s="95"/>
      <c r="K351" s="95"/>
      <c r="L351" s="95"/>
      <c r="M351" s="96"/>
    </row>
    <row r="352" spans="1:13" s="49" customFormat="1" ht="25.5">
      <c r="A352" s="88" t="s">
        <v>657</v>
      </c>
      <c r="B352" s="121" t="s">
        <v>658</v>
      </c>
      <c r="C352" s="122" t="s">
        <v>659</v>
      </c>
      <c r="D352" s="123" t="s">
        <v>77</v>
      </c>
      <c r="E352" s="92">
        <v>1</v>
      </c>
      <c r="F352" s="124"/>
      <c r="G352" s="125"/>
      <c r="H352" s="94"/>
      <c r="I352" s="95"/>
      <c r="J352" s="95"/>
      <c r="K352" s="95"/>
      <c r="L352" s="95"/>
      <c r="M352" s="96"/>
    </row>
    <row r="353" spans="1:13" s="49" customFormat="1" ht="38.25">
      <c r="A353" s="88" t="s">
        <v>660</v>
      </c>
      <c r="B353" s="121" t="s">
        <v>661</v>
      </c>
      <c r="C353" s="122" t="s">
        <v>118</v>
      </c>
      <c r="D353" s="123" t="s">
        <v>119</v>
      </c>
      <c r="E353" s="92">
        <v>19.010000000000002</v>
      </c>
      <c r="F353" s="124"/>
      <c r="G353" s="125"/>
      <c r="H353" s="94"/>
      <c r="I353" s="95"/>
      <c r="J353" s="95"/>
      <c r="K353" s="95"/>
      <c r="L353" s="95"/>
      <c r="M353" s="96"/>
    </row>
    <row r="354" spans="1:13" s="49" customFormat="1" ht="38.25">
      <c r="A354" s="88" t="s">
        <v>662</v>
      </c>
      <c r="B354" s="121" t="s">
        <v>663</v>
      </c>
      <c r="C354" s="122" t="s">
        <v>664</v>
      </c>
      <c r="D354" s="123" t="s">
        <v>119</v>
      </c>
      <c r="E354" s="92">
        <v>2.5</v>
      </c>
      <c r="F354" s="124"/>
      <c r="G354" s="125"/>
      <c r="H354" s="94"/>
      <c r="I354" s="95"/>
      <c r="J354" s="95"/>
      <c r="K354" s="95"/>
      <c r="L354" s="95"/>
      <c r="M354" s="96"/>
    </row>
    <row r="355" spans="1:13" s="49" customFormat="1" ht="63.75">
      <c r="A355" s="88" t="s">
        <v>665</v>
      </c>
      <c r="B355" s="121" t="s">
        <v>666</v>
      </c>
      <c r="C355" s="122" t="s">
        <v>667</v>
      </c>
      <c r="D355" s="123" t="s">
        <v>77</v>
      </c>
      <c r="E355" s="92">
        <v>7</v>
      </c>
      <c r="F355" s="124"/>
      <c r="G355" s="125"/>
      <c r="H355" s="94"/>
      <c r="I355" s="95"/>
      <c r="J355" s="95"/>
      <c r="K355" s="95"/>
      <c r="L355" s="95"/>
      <c r="M355" s="96"/>
    </row>
    <row r="356" spans="1:13" s="49" customFormat="1" ht="25.5">
      <c r="A356" s="88" t="s">
        <v>668</v>
      </c>
      <c r="B356" s="121" t="s">
        <v>669</v>
      </c>
      <c r="C356" s="122" t="s">
        <v>670</v>
      </c>
      <c r="D356" s="123" t="s">
        <v>77</v>
      </c>
      <c r="E356" s="92">
        <v>1</v>
      </c>
      <c r="F356" s="124"/>
      <c r="G356" s="125"/>
      <c r="H356" s="94"/>
      <c r="I356" s="95"/>
      <c r="J356" s="95"/>
      <c r="K356" s="95"/>
      <c r="L356" s="95"/>
      <c r="M356" s="96"/>
    </row>
    <row r="357" spans="1:13" s="49" customFormat="1" ht="25.5">
      <c r="A357" s="88" t="s">
        <v>671</v>
      </c>
      <c r="B357" s="121" t="s">
        <v>672</v>
      </c>
      <c r="C357" s="122" t="s">
        <v>673</v>
      </c>
      <c r="D357" s="123" t="s">
        <v>53</v>
      </c>
      <c r="E357" s="92">
        <v>1</v>
      </c>
      <c r="F357" s="124"/>
      <c r="G357" s="125"/>
      <c r="H357" s="94"/>
      <c r="I357" s="95"/>
      <c r="J357" s="95"/>
      <c r="K357" s="95"/>
      <c r="L357" s="95"/>
      <c r="M357" s="96"/>
    </row>
    <row r="358" spans="1:13" s="49" customFormat="1" ht="25.5">
      <c r="A358" s="88" t="s">
        <v>674</v>
      </c>
      <c r="B358" s="121" t="s">
        <v>675</v>
      </c>
      <c r="C358" s="122" t="s">
        <v>676</v>
      </c>
      <c r="D358" s="123" t="s">
        <v>77</v>
      </c>
      <c r="E358" s="92">
        <v>2</v>
      </c>
      <c r="F358" s="124"/>
      <c r="G358" s="125"/>
      <c r="H358" s="94"/>
      <c r="I358" s="95"/>
      <c r="J358" s="95"/>
      <c r="K358" s="95"/>
      <c r="L358" s="95"/>
      <c r="M358" s="96"/>
    </row>
    <row r="359" spans="1:13" s="49" customFormat="1" ht="63.75">
      <c r="A359" s="88" t="s">
        <v>677</v>
      </c>
      <c r="B359" s="121" t="s">
        <v>678</v>
      </c>
      <c r="C359" s="122" t="s">
        <v>679</v>
      </c>
      <c r="D359" s="123" t="s">
        <v>77</v>
      </c>
      <c r="E359" s="92">
        <v>8</v>
      </c>
      <c r="F359" s="124"/>
      <c r="G359" s="125"/>
      <c r="H359" s="94"/>
      <c r="I359" s="95"/>
      <c r="J359" s="95"/>
      <c r="K359" s="95"/>
      <c r="L359" s="95"/>
      <c r="M359" s="96"/>
    </row>
    <row r="360" spans="1:13" s="49" customFormat="1" ht="38.25">
      <c r="A360" s="88" t="s">
        <v>680</v>
      </c>
      <c r="B360" s="121" t="s">
        <v>681</v>
      </c>
      <c r="C360" s="122" t="s">
        <v>682</v>
      </c>
      <c r="D360" s="123" t="s">
        <v>77</v>
      </c>
      <c r="E360" s="92">
        <v>1</v>
      </c>
      <c r="F360" s="124"/>
      <c r="G360" s="125"/>
      <c r="H360" s="94"/>
      <c r="I360" s="95"/>
      <c r="J360" s="95"/>
      <c r="K360" s="95"/>
      <c r="L360" s="95"/>
      <c r="M360" s="96"/>
    </row>
    <row r="361" spans="1:13" s="49" customFormat="1" ht="51">
      <c r="A361" s="88" t="s">
        <v>683</v>
      </c>
      <c r="B361" s="121" t="s">
        <v>684</v>
      </c>
      <c r="C361" s="122" t="s">
        <v>685</v>
      </c>
      <c r="D361" s="123" t="s">
        <v>77</v>
      </c>
      <c r="E361" s="92">
        <v>2</v>
      </c>
      <c r="F361" s="124"/>
      <c r="G361" s="125"/>
      <c r="H361" s="94"/>
      <c r="I361" s="95"/>
      <c r="J361" s="95"/>
      <c r="K361" s="95"/>
      <c r="L361" s="95"/>
      <c r="M361" s="96"/>
    </row>
    <row r="362" spans="1:13" s="49" customFormat="1" ht="38.25">
      <c r="A362" s="88" t="s">
        <v>686</v>
      </c>
      <c r="B362" s="121" t="s">
        <v>687</v>
      </c>
      <c r="C362" s="122" t="s">
        <v>688</v>
      </c>
      <c r="D362" s="123" t="s">
        <v>77</v>
      </c>
      <c r="E362" s="92">
        <v>1</v>
      </c>
      <c r="F362" s="124"/>
      <c r="G362" s="125"/>
      <c r="H362" s="94"/>
      <c r="I362" s="95"/>
      <c r="J362" s="95"/>
      <c r="K362" s="95"/>
      <c r="L362" s="95"/>
      <c r="M362" s="96"/>
    </row>
    <row r="363" spans="1:13" s="49" customFormat="1" ht="51">
      <c r="A363" s="88" t="s">
        <v>689</v>
      </c>
      <c r="B363" s="121" t="s">
        <v>690</v>
      </c>
      <c r="C363" s="122" t="s">
        <v>691</v>
      </c>
      <c r="D363" s="123" t="s">
        <v>77</v>
      </c>
      <c r="E363" s="92">
        <v>2</v>
      </c>
      <c r="F363" s="124"/>
      <c r="G363" s="125"/>
      <c r="H363" s="94"/>
      <c r="I363" s="95"/>
      <c r="J363" s="95"/>
      <c r="K363" s="95"/>
      <c r="L363" s="95"/>
      <c r="M363" s="96"/>
    </row>
    <row r="364" spans="1:13" s="49" customFormat="1" ht="25.5">
      <c r="A364" s="88" t="s">
        <v>692</v>
      </c>
      <c r="B364" s="121" t="s">
        <v>693</v>
      </c>
      <c r="C364" s="122" t="s">
        <v>694</v>
      </c>
      <c r="D364" s="123" t="s">
        <v>77</v>
      </c>
      <c r="E364" s="92">
        <v>11</v>
      </c>
      <c r="F364" s="124"/>
      <c r="G364" s="125"/>
      <c r="H364" s="94"/>
      <c r="I364" s="95"/>
      <c r="J364" s="95"/>
      <c r="K364" s="95"/>
      <c r="L364" s="95"/>
      <c r="M364" s="96"/>
    </row>
    <row r="365" spans="1:13" s="49" customFormat="1" ht="25.5">
      <c r="A365" s="88" t="s">
        <v>695</v>
      </c>
      <c r="B365" s="121" t="s">
        <v>696</v>
      </c>
      <c r="C365" s="122" t="s">
        <v>697</v>
      </c>
      <c r="D365" s="123" t="s">
        <v>53</v>
      </c>
      <c r="E365" s="92">
        <v>1</v>
      </c>
      <c r="F365" s="124"/>
      <c r="G365" s="125"/>
      <c r="H365" s="94"/>
      <c r="I365" s="95"/>
      <c r="J365" s="95"/>
      <c r="K365" s="95"/>
      <c r="L365" s="95"/>
      <c r="M365" s="96"/>
    </row>
    <row r="366" spans="1:13" s="49" customFormat="1" ht="25.5">
      <c r="A366" s="88" t="s">
        <v>698</v>
      </c>
      <c r="B366" s="121" t="s">
        <v>699</v>
      </c>
      <c r="C366" s="122" t="s">
        <v>700</v>
      </c>
      <c r="D366" s="123" t="s">
        <v>53</v>
      </c>
      <c r="E366" s="92">
        <v>1</v>
      </c>
      <c r="F366" s="124"/>
      <c r="G366" s="125"/>
      <c r="H366" s="94"/>
      <c r="I366" s="95"/>
      <c r="J366" s="95"/>
      <c r="K366" s="95"/>
      <c r="L366" s="95"/>
      <c r="M366" s="96"/>
    </row>
    <row r="367" spans="1:13" s="49" customFormat="1" ht="38.25">
      <c r="A367" s="88" t="s">
        <v>701</v>
      </c>
      <c r="B367" s="121" t="s">
        <v>702</v>
      </c>
      <c r="C367" s="122" t="s">
        <v>703</v>
      </c>
      <c r="D367" s="123" t="s">
        <v>77</v>
      </c>
      <c r="E367" s="92">
        <v>1</v>
      </c>
      <c r="F367" s="124"/>
      <c r="G367" s="125"/>
      <c r="H367" s="94"/>
      <c r="I367" s="95"/>
      <c r="J367" s="95"/>
      <c r="K367" s="95"/>
      <c r="L367" s="95"/>
      <c r="M367" s="96"/>
    </row>
    <row r="368" spans="1:13" s="49" customFormat="1" ht="51">
      <c r="A368" s="88" t="s">
        <v>704</v>
      </c>
      <c r="B368" s="121" t="s">
        <v>705</v>
      </c>
      <c r="C368" s="122" t="s">
        <v>706</v>
      </c>
      <c r="D368" s="123" t="s">
        <v>119</v>
      </c>
      <c r="E368" s="92">
        <v>446</v>
      </c>
      <c r="F368" s="124"/>
      <c r="G368" s="125"/>
      <c r="H368" s="94"/>
      <c r="I368" s="95"/>
      <c r="J368" s="95"/>
      <c r="K368" s="95"/>
      <c r="L368" s="95"/>
      <c r="M368" s="96"/>
    </row>
    <row r="369" spans="1:13" s="49" customFormat="1" ht="51">
      <c r="A369" s="88" t="s">
        <v>707</v>
      </c>
      <c r="B369" s="121" t="s">
        <v>708</v>
      </c>
      <c r="C369" s="122" t="s">
        <v>709</v>
      </c>
      <c r="D369" s="123" t="s">
        <v>119</v>
      </c>
      <c r="E369" s="92">
        <v>0.5</v>
      </c>
      <c r="F369" s="124"/>
      <c r="G369" s="125"/>
      <c r="H369" s="94"/>
      <c r="I369" s="95"/>
      <c r="J369" s="95"/>
      <c r="K369" s="95"/>
      <c r="L369" s="95"/>
      <c r="M369" s="96"/>
    </row>
    <row r="370" spans="1:13" s="49" customFormat="1" ht="51">
      <c r="A370" s="88" t="s">
        <v>710</v>
      </c>
      <c r="B370" s="121" t="s">
        <v>711</v>
      </c>
      <c r="C370" s="122" t="s">
        <v>712</v>
      </c>
      <c r="D370" s="123" t="s">
        <v>77</v>
      </c>
      <c r="E370" s="92">
        <v>2</v>
      </c>
      <c r="F370" s="124"/>
      <c r="G370" s="125"/>
      <c r="H370" s="94"/>
      <c r="I370" s="95"/>
      <c r="J370" s="95"/>
      <c r="K370" s="95"/>
      <c r="L370" s="95"/>
      <c r="M370" s="96"/>
    </row>
    <row r="371" spans="1:13" s="49" customFormat="1" ht="51">
      <c r="A371" s="88" t="s">
        <v>713</v>
      </c>
      <c r="B371" s="121" t="s">
        <v>714</v>
      </c>
      <c r="C371" s="122" t="s">
        <v>715</v>
      </c>
      <c r="D371" s="123" t="s">
        <v>77</v>
      </c>
      <c r="E371" s="92">
        <v>2</v>
      </c>
      <c r="F371" s="124"/>
      <c r="G371" s="125"/>
      <c r="H371" s="94"/>
      <c r="I371" s="95"/>
      <c r="J371" s="95"/>
      <c r="K371" s="95"/>
      <c r="L371" s="95"/>
      <c r="M371" s="96"/>
    </row>
    <row r="372" spans="1:13" s="49" customFormat="1" ht="38.25">
      <c r="A372" s="88" t="s">
        <v>716</v>
      </c>
      <c r="B372" s="121" t="s">
        <v>717</v>
      </c>
      <c r="C372" s="122" t="s">
        <v>718</v>
      </c>
      <c r="D372" s="123" t="s">
        <v>77</v>
      </c>
      <c r="E372" s="92">
        <f>'Memorial de Cálculo'!R174</f>
        <v>20</v>
      </c>
      <c r="F372" s="124"/>
      <c r="G372" s="125"/>
      <c r="H372" s="94"/>
      <c r="I372" s="95"/>
      <c r="J372" s="95"/>
      <c r="K372" s="95"/>
      <c r="L372" s="95"/>
      <c r="M372" s="96"/>
    </row>
    <row r="373" spans="1:13" s="49" customFormat="1" ht="38.25">
      <c r="A373" s="88" t="s">
        <v>719</v>
      </c>
      <c r="B373" s="121" t="s">
        <v>720</v>
      </c>
      <c r="C373" s="122" t="s">
        <v>721</v>
      </c>
      <c r="D373" s="123" t="s">
        <v>77</v>
      </c>
      <c r="E373" s="92">
        <v>28</v>
      </c>
      <c r="F373" s="124"/>
      <c r="G373" s="125"/>
      <c r="H373" s="94"/>
      <c r="I373" s="95"/>
      <c r="J373" s="95"/>
      <c r="K373" s="95"/>
      <c r="L373" s="95"/>
      <c r="M373" s="96"/>
    </row>
    <row r="374" spans="1:13" s="49" customFormat="1" ht="51">
      <c r="A374" s="88" t="s">
        <v>722</v>
      </c>
      <c r="B374" s="121" t="s">
        <v>723</v>
      </c>
      <c r="C374" s="122" t="s">
        <v>724</v>
      </c>
      <c r="D374" s="123" t="s">
        <v>53</v>
      </c>
      <c r="E374" s="92">
        <v>11</v>
      </c>
      <c r="F374" s="124"/>
      <c r="G374" s="125"/>
      <c r="H374" s="94"/>
      <c r="I374" s="95"/>
      <c r="J374" s="95"/>
      <c r="K374" s="95"/>
      <c r="L374" s="95"/>
      <c r="M374" s="96"/>
    </row>
    <row r="375" spans="1:13" s="49" customFormat="1" ht="25.5">
      <c r="A375" s="88" t="s">
        <v>725</v>
      </c>
      <c r="B375" s="121" t="s">
        <v>726</v>
      </c>
      <c r="C375" s="122" t="s">
        <v>727</v>
      </c>
      <c r="D375" s="123" t="s">
        <v>53</v>
      </c>
      <c r="E375" s="92">
        <v>11</v>
      </c>
      <c r="F375" s="124"/>
      <c r="G375" s="125"/>
      <c r="H375" s="94"/>
      <c r="I375" s="95"/>
      <c r="J375" s="95"/>
      <c r="K375" s="95"/>
      <c r="L375" s="95"/>
      <c r="M375" s="96"/>
    </row>
    <row r="376" spans="1:13" s="49" customFormat="1" ht="25.5">
      <c r="A376" s="88" t="s">
        <v>728</v>
      </c>
      <c r="B376" s="121" t="s">
        <v>729</v>
      </c>
      <c r="C376" s="122" t="s">
        <v>730</v>
      </c>
      <c r="D376" s="123" t="s">
        <v>53</v>
      </c>
      <c r="E376" s="92">
        <v>16</v>
      </c>
      <c r="F376" s="124"/>
      <c r="G376" s="125"/>
      <c r="H376" s="94"/>
      <c r="I376" s="95"/>
      <c r="J376" s="95"/>
      <c r="K376" s="95"/>
      <c r="L376" s="95"/>
      <c r="M376" s="96"/>
    </row>
    <row r="377" spans="1:13" s="49" customFormat="1" ht="25.5">
      <c r="A377" s="88" t="s">
        <v>731</v>
      </c>
      <c r="B377" s="121" t="s">
        <v>732</v>
      </c>
      <c r="C377" s="122" t="s">
        <v>733</v>
      </c>
      <c r="D377" s="123" t="s">
        <v>53</v>
      </c>
      <c r="E377" s="92">
        <v>11</v>
      </c>
      <c r="F377" s="124"/>
      <c r="G377" s="125"/>
      <c r="H377" s="94"/>
      <c r="I377" s="95"/>
      <c r="J377" s="95"/>
      <c r="K377" s="95"/>
      <c r="L377" s="95"/>
      <c r="M377" s="96"/>
    </row>
    <row r="378" spans="1:13" s="49" customFormat="1" ht="51">
      <c r="A378" s="88" t="s">
        <v>734</v>
      </c>
      <c r="B378" s="121" t="s">
        <v>735</v>
      </c>
      <c r="C378" s="122" t="s">
        <v>712</v>
      </c>
      <c r="D378" s="123" t="s">
        <v>77</v>
      </c>
      <c r="E378" s="92">
        <v>11</v>
      </c>
      <c r="F378" s="124"/>
      <c r="G378" s="125"/>
      <c r="H378" s="94"/>
      <c r="I378" s="95"/>
      <c r="J378" s="95"/>
      <c r="K378" s="95"/>
      <c r="L378" s="95"/>
      <c r="M378" s="96"/>
    </row>
    <row r="379" spans="1:13" s="49" customFormat="1" ht="51">
      <c r="A379" s="88" t="s">
        <v>736</v>
      </c>
      <c r="B379" s="121" t="s">
        <v>737</v>
      </c>
      <c r="C379" s="122" t="s">
        <v>738</v>
      </c>
      <c r="D379" s="123" t="s">
        <v>77</v>
      </c>
      <c r="E379" s="92">
        <v>11</v>
      </c>
      <c r="F379" s="124"/>
      <c r="G379" s="125"/>
      <c r="H379" s="94"/>
      <c r="I379" s="95"/>
      <c r="J379" s="95"/>
      <c r="K379" s="95"/>
      <c r="L379" s="95"/>
      <c r="M379" s="96"/>
    </row>
    <row r="380" spans="1:13" s="49" customFormat="1" ht="25.5">
      <c r="A380" s="88" t="s">
        <v>739</v>
      </c>
      <c r="B380" s="121" t="s">
        <v>436</v>
      </c>
      <c r="C380" s="122" t="s">
        <v>437</v>
      </c>
      <c r="D380" s="123" t="s">
        <v>53</v>
      </c>
      <c r="E380" s="92">
        <v>11</v>
      </c>
      <c r="F380" s="124"/>
      <c r="G380" s="125"/>
      <c r="H380" s="94"/>
      <c r="I380" s="95"/>
      <c r="J380" s="95"/>
      <c r="K380" s="95"/>
      <c r="L380" s="95"/>
      <c r="M380" s="96"/>
    </row>
    <row r="381" spans="1:13" s="49" customFormat="1" ht="51">
      <c r="A381" s="88" t="s">
        <v>740</v>
      </c>
      <c r="B381" s="121" t="s">
        <v>741</v>
      </c>
      <c r="C381" s="122" t="s">
        <v>742</v>
      </c>
      <c r="D381" s="123" t="s">
        <v>77</v>
      </c>
      <c r="E381" s="92">
        <v>11</v>
      </c>
      <c r="F381" s="124"/>
      <c r="G381" s="125"/>
      <c r="H381" s="94"/>
      <c r="I381" s="95"/>
      <c r="J381" s="95"/>
      <c r="K381" s="95"/>
      <c r="L381" s="95"/>
      <c r="M381" s="96"/>
    </row>
    <row r="382" spans="1:13" s="49" customFormat="1" ht="25.5">
      <c r="A382" s="88" t="s">
        <v>743</v>
      </c>
      <c r="B382" s="121" t="s">
        <v>744</v>
      </c>
      <c r="C382" s="122" t="s">
        <v>745</v>
      </c>
      <c r="D382" s="123" t="s">
        <v>77</v>
      </c>
      <c r="E382" s="92">
        <v>11</v>
      </c>
      <c r="F382" s="124"/>
      <c r="G382" s="125"/>
      <c r="H382" s="94"/>
      <c r="I382" s="95"/>
      <c r="J382" s="95"/>
      <c r="K382" s="95"/>
      <c r="L382" s="95"/>
      <c r="M382" s="96"/>
    </row>
    <row r="383" spans="1:13" s="49" customFormat="1" ht="38.25">
      <c r="A383" s="88" t="s">
        <v>746</v>
      </c>
      <c r="B383" s="130" t="s">
        <v>747</v>
      </c>
      <c r="C383" s="122" t="s">
        <v>748</v>
      </c>
      <c r="D383" s="123" t="s">
        <v>53</v>
      </c>
      <c r="E383" s="92">
        <v>11</v>
      </c>
      <c r="F383" s="124"/>
      <c r="G383" s="125"/>
      <c r="H383" s="94"/>
      <c r="I383" s="95"/>
      <c r="J383" s="95"/>
      <c r="K383" s="95"/>
      <c r="L383" s="95"/>
      <c r="M383" s="96"/>
    </row>
    <row r="384" spans="1:13" s="49" customFormat="1" ht="25.5">
      <c r="A384" s="88" t="s">
        <v>749</v>
      </c>
      <c r="B384" s="121" t="s">
        <v>199</v>
      </c>
      <c r="C384" s="122" t="s">
        <v>200</v>
      </c>
      <c r="D384" s="123" t="s">
        <v>53</v>
      </c>
      <c r="E384" s="92">
        <v>11</v>
      </c>
      <c r="F384" s="124"/>
      <c r="G384" s="125"/>
      <c r="H384" s="94"/>
      <c r="I384" s="95"/>
      <c r="J384" s="95"/>
      <c r="K384" s="95"/>
      <c r="L384" s="95"/>
      <c r="M384" s="96"/>
    </row>
    <row r="385" spans="1:155" s="49" customFormat="1" ht="25.5">
      <c r="A385" s="88" t="s">
        <v>750</v>
      </c>
      <c r="B385" s="121" t="s">
        <v>751</v>
      </c>
      <c r="C385" s="122" t="s">
        <v>214</v>
      </c>
      <c r="D385" s="123" t="s">
        <v>53</v>
      </c>
      <c r="E385" s="92">
        <v>1</v>
      </c>
      <c r="F385" s="124"/>
      <c r="G385" s="125"/>
      <c r="H385" s="94"/>
      <c r="I385" s="95"/>
      <c r="J385" s="95"/>
      <c r="K385" s="95"/>
      <c r="L385" s="95"/>
      <c r="M385" s="96"/>
    </row>
    <row r="386" spans="1:155" s="49" customFormat="1" ht="25.5">
      <c r="A386" s="88" t="s">
        <v>752</v>
      </c>
      <c r="B386" s="121" t="s">
        <v>219</v>
      </c>
      <c r="C386" s="122" t="s">
        <v>220</v>
      </c>
      <c r="D386" s="123" t="s">
        <v>64</v>
      </c>
      <c r="E386" s="92">
        <f>'Memorial de Cálculo'!E162</f>
        <v>26.722407378634387</v>
      </c>
      <c r="F386" s="124"/>
      <c r="G386" s="125"/>
      <c r="H386" s="94"/>
      <c r="I386" s="95"/>
      <c r="J386" s="95"/>
      <c r="K386" s="95"/>
      <c r="L386" s="95"/>
      <c r="M386" s="96"/>
    </row>
    <row r="387" spans="1:155" s="49" customFormat="1" ht="51">
      <c r="A387" s="88" t="s">
        <v>753</v>
      </c>
      <c r="B387" s="121" t="s">
        <v>222</v>
      </c>
      <c r="C387" s="122" t="s">
        <v>370</v>
      </c>
      <c r="D387" s="123" t="s">
        <v>64</v>
      </c>
      <c r="E387" s="92">
        <f>'Memorial de Cálculo'!F164</f>
        <v>53.444814757268773</v>
      </c>
      <c r="F387" s="124"/>
      <c r="G387" s="125"/>
      <c r="H387" s="94"/>
      <c r="I387" s="95"/>
      <c r="J387" s="95"/>
      <c r="K387" s="95"/>
      <c r="L387" s="95"/>
      <c r="M387" s="96"/>
    </row>
    <row r="388" spans="1:155" s="49" customFormat="1" ht="25.5">
      <c r="A388" s="88" t="s">
        <v>754</v>
      </c>
      <c r="B388" s="121" t="s">
        <v>599</v>
      </c>
      <c r="C388" s="122" t="s">
        <v>600</v>
      </c>
      <c r="D388" s="129" t="s">
        <v>64</v>
      </c>
      <c r="E388" s="92">
        <f>'Memorial de Cálculo'!K177</f>
        <v>100.19</v>
      </c>
      <c r="F388" s="124"/>
      <c r="G388" s="125"/>
      <c r="H388" s="94"/>
      <c r="I388" s="95"/>
      <c r="J388" s="95"/>
      <c r="K388" s="95"/>
      <c r="L388" s="95"/>
      <c r="M388" s="96"/>
    </row>
    <row r="389" spans="1:155" s="49" customFormat="1">
      <c r="A389" s="88" t="s">
        <v>755</v>
      </c>
      <c r="B389" s="121" t="s">
        <v>362</v>
      </c>
      <c r="C389" s="122" t="s">
        <v>756</v>
      </c>
      <c r="D389" s="129" t="s">
        <v>64</v>
      </c>
      <c r="E389" s="92">
        <f>'Memorial de Cálculo'!B171</f>
        <v>69.94</v>
      </c>
      <c r="F389" s="124"/>
      <c r="G389" s="125"/>
      <c r="H389" s="94"/>
      <c r="I389" s="95"/>
      <c r="J389" s="95"/>
      <c r="K389" s="95"/>
      <c r="L389" s="95"/>
      <c r="M389" s="96"/>
    </row>
    <row r="390" spans="1:155" s="49" customFormat="1" ht="16.5" customHeight="1">
      <c r="A390" s="665" t="s">
        <v>84</v>
      </c>
      <c r="B390" s="665"/>
      <c r="C390" s="665"/>
      <c r="D390" s="665"/>
      <c r="E390" s="665"/>
      <c r="F390" s="665"/>
      <c r="G390" s="665"/>
      <c r="H390" s="665"/>
      <c r="I390" s="665"/>
      <c r="J390" s="665"/>
      <c r="K390" s="665"/>
      <c r="L390" s="117">
        <f>SUM(L330:L389)</f>
        <v>0</v>
      </c>
      <c r="M390" s="118"/>
    </row>
    <row r="391" spans="1:155" s="49" customFormat="1" ht="16.5" customHeight="1">
      <c r="A391" s="666" t="s">
        <v>757</v>
      </c>
      <c r="B391" s="666"/>
      <c r="C391" s="666"/>
      <c r="D391" s="666"/>
      <c r="E391" s="666"/>
      <c r="F391" s="666"/>
      <c r="G391" s="666"/>
      <c r="H391" s="666"/>
      <c r="I391" s="666"/>
      <c r="J391" s="666"/>
      <c r="K391" s="666"/>
      <c r="L391" s="666"/>
      <c r="M391" s="131">
        <f>M28+M111+M181+M237+M313</f>
        <v>0</v>
      </c>
    </row>
    <row r="392" spans="1:155" s="49" customFormat="1" ht="14.45" customHeight="1">
      <c r="A392" s="667"/>
      <c r="B392" s="667"/>
      <c r="C392" s="667"/>
      <c r="D392" s="667"/>
      <c r="E392" s="667"/>
      <c r="F392" s="667"/>
      <c r="G392" s="667"/>
      <c r="H392" s="667"/>
      <c r="I392" s="667"/>
      <c r="J392" s="667"/>
      <c r="K392" s="667"/>
      <c r="L392" s="667"/>
      <c r="M392" s="667"/>
    </row>
    <row r="393" spans="1:155" s="81" customFormat="1" ht="15" customHeight="1">
      <c r="A393" s="668" t="s">
        <v>758</v>
      </c>
      <c r="B393" s="668"/>
      <c r="C393" s="668"/>
      <c r="D393" s="668"/>
      <c r="E393" s="668"/>
      <c r="F393" s="668"/>
      <c r="G393" s="668"/>
      <c r="H393" s="668"/>
      <c r="I393" s="668"/>
      <c r="J393" s="668"/>
      <c r="K393" s="668"/>
      <c r="L393" s="668"/>
      <c r="M393" s="132">
        <f>M18+M24+M391</f>
        <v>0</v>
      </c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  <c r="DD393" s="49"/>
      <c r="DE393" s="49"/>
      <c r="DF393" s="49"/>
      <c r="DG393" s="49"/>
      <c r="DH393" s="49"/>
      <c r="DI393" s="49"/>
      <c r="DJ393" s="49"/>
      <c r="DK393" s="49"/>
      <c r="DL393" s="49"/>
      <c r="DM393" s="49"/>
      <c r="DN393" s="49"/>
      <c r="DO393" s="49"/>
      <c r="DP393" s="49"/>
      <c r="DQ393" s="49"/>
      <c r="DR393" s="49"/>
      <c r="DS393" s="49"/>
      <c r="DT393" s="49"/>
      <c r="DU393" s="49"/>
      <c r="DV393" s="49"/>
      <c r="DW393" s="49"/>
      <c r="DX393" s="49"/>
      <c r="DY393" s="49"/>
      <c r="DZ393" s="49"/>
      <c r="EA393" s="49"/>
      <c r="EB393" s="49"/>
      <c r="EC393" s="49"/>
      <c r="ED393" s="49"/>
      <c r="EE393" s="49"/>
      <c r="EF393" s="49"/>
      <c r="EG393" s="49"/>
      <c r="EH393" s="49"/>
      <c r="EI393" s="49"/>
      <c r="EJ393" s="49"/>
      <c r="EK393" s="49"/>
      <c r="EL393" s="49"/>
      <c r="EM393" s="49"/>
      <c r="EN393" s="49"/>
      <c r="EO393" s="49"/>
      <c r="EP393" s="49"/>
      <c r="EQ393" s="49"/>
      <c r="ER393" s="49"/>
      <c r="ES393" s="49"/>
      <c r="ET393" s="49"/>
      <c r="EU393" s="49"/>
      <c r="EV393" s="49"/>
      <c r="EW393" s="49"/>
      <c r="EX393" s="49"/>
      <c r="EY393" s="49"/>
    </row>
    <row r="394" spans="1:155"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  <c r="DD394" s="49"/>
      <c r="DE394" s="49"/>
      <c r="DF394" s="49"/>
      <c r="DG394" s="49"/>
      <c r="DH394" s="49"/>
      <c r="DI394" s="49"/>
      <c r="DJ394" s="49"/>
      <c r="DK394" s="49"/>
      <c r="DL394" s="49"/>
      <c r="DM394" s="49"/>
      <c r="DN394" s="49"/>
      <c r="DO394" s="49"/>
      <c r="DP394" s="49"/>
      <c r="DQ394" s="49"/>
      <c r="DR394" s="49"/>
      <c r="DS394" s="49"/>
      <c r="DT394" s="49"/>
      <c r="DU394" s="49"/>
      <c r="DV394" s="49"/>
      <c r="DW394" s="49"/>
      <c r="DX394" s="49"/>
      <c r="DY394" s="49"/>
      <c r="DZ394" s="49"/>
      <c r="EA394" s="49"/>
      <c r="EB394" s="49"/>
      <c r="EC394" s="49"/>
      <c r="ED394" s="49"/>
      <c r="EE394" s="49"/>
      <c r="EF394" s="49"/>
      <c r="EG394" s="49"/>
      <c r="EH394" s="49"/>
      <c r="EI394" s="49"/>
      <c r="EJ394" s="49"/>
      <c r="EK394" s="49"/>
      <c r="EL394" s="49"/>
      <c r="EM394" s="49"/>
      <c r="EN394" s="49"/>
      <c r="EO394" s="49"/>
      <c r="EP394" s="49"/>
      <c r="EQ394" s="49"/>
      <c r="ER394" s="49"/>
      <c r="ES394" s="49"/>
      <c r="ET394" s="49"/>
      <c r="EU394" s="49"/>
      <c r="EV394" s="49"/>
      <c r="EW394" s="49"/>
      <c r="EX394" s="49"/>
      <c r="EY394" s="49"/>
    </row>
    <row r="395" spans="1:155" s="133" customFormat="1" ht="12.75" customHeight="1">
      <c r="B395" s="610"/>
      <c r="C395" s="610"/>
      <c r="D395" s="610"/>
      <c r="E395" s="610"/>
      <c r="F395" s="610"/>
      <c r="G395" s="657" t="str">
        <f>'0.Dados do Licitante'!B10</f>
        <v>Teste 3</v>
      </c>
      <c r="H395" s="657"/>
      <c r="I395" s="611">
        <f ca="1">TODAY()</f>
        <v>44494</v>
      </c>
      <c r="J395" s="134"/>
      <c r="K395" s="134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  <c r="DD395" s="49"/>
      <c r="DE395" s="49"/>
      <c r="DF395" s="49"/>
      <c r="DG395" s="49"/>
      <c r="DH395" s="49"/>
      <c r="DI395" s="49"/>
      <c r="DJ395" s="49"/>
      <c r="DK395" s="49"/>
      <c r="DL395" s="49"/>
      <c r="DM395" s="49"/>
      <c r="DN395" s="49"/>
      <c r="DO395" s="49"/>
      <c r="DP395" s="49"/>
      <c r="DQ395" s="49"/>
      <c r="DR395" s="49"/>
      <c r="DS395" s="49"/>
      <c r="DT395" s="49"/>
      <c r="DU395" s="49"/>
      <c r="DV395" s="49"/>
      <c r="DW395" s="49"/>
      <c r="DX395" s="49"/>
      <c r="DY395" s="49"/>
      <c r="DZ395" s="49"/>
      <c r="EA395" s="49"/>
      <c r="EB395" s="49"/>
      <c r="EC395" s="49"/>
      <c r="ED395" s="49"/>
      <c r="EE395" s="49"/>
      <c r="EF395" s="49"/>
      <c r="EG395" s="49"/>
      <c r="EH395" s="49"/>
      <c r="EI395" s="49"/>
      <c r="EJ395" s="49"/>
      <c r="EK395" s="49"/>
      <c r="EL395" s="49"/>
      <c r="EM395" s="49"/>
      <c r="EN395" s="49"/>
      <c r="EO395" s="49"/>
      <c r="EP395" s="49"/>
      <c r="EQ395" s="49"/>
      <c r="ER395" s="49"/>
      <c r="ES395" s="49"/>
      <c r="ET395" s="49"/>
      <c r="EU395" s="49"/>
      <c r="EV395" s="49"/>
      <c r="EW395" s="49"/>
      <c r="EX395" s="49"/>
      <c r="EY395" s="49"/>
    </row>
    <row r="396" spans="1:155" s="133" customFormat="1" ht="15.75" customHeight="1">
      <c r="B396" s="610"/>
      <c r="C396" s="610"/>
      <c r="D396" s="610"/>
      <c r="E396" s="610"/>
      <c r="F396" s="610"/>
      <c r="G396" s="55"/>
      <c r="H396" s="67"/>
      <c r="I396" s="67"/>
      <c r="J396" s="134"/>
      <c r="K396" s="134"/>
      <c r="M396" s="135"/>
    </row>
    <row r="397" spans="1:155" s="133" customFormat="1" ht="12.75">
      <c r="B397" s="610"/>
      <c r="C397" s="612" t="str">
        <f>'0.Dados do Licitante'!B12</f>
        <v>Teste 5</v>
      </c>
      <c r="D397" s="610"/>
      <c r="E397" s="610"/>
      <c r="F397" s="610"/>
      <c r="G397" s="55"/>
      <c r="H397" s="67"/>
      <c r="I397" s="67"/>
      <c r="J397" s="134"/>
      <c r="K397" s="134"/>
    </row>
    <row r="398" spans="1:155" s="133" customFormat="1" ht="14.25">
      <c r="A398" s="136"/>
      <c r="B398" s="137"/>
      <c r="C398" s="610" t="str">
        <f>'0.Dados do Licitante'!B13</f>
        <v>Teste 6</v>
      </c>
      <c r="E398" s="134"/>
      <c r="F398" s="138"/>
      <c r="G398" s="134"/>
      <c r="H398" s="134"/>
      <c r="I398" s="134"/>
      <c r="J398" s="134"/>
      <c r="K398" s="134"/>
      <c r="L398" s="134"/>
      <c r="M398" s="139"/>
    </row>
    <row r="399" spans="1:155" s="133" customFormat="1" ht="14.25">
      <c r="B399" s="2"/>
      <c r="C399" s="610" t="str">
        <f>'0.Dados do Licitante'!B14</f>
        <v>Teste 7</v>
      </c>
      <c r="E399" s="134"/>
      <c r="F399" s="138"/>
      <c r="G399" s="134"/>
      <c r="H399" s="134"/>
      <c r="I399" s="134"/>
      <c r="J399" s="134"/>
      <c r="K399" s="134"/>
      <c r="L399" s="134"/>
      <c r="M399" s="139"/>
    </row>
    <row r="400" spans="1:155" s="133" customFormat="1" ht="14.25">
      <c r="B400" s="136"/>
      <c r="C400" s="137"/>
      <c r="E400" s="134"/>
      <c r="F400" s="138"/>
      <c r="G400" s="134"/>
      <c r="H400" s="134"/>
      <c r="I400" s="134"/>
      <c r="J400" s="134"/>
      <c r="K400" s="134"/>
      <c r="L400" s="134"/>
      <c r="M400" s="139"/>
    </row>
    <row r="401" spans="1:13" s="133" customFormat="1" ht="14.25">
      <c r="E401" s="140"/>
      <c r="F401" s="138"/>
      <c r="G401" s="134"/>
      <c r="H401" s="134"/>
      <c r="I401" s="134"/>
      <c r="J401" s="134"/>
      <c r="K401" s="134"/>
      <c r="L401" s="140"/>
      <c r="M401" s="139"/>
    </row>
    <row r="402" spans="1:13" s="133" customFormat="1" ht="14.25">
      <c r="E402" s="140"/>
      <c r="F402" s="138"/>
      <c r="G402" s="134"/>
      <c r="H402" s="134"/>
      <c r="I402" s="134"/>
      <c r="J402" s="134"/>
      <c r="K402" s="134"/>
      <c r="L402" s="140"/>
      <c r="M402" s="139"/>
    </row>
    <row r="403" spans="1:13" s="133" customFormat="1" ht="14.25">
      <c r="E403" s="140"/>
      <c r="F403" s="138"/>
      <c r="G403" s="134"/>
      <c r="H403" s="134"/>
      <c r="I403" s="134"/>
      <c r="J403" s="134"/>
      <c r="K403" s="134"/>
      <c r="L403" s="140"/>
      <c r="M403" s="139"/>
    </row>
    <row r="404" spans="1:13">
      <c r="A404" s="136"/>
      <c r="B404" s="137"/>
      <c r="C404" s="137"/>
      <c r="D404" s="133"/>
      <c r="E404" s="134"/>
      <c r="F404" s="138"/>
    </row>
    <row r="405" spans="1:13">
      <c r="A405" s="136"/>
      <c r="B405" s="137"/>
      <c r="C405" s="137"/>
      <c r="D405" s="133"/>
      <c r="E405" s="134"/>
      <c r="F405" s="138"/>
    </row>
  </sheetData>
  <mergeCells count="53">
    <mergeCell ref="A392:M392"/>
    <mergeCell ref="A393:L393"/>
    <mergeCell ref="A290:K290"/>
    <mergeCell ref="A297:K297"/>
    <mergeCell ref="A312:K312"/>
    <mergeCell ref="A328:K328"/>
    <mergeCell ref="A390:K390"/>
    <mergeCell ref="A241:K241"/>
    <mergeCell ref="A248:K248"/>
    <mergeCell ref="A260:K260"/>
    <mergeCell ref="A282:K282"/>
    <mergeCell ref="A391:L391"/>
    <mergeCell ref="A202:K202"/>
    <mergeCell ref="A208:K208"/>
    <mergeCell ref="A222:K222"/>
    <mergeCell ref="A225:K225"/>
    <mergeCell ref="A236:K236"/>
    <mergeCell ref="A145:K145"/>
    <mergeCell ref="A168:K168"/>
    <mergeCell ref="A180:K180"/>
    <mergeCell ref="A185:K185"/>
    <mergeCell ref="A193:K193"/>
    <mergeCell ref="A98:K98"/>
    <mergeCell ref="A110:K110"/>
    <mergeCell ref="A118:K118"/>
    <mergeCell ref="A125:K125"/>
    <mergeCell ref="A139:K139"/>
    <mergeCell ref="A33:K33"/>
    <mergeCell ref="A40:K40"/>
    <mergeCell ref="A52:K52"/>
    <mergeCell ref="A74:K74"/>
    <mergeCell ref="A87:K87"/>
    <mergeCell ref="B16:B17"/>
    <mergeCell ref="C16:C17"/>
    <mergeCell ref="D16:D17"/>
    <mergeCell ref="E16:E17"/>
    <mergeCell ref="A26:M26"/>
    <mergeCell ref="B7:D7"/>
    <mergeCell ref="B8:D8"/>
    <mergeCell ref="B9:D9"/>
    <mergeCell ref="A1:M1"/>
    <mergeCell ref="G395:H395"/>
    <mergeCell ref="B2:D2"/>
    <mergeCell ref="B3:D3"/>
    <mergeCell ref="B4:D4"/>
    <mergeCell ref="B5:D5"/>
    <mergeCell ref="B6:D6"/>
    <mergeCell ref="F16:H16"/>
    <mergeCell ref="I16:K16"/>
    <mergeCell ref="L16:L17"/>
    <mergeCell ref="M16:M17"/>
    <mergeCell ref="A23:M23"/>
    <mergeCell ref="A16:A17"/>
  </mergeCells>
  <printOptions horizontalCentered="1"/>
  <pageMargins left="1.1811023622047245" right="0.59055118110236227" top="1.1811023622047245" bottom="0.98425196850393704" header="0.39370078740157483" footer="0.39370078740157483"/>
  <pageSetup paperSize="9" scale="5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MJ63"/>
  <sheetViews>
    <sheetView showGridLines="0" view="pageBreakPreview" topLeftCell="A22" zoomScale="80" zoomScaleNormal="100" zoomScalePageLayoutView="80" workbookViewId="0">
      <selection activeCell="H69" sqref="H69"/>
    </sheetView>
  </sheetViews>
  <sheetFormatPr defaultColWidth="9.140625" defaultRowHeight="15"/>
  <cols>
    <col min="1" max="1" width="20.85546875" style="141" customWidth="1"/>
    <col min="2" max="2" width="45.7109375" style="141" customWidth="1"/>
    <col min="3" max="3" width="11.7109375" style="141" customWidth="1"/>
    <col min="4" max="4" width="4.28515625" style="141" customWidth="1"/>
    <col min="5" max="5" width="6.7109375" style="142" customWidth="1"/>
    <col min="6" max="6" width="46.28515625" style="141" customWidth="1"/>
    <col min="7" max="7" width="10" style="141" customWidth="1"/>
    <col min="8" max="235" width="9.140625" style="141"/>
    <col min="236" max="236" width="5.7109375" style="141" customWidth="1"/>
    <col min="237" max="237" width="9.140625" style="141"/>
    <col min="238" max="238" width="20.7109375" style="141" customWidth="1"/>
    <col min="239" max="239" width="12.7109375" style="141" customWidth="1"/>
    <col min="240" max="240" width="29.140625" style="141" customWidth="1"/>
    <col min="241" max="241" width="11.7109375" style="141" customWidth="1"/>
    <col min="242" max="242" width="10" style="141" customWidth="1"/>
    <col min="243" max="243" width="9.85546875" style="141" customWidth="1"/>
    <col min="244" max="244" width="11.140625" style="141" customWidth="1"/>
    <col min="245" max="246" width="5.85546875" style="141" customWidth="1"/>
    <col min="247" max="247" width="11" style="141" customWidth="1"/>
    <col min="248" max="248" width="18.28515625" style="141" customWidth="1"/>
    <col min="249" max="249" width="11.7109375" style="141" customWidth="1"/>
    <col min="250" max="250" width="29.140625" style="141" customWidth="1"/>
    <col min="251" max="251" width="9.7109375" style="141" customWidth="1"/>
    <col min="252" max="254" width="9.140625" style="141"/>
    <col min="255" max="255" width="5.7109375" style="141" customWidth="1"/>
    <col min="256" max="491" width="9.140625" style="141"/>
    <col min="492" max="492" width="5.7109375" style="141" customWidth="1"/>
    <col min="493" max="493" width="9.140625" style="141"/>
    <col min="494" max="494" width="20.7109375" style="141" customWidth="1"/>
    <col min="495" max="495" width="12.7109375" style="141" customWidth="1"/>
    <col min="496" max="496" width="29.140625" style="141" customWidth="1"/>
    <col min="497" max="497" width="11.7109375" style="141" customWidth="1"/>
    <col min="498" max="498" width="10" style="141" customWidth="1"/>
    <col min="499" max="499" width="9.85546875" style="141" customWidth="1"/>
    <col min="500" max="500" width="11.140625" style="141" customWidth="1"/>
    <col min="501" max="502" width="5.85546875" style="141" customWidth="1"/>
    <col min="503" max="503" width="11" style="141" customWidth="1"/>
    <col min="504" max="504" width="18.28515625" style="141" customWidth="1"/>
    <col min="505" max="505" width="11.7109375" style="141" customWidth="1"/>
    <col min="506" max="506" width="29.140625" style="141" customWidth="1"/>
    <col min="507" max="507" width="9.7109375" style="141" customWidth="1"/>
    <col min="508" max="510" width="9.140625" style="141"/>
    <col min="511" max="511" width="5.7109375" style="141" customWidth="1"/>
    <col min="512" max="747" width="9.140625" style="141"/>
    <col min="748" max="748" width="5.7109375" style="141" customWidth="1"/>
    <col min="749" max="749" width="9.140625" style="141"/>
    <col min="750" max="750" width="20.7109375" style="141" customWidth="1"/>
    <col min="751" max="751" width="12.7109375" style="141" customWidth="1"/>
    <col min="752" max="752" width="29.140625" style="141" customWidth="1"/>
    <col min="753" max="753" width="11.7109375" style="141" customWidth="1"/>
    <col min="754" max="754" width="10" style="141" customWidth="1"/>
    <col min="755" max="755" width="9.85546875" style="141" customWidth="1"/>
    <col min="756" max="756" width="11.140625" style="141" customWidth="1"/>
    <col min="757" max="758" width="5.85546875" style="141" customWidth="1"/>
    <col min="759" max="759" width="11" style="141" customWidth="1"/>
    <col min="760" max="760" width="18.28515625" style="141" customWidth="1"/>
    <col min="761" max="761" width="11.7109375" style="141" customWidth="1"/>
    <col min="762" max="762" width="29.140625" style="141" customWidth="1"/>
    <col min="763" max="763" width="9.7109375" style="141" customWidth="1"/>
    <col min="764" max="766" width="9.140625" style="141"/>
    <col min="767" max="767" width="5.7109375" style="141" customWidth="1"/>
    <col min="768" max="1003" width="9.140625" style="141"/>
    <col min="1004" max="1004" width="5.7109375" style="141" customWidth="1"/>
    <col min="1005" max="1005" width="9.140625" style="141"/>
    <col min="1006" max="1006" width="20.7109375" style="141" customWidth="1"/>
    <col min="1007" max="1007" width="12.7109375" style="141" customWidth="1"/>
    <col min="1008" max="1008" width="29.140625" style="141" customWidth="1"/>
    <col min="1009" max="1009" width="11.7109375" style="141" customWidth="1"/>
    <col min="1010" max="1010" width="10" style="141" customWidth="1"/>
    <col min="1011" max="1011" width="9.85546875" style="141" customWidth="1"/>
    <col min="1012" max="1012" width="11.140625" style="141" customWidth="1"/>
    <col min="1013" max="1014" width="5.85546875" style="141" customWidth="1"/>
    <col min="1015" max="1015" width="11" style="141" customWidth="1"/>
    <col min="1016" max="1016" width="18.28515625" style="141" customWidth="1"/>
    <col min="1017" max="1017" width="11.7109375" style="141" customWidth="1"/>
    <col min="1018" max="1018" width="29.140625" style="141" customWidth="1"/>
    <col min="1019" max="1019" width="9.7109375" style="141" customWidth="1"/>
    <col min="1020" max="1022" width="9.140625" style="141"/>
    <col min="1023" max="1023" width="5.7109375" style="141" customWidth="1"/>
    <col min="1024" max="1024" width="9.140625" style="141"/>
  </cols>
  <sheetData>
    <row r="1" spans="1:1024" s="500" customFormat="1">
      <c r="A1" s="584" t="s">
        <v>1644</v>
      </c>
      <c r="B1" s="669" t="str">
        <f>'0.Dados do Licitante'!B8</f>
        <v>Teste 1</v>
      </c>
      <c r="C1" s="669"/>
      <c r="D1" s="669"/>
      <c r="E1" s="669"/>
      <c r="F1" s="669"/>
      <c r="G1" s="669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/>
      <c r="DB1" s="148"/>
      <c r="DC1" s="148"/>
      <c r="DD1" s="148"/>
      <c r="DE1" s="148"/>
      <c r="DF1" s="148"/>
      <c r="DG1" s="148"/>
      <c r="DH1" s="148"/>
      <c r="DI1" s="148"/>
      <c r="DJ1" s="148"/>
      <c r="DK1" s="148"/>
      <c r="DL1" s="148"/>
      <c r="DM1" s="148"/>
      <c r="DN1" s="148"/>
      <c r="DO1" s="148"/>
      <c r="DP1" s="148"/>
      <c r="DQ1" s="148"/>
      <c r="DR1" s="148"/>
      <c r="DS1" s="148"/>
      <c r="DT1" s="148"/>
      <c r="DU1" s="148"/>
      <c r="DV1" s="148"/>
      <c r="DW1" s="148"/>
      <c r="DX1" s="148"/>
      <c r="DY1" s="148"/>
      <c r="DZ1" s="148"/>
      <c r="EA1" s="148"/>
      <c r="EB1" s="148"/>
      <c r="EC1" s="148"/>
      <c r="ED1" s="148"/>
      <c r="EE1" s="148"/>
      <c r="EF1" s="148"/>
      <c r="EG1" s="148"/>
      <c r="EH1" s="148"/>
      <c r="EI1" s="148"/>
      <c r="EJ1" s="148"/>
      <c r="EK1" s="148"/>
      <c r="EL1" s="148"/>
      <c r="EM1" s="148"/>
      <c r="EN1" s="148"/>
      <c r="EO1" s="148"/>
      <c r="EP1" s="148"/>
      <c r="EQ1" s="148"/>
      <c r="ER1" s="148"/>
      <c r="ES1" s="148"/>
      <c r="ET1" s="148"/>
      <c r="EU1" s="148"/>
      <c r="EV1" s="148"/>
      <c r="EW1" s="148"/>
      <c r="EX1" s="148"/>
      <c r="EY1" s="148"/>
      <c r="EZ1" s="148"/>
      <c r="FA1" s="148"/>
      <c r="FB1" s="148"/>
      <c r="FC1" s="148"/>
      <c r="FD1" s="148"/>
      <c r="FE1" s="148"/>
      <c r="FF1" s="148"/>
      <c r="FG1" s="148"/>
      <c r="FH1" s="148"/>
      <c r="FI1" s="148"/>
      <c r="FJ1" s="148"/>
      <c r="FK1" s="148"/>
      <c r="FL1" s="148"/>
      <c r="FM1" s="148"/>
      <c r="FN1" s="148"/>
      <c r="FO1" s="148"/>
      <c r="FP1" s="148"/>
      <c r="FQ1" s="148"/>
      <c r="FR1" s="148"/>
      <c r="FS1" s="148"/>
      <c r="FT1" s="148"/>
      <c r="FU1" s="148"/>
      <c r="FV1" s="148"/>
      <c r="FW1" s="148"/>
      <c r="FX1" s="148"/>
      <c r="FY1" s="148"/>
      <c r="FZ1" s="148"/>
      <c r="GA1" s="148"/>
      <c r="GB1" s="148"/>
      <c r="GC1" s="148"/>
      <c r="GD1" s="148"/>
      <c r="GE1" s="148"/>
      <c r="GF1" s="148"/>
      <c r="GG1" s="148"/>
      <c r="GH1" s="148"/>
      <c r="GI1" s="148"/>
      <c r="GJ1" s="148"/>
      <c r="GK1" s="148"/>
      <c r="GL1" s="148"/>
      <c r="GM1" s="148"/>
      <c r="GN1" s="148"/>
      <c r="GO1" s="148"/>
      <c r="GP1" s="148"/>
      <c r="GQ1" s="148"/>
      <c r="GR1" s="148"/>
      <c r="GS1" s="148"/>
      <c r="GT1" s="148"/>
      <c r="GU1" s="148"/>
      <c r="GV1" s="148"/>
      <c r="GW1" s="148"/>
      <c r="GX1" s="148"/>
      <c r="GY1" s="148"/>
      <c r="GZ1" s="148"/>
      <c r="HA1" s="148"/>
      <c r="HB1" s="148"/>
      <c r="HC1" s="148"/>
      <c r="HD1" s="148"/>
      <c r="HE1" s="148"/>
      <c r="HF1" s="148"/>
      <c r="HG1" s="148"/>
      <c r="HH1" s="148"/>
      <c r="HI1" s="148"/>
      <c r="HJ1" s="148"/>
      <c r="HK1" s="148"/>
      <c r="HL1" s="148"/>
      <c r="HM1" s="148"/>
      <c r="HN1" s="148"/>
      <c r="HO1" s="148"/>
      <c r="HP1" s="148"/>
      <c r="HQ1" s="148"/>
      <c r="HR1" s="148"/>
      <c r="HS1" s="148"/>
      <c r="HT1" s="148"/>
      <c r="HU1" s="148"/>
      <c r="HV1" s="148"/>
      <c r="HW1" s="148"/>
      <c r="HX1" s="148"/>
      <c r="HY1" s="148"/>
      <c r="HZ1" s="148"/>
      <c r="IA1" s="148"/>
      <c r="IB1" s="148"/>
      <c r="IC1" s="148"/>
      <c r="ID1" s="148"/>
      <c r="IE1" s="148"/>
      <c r="IF1" s="148"/>
      <c r="IG1" s="148"/>
      <c r="IH1" s="148"/>
      <c r="II1" s="148"/>
      <c r="IJ1" s="148"/>
      <c r="IK1" s="148"/>
      <c r="IL1" s="148"/>
      <c r="IM1" s="148"/>
      <c r="IN1" s="148"/>
      <c r="IO1" s="148"/>
      <c r="IP1" s="148"/>
      <c r="IQ1" s="148"/>
      <c r="IR1" s="148"/>
      <c r="IS1" s="148"/>
      <c r="IT1" s="148"/>
      <c r="IU1" s="148"/>
      <c r="IV1" s="148"/>
      <c r="IW1" s="148"/>
      <c r="IX1" s="148"/>
      <c r="IY1" s="148"/>
      <c r="IZ1" s="148"/>
      <c r="JA1" s="148"/>
      <c r="JB1" s="148"/>
      <c r="JC1" s="148"/>
      <c r="JD1" s="148"/>
      <c r="JE1" s="148"/>
      <c r="JF1" s="148"/>
      <c r="JG1" s="148"/>
      <c r="JH1" s="148"/>
      <c r="JI1" s="148"/>
      <c r="JJ1" s="148"/>
      <c r="JK1" s="148"/>
      <c r="JL1" s="148"/>
      <c r="JM1" s="148"/>
      <c r="JN1" s="148"/>
      <c r="JO1" s="148"/>
      <c r="JP1" s="148"/>
      <c r="JQ1" s="148"/>
      <c r="JR1" s="148"/>
      <c r="JS1" s="148"/>
      <c r="JT1" s="148"/>
      <c r="JU1" s="148"/>
      <c r="JV1" s="148"/>
      <c r="JW1" s="148"/>
      <c r="JX1" s="148"/>
      <c r="JY1" s="148"/>
      <c r="JZ1" s="148"/>
      <c r="KA1" s="148"/>
      <c r="KB1" s="148"/>
      <c r="KC1" s="148"/>
      <c r="KD1" s="148"/>
      <c r="KE1" s="148"/>
      <c r="KF1" s="148"/>
      <c r="KG1" s="148"/>
      <c r="KH1" s="148"/>
      <c r="KI1" s="148"/>
      <c r="KJ1" s="148"/>
      <c r="KK1" s="148"/>
      <c r="KL1" s="148"/>
      <c r="KM1" s="148"/>
      <c r="KN1" s="148"/>
      <c r="KO1" s="148"/>
      <c r="KP1" s="148"/>
      <c r="KQ1" s="148"/>
      <c r="KR1" s="148"/>
      <c r="KS1" s="148"/>
      <c r="KT1" s="148"/>
      <c r="KU1" s="148"/>
      <c r="KV1" s="148"/>
      <c r="KW1" s="148"/>
      <c r="KX1" s="148"/>
      <c r="KY1" s="148"/>
      <c r="KZ1" s="148"/>
      <c r="LA1" s="148"/>
      <c r="LB1" s="148"/>
      <c r="LC1" s="148"/>
      <c r="LD1" s="148"/>
      <c r="LE1" s="148"/>
      <c r="LF1" s="148"/>
      <c r="LG1" s="148"/>
      <c r="LH1" s="148"/>
      <c r="LI1" s="148"/>
      <c r="LJ1" s="148"/>
      <c r="LK1" s="148"/>
      <c r="LL1" s="148"/>
      <c r="LM1" s="148"/>
      <c r="LN1" s="148"/>
      <c r="LO1" s="148"/>
      <c r="LP1" s="148"/>
      <c r="LQ1" s="148"/>
      <c r="LR1" s="148"/>
      <c r="LS1" s="148"/>
      <c r="LT1" s="148"/>
      <c r="LU1" s="148"/>
      <c r="LV1" s="148"/>
      <c r="LW1" s="148"/>
      <c r="LX1" s="148"/>
      <c r="LY1" s="148"/>
      <c r="LZ1" s="148"/>
      <c r="MA1" s="148"/>
      <c r="MB1" s="148"/>
      <c r="MC1" s="148"/>
      <c r="MD1" s="148"/>
      <c r="ME1" s="148"/>
      <c r="MF1" s="148"/>
      <c r="MG1" s="148"/>
      <c r="MH1" s="148"/>
      <c r="MI1" s="148"/>
      <c r="MJ1" s="148"/>
      <c r="MK1" s="148"/>
      <c r="ML1" s="148"/>
      <c r="MM1" s="148"/>
      <c r="MN1" s="148"/>
      <c r="MO1" s="148"/>
      <c r="MP1" s="148"/>
      <c r="MQ1" s="148"/>
      <c r="MR1" s="148"/>
      <c r="MS1" s="148"/>
      <c r="MT1" s="148"/>
      <c r="MU1" s="148"/>
      <c r="MV1" s="148"/>
      <c r="MW1" s="148"/>
      <c r="MX1" s="148"/>
      <c r="MY1" s="148"/>
      <c r="MZ1" s="148"/>
      <c r="NA1" s="148"/>
      <c r="NB1" s="148"/>
      <c r="NC1" s="148"/>
      <c r="ND1" s="148"/>
      <c r="NE1" s="148"/>
      <c r="NF1" s="148"/>
      <c r="NG1" s="148"/>
      <c r="NH1" s="148"/>
      <c r="NI1" s="148"/>
      <c r="NJ1" s="148"/>
      <c r="NK1" s="148"/>
      <c r="NL1" s="148"/>
      <c r="NM1" s="148"/>
      <c r="NN1" s="148"/>
      <c r="NO1" s="148"/>
      <c r="NP1" s="148"/>
      <c r="NQ1" s="148"/>
      <c r="NR1" s="148"/>
      <c r="NS1" s="148"/>
      <c r="NT1" s="148"/>
      <c r="NU1" s="148"/>
      <c r="NV1" s="148"/>
      <c r="NW1" s="148"/>
      <c r="NX1" s="148"/>
      <c r="NY1" s="148"/>
      <c r="NZ1" s="148"/>
      <c r="OA1" s="148"/>
      <c r="OB1" s="148"/>
      <c r="OC1" s="148"/>
      <c r="OD1" s="148"/>
      <c r="OE1" s="148"/>
      <c r="OF1" s="148"/>
      <c r="OG1" s="148"/>
      <c r="OH1" s="148"/>
      <c r="OI1" s="148"/>
      <c r="OJ1" s="148"/>
      <c r="OK1" s="148"/>
      <c r="OL1" s="148"/>
      <c r="OM1" s="148"/>
      <c r="ON1" s="148"/>
      <c r="OO1" s="148"/>
      <c r="OP1" s="148"/>
      <c r="OQ1" s="148"/>
      <c r="OR1" s="148"/>
      <c r="OS1" s="148"/>
      <c r="OT1" s="148"/>
      <c r="OU1" s="148"/>
      <c r="OV1" s="148"/>
      <c r="OW1" s="148"/>
      <c r="OX1" s="148"/>
      <c r="OY1" s="148"/>
      <c r="OZ1" s="148"/>
      <c r="PA1" s="148"/>
      <c r="PB1" s="148"/>
      <c r="PC1" s="148"/>
      <c r="PD1" s="148"/>
      <c r="PE1" s="148"/>
      <c r="PF1" s="148"/>
      <c r="PG1" s="148"/>
      <c r="PH1" s="148"/>
      <c r="PI1" s="148"/>
      <c r="PJ1" s="148"/>
      <c r="PK1" s="148"/>
      <c r="PL1" s="148"/>
      <c r="PM1" s="148"/>
      <c r="PN1" s="148"/>
      <c r="PO1" s="148"/>
      <c r="PP1" s="148"/>
      <c r="PQ1" s="148"/>
      <c r="PR1" s="148"/>
      <c r="PS1" s="148"/>
      <c r="PT1" s="148"/>
      <c r="PU1" s="148"/>
      <c r="PV1" s="148"/>
      <c r="PW1" s="148"/>
      <c r="PX1" s="148"/>
      <c r="PY1" s="148"/>
      <c r="PZ1" s="148"/>
      <c r="QA1" s="148"/>
      <c r="QB1" s="148"/>
      <c r="QC1" s="148"/>
      <c r="QD1" s="148"/>
      <c r="QE1" s="148"/>
      <c r="QF1" s="148"/>
      <c r="QG1" s="148"/>
      <c r="QH1" s="148"/>
      <c r="QI1" s="148"/>
      <c r="QJ1" s="148"/>
      <c r="QK1" s="148"/>
      <c r="QL1" s="148"/>
      <c r="QM1" s="148"/>
      <c r="QN1" s="148"/>
      <c r="QO1" s="148"/>
      <c r="QP1" s="148"/>
      <c r="QQ1" s="148"/>
      <c r="QR1" s="148"/>
      <c r="QS1" s="148"/>
      <c r="QT1" s="148"/>
      <c r="QU1" s="148"/>
      <c r="QV1" s="148"/>
      <c r="QW1" s="148"/>
      <c r="QX1" s="148"/>
      <c r="QY1" s="148"/>
      <c r="QZ1" s="148"/>
      <c r="RA1" s="148"/>
      <c r="RB1" s="148"/>
      <c r="RC1" s="148"/>
      <c r="RD1" s="148"/>
      <c r="RE1" s="148"/>
      <c r="RF1" s="148"/>
      <c r="RG1" s="148"/>
      <c r="RH1" s="148"/>
      <c r="RI1" s="148"/>
      <c r="RJ1" s="148"/>
      <c r="RK1" s="148"/>
      <c r="RL1" s="148"/>
      <c r="RM1" s="148"/>
      <c r="RN1" s="148"/>
      <c r="RO1" s="148"/>
      <c r="RP1" s="148"/>
      <c r="RQ1" s="148"/>
      <c r="RR1" s="148"/>
      <c r="RS1" s="148"/>
      <c r="RT1" s="148"/>
      <c r="RU1" s="148"/>
      <c r="RV1" s="148"/>
      <c r="RW1" s="148"/>
      <c r="RX1" s="148"/>
      <c r="RY1" s="148"/>
      <c r="RZ1" s="148"/>
      <c r="SA1" s="148"/>
      <c r="SB1" s="148"/>
      <c r="SC1" s="148"/>
      <c r="SD1" s="148"/>
      <c r="SE1" s="148"/>
      <c r="SF1" s="148"/>
      <c r="SG1" s="148"/>
      <c r="SH1" s="148"/>
      <c r="SI1" s="148"/>
      <c r="SJ1" s="148"/>
      <c r="SK1" s="148"/>
      <c r="SL1" s="148"/>
      <c r="SM1" s="148"/>
      <c r="SN1" s="148"/>
      <c r="SO1" s="148"/>
      <c r="SP1" s="148"/>
      <c r="SQ1" s="148"/>
      <c r="SR1" s="148"/>
      <c r="SS1" s="148"/>
      <c r="ST1" s="148"/>
      <c r="SU1" s="148"/>
      <c r="SV1" s="148"/>
      <c r="SW1" s="148"/>
      <c r="SX1" s="148"/>
      <c r="SY1" s="148"/>
      <c r="SZ1" s="148"/>
      <c r="TA1" s="148"/>
      <c r="TB1" s="148"/>
      <c r="TC1" s="148"/>
      <c r="TD1" s="148"/>
      <c r="TE1" s="148"/>
      <c r="TF1" s="148"/>
      <c r="TG1" s="148"/>
      <c r="TH1" s="148"/>
      <c r="TI1" s="148"/>
      <c r="TJ1" s="148"/>
      <c r="TK1" s="148"/>
      <c r="TL1" s="148"/>
      <c r="TM1" s="148"/>
      <c r="TN1" s="148"/>
      <c r="TO1" s="148"/>
      <c r="TP1" s="148"/>
      <c r="TQ1" s="148"/>
      <c r="TR1" s="148"/>
      <c r="TS1" s="148"/>
      <c r="TT1" s="148"/>
      <c r="TU1" s="148"/>
      <c r="TV1" s="148"/>
      <c r="TW1" s="148"/>
      <c r="TX1" s="148"/>
      <c r="TY1" s="148"/>
      <c r="TZ1" s="148"/>
      <c r="UA1" s="148"/>
      <c r="UB1" s="148"/>
      <c r="UC1" s="148"/>
      <c r="UD1" s="148"/>
      <c r="UE1" s="148"/>
      <c r="UF1" s="148"/>
      <c r="UG1" s="148"/>
      <c r="UH1" s="148"/>
      <c r="UI1" s="148"/>
      <c r="UJ1" s="148"/>
      <c r="UK1" s="148"/>
      <c r="UL1" s="148"/>
      <c r="UM1" s="148"/>
      <c r="UN1" s="148"/>
      <c r="UO1" s="148"/>
      <c r="UP1" s="148"/>
      <c r="UQ1" s="148"/>
      <c r="UR1" s="148"/>
      <c r="US1" s="148"/>
      <c r="UT1" s="148"/>
      <c r="UU1" s="148"/>
      <c r="UV1" s="148"/>
      <c r="UW1" s="148"/>
      <c r="UX1" s="148"/>
      <c r="UY1" s="148"/>
      <c r="UZ1" s="148"/>
      <c r="VA1" s="148"/>
      <c r="VB1" s="148"/>
      <c r="VC1" s="148"/>
      <c r="VD1" s="148"/>
      <c r="VE1" s="148"/>
      <c r="VF1" s="148"/>
      <c r="VG1" s="148"/>
      <c r="VH1" s="148"/>
      <c r="VI1" s="148"/>
      <c r="VJ1" s="148"/>
      <c r="VK1" s="148"/>
      <c r="VL1" s="148"/>
      <c r="VM1" s="148"/>
      <c r="VN1" s="148"/>
      <c r="VO1" s="148"/>
      <c r="VP1" s="148"/>
      <c r="VQ1" s="148"/>
      <c r="VR1" s="148"/>
      <c r="VS1" s="148"/>
      <c r="VT1" s="148"/>
      <c r="VU1" s="148"/>
      <c r="VV1" s="148"/>
      <c r="VW1" s="148"/>
      <c r="VX1" s="148"/>
      <c r="VY1" s="148"/>
      <c r="VZ1" s="148"/>
      <c r="WA1" s="148"/>
      <c r="WB1" s="148"/>
      <c r="WC1" s="148"/>
      <c r="WD1" s="148"/>
      <c r="WE1" s="148"/>
      <c r="WF1" s="148"/>
      <c r="WG1" s="148"/>
      <c r="WH1" s="148"/>
      <c r="WI1" s="148"/>
      <c r="WJ1" s="148"/>
      <c r="WK1" s="148"/>
      <c r="WL1" s="148"/>
      <c r="WM1" s="148"/>
      <c r="WN1" s="148"/>
      <c r="WO1" s="148"/>
      <c r="WP1" s="148"/>
      <c r="WQ1" s="148"/>
      <c r="WR1" s="148"/>
      <c r="WS1" s="148"/>
      <c r="WT1" s="148"/>
      <c r="WU1" s="148"/>
      <c r="WV1" s="148"/>
      <c r="WW1" s="148"/>
      <c r="WX1" s="148"/>
      <c r="WY1" s="148"/>
      <c r="WZ1" s="148"/>
      <c r="XA1" s="148"/>
      <c r="XB1" s="148"/>
      <c r="XC1" s="148"/>
      <c r="XD1" s="148"/>
      <c r="XE1" s="148"/>
      <c r="XF1" s="148"/>
      <c r="XG1" s="148"/>
      <c r="XH1" s="148"/>
      <c r="XI1" s="148"/>
      <c r="XJ1" s="148"/>
      <c r="XK1" s="148"/>
      <c r="XL1" s="148"/>
      <c r="XM1" s="148"/>
      <c r="XN1" s="148"/>
      <c r="XO1" s="148"/>
      <c r="XP1" s="148"/>
      <c r="XQ1" s="148"/>
      <c r="XR1" s="148"/>
      <c r="XS1" s="148"/>
      <c r="XT1" s="148"/>
      <c r="XU1" s="148"/>
      <c r="XV1" s="148"/>
      <c r="XW1" s="148"/>
      <c r="XX1" s="148"/>
      <c r="XY1" s="148"/>
      <c r="XZ1" s="148"/>
      <c r="YA1" s="148"/>
      <c r="YB1" s="148"/>
      <c r="YC1" s="148"/>
      <c r="YD1" s="148"/>
      <c r="YE1" s="148"/>
      <c r="YF1" s="148"/>
      <c r="YG1" s="148"/>
      <c r="YH1" s="148"/>
      <c r="YI1" s="148"/>
      <c r="YJ1" s="148"/>
      <c r="YK1" s="148"/>
      <c r="YL1" s="148"/>
      <c r="YM1" s="148"/>
      <c r="YN1" s="148"/>
      <c r="YO1" s="148"/>
      <c r="YP1" s="148"/>
      <c r="YQ1" s="148"/>
      <c r="YR1" s="148"/>
      <c r="YS1" s="148"/>
      <c r="YT1" s="148"/>
      <c r="YU1" s="148"/>
      <c r="YV1" s="148"/>
      <c r="YW1" s="148"/>
      <c r="YX1" s="148"/>
      <c r="YY1" s="148"/>
      <c r="YZ1" s="148"/>
      <c r="ZA1" s="148"/>
      <c r="ZB1" s="148"/>
      <c r="ZC1" s="148"/>
      <c r="ZD1" s="148"/>
      <c r="ZE1" s="148"/>
      <c r="ZF1" s="148"/>
      <c r="ZG1" s="148"/>
      <c r="ZH1" s="148"/>
      <c r="ZI1" s="148"/>
      <c r="ZJ1" s="148"/>
      <c r="ZK1" s="148"/>
      <c r="ZL1" s="148"/>
      <c r="ZM1" s="148"/>
      <c r="ZN1" s="148"/>
      <c r="ZO1" s="148"/>
      <c r="ZP1" s="148"/>
      <c r="ZQ1" s="148"/>
      <c r="ZR1" s="148"/>
      <c r="ZS1" s="148"/>
      <c r="ZT1" s="148"/>
      <c r="ZU1" s="148"/>
      <c r="ZV1" s="148"/>
      <c r="ZW1" s="148"/>
      <c r="ZX1" s="148"/>
      <c r="ZY1" s="148"/>
      <c r="ZZ1" s="148"/>
      <c r="AAA1" s="148"/>
      <c r="AAB1" s="148"/>
      <c r="AAC1" s="148"/>
      <c r="AAD1" s="148"/>
      <c r="AAE1" s="148"/>
      <c r="AAF1" s="148"/>
      <c r="AAG1" s="148"/>
      <c r="AAH1" s="148"/>
      <c r="AAI1" s="148"/>
      <c r="AAJ1" s="148"/>
      <c r="AAK1" s="148"/>
      <c r="AAL1" s="148"/>
      <c r="AAM1" s="148"/>
      <c r="AAN1" s="148"/>
      <c r="AAO1" s="148"/>
      <c r="AAP1" s="148"/>
      <c r="AAQ1" s="148"/>
      <c r="AAR1" s="148"/>
      <c r="AAS1" s="148"/>
      <c r="AAT1" s="148"/>
      <c r="AAU1" s="148"/>
      <c r="AAV1" s="148"/>
      <c r="AAW1" s="148"/>
      <c r="AAX1" s="148"/>
      <c r="AAY1" s="148"/>
      <c r="AAZ1" s="148"/>
      <c r="ABA1" s="148"/>
      <c r="ABB1" s="148"/>
      <c r="ABC1" s="148"/>
      <c r="ABD1" s="148"/>
      <c r="ABE1" s="148"/>
      <c r="ABF1" s="148"/>
      <c r="ABG1" s="148"/>
      <c r="ABH1" s="148"/>
      <c r="ABI1" s="148"/>
      <c r="ABJ1" s="148"/>
      <c r="ABK1" s="148"/>
      <c r="ABL1" s="148"/>
      <c r="ABM1" s="148"/>
      <c r="ABN1" s="148"/>
      <c r="ABO1" s="148"/>
      <c r="ABP1" s="148"/>
      <c r="ABQ1" s="148"/>
      <c r="ABR1" s="148"/>
      <c r="ABS1" s="148"/>
      <c r="ABT1" s="148"/>
      <c r="ABU1" s="148"/>
      <c r="ABV1" s="148"/>
      <c r="ABW1" s="148"/>
      <c r="ABX1" s="148"/>
      <c r="ABY1" s="148"/>
      <c r="ABZ1" s="148"/>
      <c r="ACA1" s="148"/>
      <c r="ACB1" s="148"/>
      <c r="ACC1" s="148"/>
      <c r="ACD1" s="148"/>
      <c r="ACE1" s="148"/>
      <c r="ACF1" s="148"/>
      <c r="ACG1" s="148"/>
      <c r="ACH1" s="148"/>
      <c r="ACI1" s="148"/>
      <c r="ACJ1" s="148"/>
      <c r="ACK1" s="148"/>
      <c r="ACL1" s="148"/>
      <c r="ACM1" s="148"/>
      <c r="ACN1" s="148"/>
      <c r="ACO1" s="148"/>
      <c r="ACP1" s="148"/>
      <c r="ACQ1" s="148"/>
      <c r="ACR1" s="148"/>
      <c r="ACS1" s="148"/>
      <c r="ACT1" s="148"/>
      <c r="ACU1" s="148"/>
      <c r="ACV1" s="148"/>
      <c r="ACW1" s="148"/>
      <c r="ACX1" s="148"/>
      <c r="ACY1" s="148"/>
      <c r="ACZ1" s="148"/>
      <c r="ADA1" s="148"/>
      <c r="ADB1" s="148"/>
      <c r="ADC1" s="148"/>
      <c r="ADD1" s="148"/>
      <c r="ADE1" s="148"/>
      <c r="ADF1" s="148"/>
      <c r="ADG1" s="148"/>
      <c r="ADH1" s="148"/>
      <c r="ADI1" s="148"/>
      <c r="ADJ1" s="148"/>
      <c r="ADK1" s="148"/>
      <c r="ADL1" s="148"/>
      <c r="ADM1" s="148"/>
      <c r="ADN1" s="148"/>
      <c r="ADO1" s="148"/>
      <c r="ADP1" s="148"/>
      <c r="ADQ1" s="148"/>
      <c r="ADR1" s="148"/>
      <c r="ADS1" s="148"/>
      <c r="ADT1" s="148"/>
      <c r="ADU1" s="148"/>
      <c r="ADV1" s="148"/>
      <c r="ADW1" s="148"/>
      <c r="ADX1" s="148"/>
      <c r="ADY1" s="148"/>
      <c r="ADZ1" s="148"/>
      <c r="AEA1" s="148"/>
      <c r="AEB1" s="148"/>
      <c r="AEC1" s="148"/>
      <c r="AED1" s="148"/>
      <c r="AEE1" s="148"/>
      <c r="AEF1" s="148"/>
      <c r="AEG1" s="148"/>
      <c r="AEH1" s="148"/>
      <c r="AEI1" s="148"/>
      <c r="AEJ1" s="148"/>
      <c r="AEK1" s="148"/>
      <c r="AEL1" s="148"/>
      <c r="AEM1" s="148"/>
      <c r="AEN1" s="148"/>
      <c r="AEO1" s="148"/>
      <c r="AEP1" s="148"/>
      <c r="AEQ1" s="148"/>
      <c r="AER1" s="148"/>
      <c r="AES1" s="148"/>
      <c r="AET1" s="148"/>
      <c r="AEU1" s="148"/>
      <c r="AEV1" s="148"/>
      <c r="AEW1" s="148"/>
      <c r="AEX1" s="148"/>
      <c r="AEY1" s="148"/>
      <c r="AEZ1" s="148"/>
      <c r="AFA1" s="148"/>
      <c r="AFB1" s="148"/>
      <c r="AFC1" s="148"/>
      <c r="AFD1" s="148"/>
      <c r="AFE1" s="148"/>
      <c r="AFF1" s="148"/>
      <c r="AFG1" s="148"/>
      <c r="AFH1" s="148"/>
      <c r="AFI1" s="148"/>
      <c r="AFJ1" s="148"/>
      <c r="AFK1" s="148"/>
      <c r="AFL1" s="148"/>
      <c r="AFM1" s="148"/>
      <c r="AFN1" s="148"/>
      <c r="AFO1" s="148"/>
      <c r="AFP1" s="148"/>
      <c r="AFQ1" s="148"/>
      <c r="AFR1" s="148"/>
      <c r="AFS1" s="148"/>
      <c r="AFT1" s="148"/>
      <c r="AFU1" s="148"/>
      <c r="AFV1" s="148"/>
      <c r="AFW1" s="148"/>
      <c r="AFX1" s="148"/>
      <c r="AFY1" s="148"/>
      <c r="AFZ1" s="148"/>
      <c r="AGA1" s="148"/>
      <c r="AGB1" s="148"/>
      <c r="AGC1" s="148"/>
      <c r="AGD1" s="148"/>
      <c r="AGE1" s="148"/>
      <c r="AGF1" s="148"/>
      <c r="AGG1" s="148"/>
      <c r="AGH1" s="148"/>
      <c r="AGI1" s="148"/>
      <c r="AGJ1" s="148"/>
      <c r="AGK1" s="148"/>
      <c r="AGL1" s="148"/>
      <c r="AGM1" s="148"/>
      <c r="AGN1" s="148"/>
      <c r="AGO1" s="148"/>
      <c r="AGP1" s="148"/>
      <c r="AGQ1" s="148"/>
      <c r="AGR1" s="148"/>
      <c r="AGS1" s="148"/>
      <c r="AGT1" s="148"/>
      <c r="AGU1" s="148"/>
      <c r="AGV1" s="148"/>
      <c r="AGW1" s="148"/>
      <c r="AGX1" s="148"/>
      <c r="AGY1" s="148"/>
      <c r="AGZ1" s="148"/>
      <c r="AHA1" s="148"/>
      <c r="AHB1" s="148"/>
      <c r="AHC1" s="148"/>
      <c r="AHD1" s="148"/>
      <c r="AHE1" s="148"/>
      <c r="AHF1" s="148"/>
      <c r="AHG1" s="148"/>
      <c r="AHH1" s="148"/>
      <c r="AHI1" s="148"/>
      <c r="AHJ1" s="148"/>
      <c r="AHK1" s="148"/>
      <c r="AHL1" s="148"/>
      <c r="AHM1" s="148"/>
      <c r="AHN1" s="148"/>
      <c r="AHO1" s="148"/>
      <c r="AHP1" s="148"/>
      <c r="AHQ1" s="148"/>
      <c r="AHR1" s="148"/>
      <c r="AHS1" s="148"/>
      <c r="AHT1" s="148"/>
      <c r="AHU1" s="148"/>
      <c r="AHV1" s="148"/>
      <c r="AHW1" s="148"/>
      <c r="AHX1" s="148"/>
      <c r="AHY1" s="148"/>
      <c r="AHZ1" s="148"/>
      <c r="AIA1" s="148"/>
      <c r="AIB1" s="148"/>
      <c r="AIC1" s="148"/>
      <c r="AID1" s="148"/>
      <c r="AIE1" s="148"/>
      <c r="AIF1" s="148"/>
      <c r="AIG1" s="148"/>
      <c r="AIH1" s="148"/>
      <c r="AII1" s="148"/>
      <c r="AIJ1" s="148"/>
      <c r="AIK1" s="148"/>
      <c r="AIL1" s="148"/>
      <c r="AIM1" s="148"/>
      <c r="AIN1" s="148"/>
      <c r="AIO1" s="148"/>
      <c r="AIP1" s="148"/>
      <c r="AIQ1" s="148"/>
      <c r="AIR1" s="148"/>
      <c r="AIS1" s="148"/>
      <c r="AIT1" s="148"/>
      <c r="AIU1" s="148"/>
      <c r="AIV1" s="148"/>
      <c r="AIW1" s="148"/>
      <c r="AIX1" s="148"/>
      <c r="AIY1" s="148"/>
      <c r="AIZ1" s="148"/>
      <c r="AJA1" s="148"/>
      <c r="AJB1" s="148"/>
      <c r="AJC1" s="148"/>
      <c r="AJD1" s="148"/>
      <c r="AJE1" s="148"/>
      <c r="AJF1" s="148"/>
      <c r="AJG1" s="148"/>
      <c r="AJH1" s="148"/>
      <c r="AJI1" s="148"/>
      <c r="AJJ1" s="148"/>
      <c r="AJK1" s="148"/>
      <c r="AJL1" s="148"/>
      <c r="AJM1" s="148"/>
      <c r="AJN1" s="148"/>
      <c r="AJO1" s="148"/>
      <c r="AJP1" s="148"/>
      <c r="AJQ1" s="148"/>
      <c r="AJR1" s="148"/>
      <c r="AJS1" s="148"/>
      <c r="AJT1" s="148"/>
      <c r="AJU1" s="148"/>
      <c r="AJV1" s="148"/>
      <c r="AJW1" s="148"/>
      <c r="AJX1" s="148"/>
      <c r="AJY1" s="148"/>
      <c r="AJZ1" s="148"/>
      <c r="AKA1" s="148"/>
      <c r="AKB1" s="148"/>
      <c r="AKC1" s="148"/>
      <c r="AKD1" s="148"/>
      <c r="AKE1" s="148"/>
      <c r="AKF1" s="148"/>
      <c r="AKG1" s="148"/>
      <c r="AKH1" s="148"/>
      <c r="AKI1" s="148"/>
      <c r="AKJ1" s="148"/>
      <c r="AKK1" s="148"/>
      <c r="AKL1" s="148"/>
      <c r="AKM1" s="148"/>
      <c r="AKN1" s="148"/>
      <c r="AKO1" s="148"/>
      <c r="AKP1" s="148"/>
      <c r="AKQ1" s="148"/>
      <c r="AKR1" s="148"/>
      <c r="AKS1" s="148"/>
      <c r="AKT1" s="148"/>
      <c r="AKU1" s="148"/>
      <c r="AKV1" s="148"/>
      <c r="AKW1" s="148"/>
      <c r="AKX1" s="148"/>
      <c r="AKY1" s="148"/>
      <c r="AKZ1" s="148"/>
      <c r="ALA1" s="148"/>
      <c r="ALB1" s="148"/>
      <c r="ALC1" s="148"/>
      <c r="ALD1" s="148"/>
      <c r="ALE1" s="148"/>
      <c r="ALF1" s="148"/>
      <c r="ALG1" s="148"/>
      <c r="ALH1" s="148"/>
      <c r="ALI1" s="148"/>
      <c r="ALJ1" s="148"/>
      <c r="ALK1" s="148"/>
      <c r="ALL1" s="148"/>
      <c r="ALM1" s="148"/>
      <c r="ALN1" s="148"/>
      <c r="ALO1" s="148"/>
      <c r="ALP1" s="148"/>
      <c r="ALQ1" s="148"/>
      <c r="ALR1" s="148"/>
      <c r="ALS1" s="148"/>
      <c r="ALT1" s="148"/>
      <c r="ALU1" s="148"/>
      <c r="ALV1" s="148"/>
      <c r="ALW1" s="148"/>
      <c r="ALX1" s="148"/>
      <c r="ALY1" s="148"/>
      <c r="ALZ1" s="148"/>
      <c r="AMA1" s="148"/>
      <c r="AMB1" s="148"/>
      <c r="AMC1" s="148"/>
      <c r="AMD1" s="148"/>
      <c r="AME1" s="148"/>
      <c r="AMF1" s="148"/>
      <c r="AMG1" s="148"/>
      <c r="AMH1" s="148"/>
      <c r="AMI1" s="148"/>
      <c r="AMJ1" s="148"/>
    </row>
    <row r="2" spans="1:1024" s="500" customFormat="1">
      <c r="A2" s="584" t="s">
        <v>1646</v>
      </c>
      <c r="B2" s="669" t="str">
        <f>'0.Dados do Licitante'!B9</f>
        <v>Teste 2</v>
      </c>
      <c r="C2" s="669"/>
      <c r="D2" s="669"/>
      <c r="E2" s="669"/>
      <c r="F2" s="669"/>
      <c r="G2" s="669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  <c r="RG2" s="148"/>
      <c r="RH2" s="148"/>
      <c r="RI2" s="148"/>
      <c r="RJ2" s="148"/>
      <c r="RK2" s="148"/>
      <c r="RL2" s="148"/>
      <c r="RM2" s="148"/>
      <c r="RN2" s="148"/>
      <c r="RO2" s="148"/>
      <c r="RP2" s="148"/>
      <c r="RQ2" s="148"/>
      <c r="RR2" s="148"/>
      <c r="RS2" s="148"/>
      <c r="RT2" s="148"/>
      <c r="RU2" s="148"/>
      <c r="RV2" s="148"/>
      <c r="RW2" s="148"/>
      <c r="RX2" s="148"/>
      <c r="RY2" s="148"/>
      <c r="RZ2" s="148"/>
      <c r="SA2" s="148"/>
      <c r="SB2" s="148"/>
      <c r="SC2" s="148"/>
      <c r="SD2" s="148"/>
      <c r="SE2" s="148"/>
      <c r="SF2" s="148"/>
      <c r="SG2" s="148"/>
      <c r="SH2" s="148"/>
      <c r="SI2" s="148"/>
      <c r="SJ2" s="148"/>
      <c r="SK2" s="148"/>
      <c r="SL2" s="148"/>
      <c r="SM2" s="148"/>
      <c r="SN2" s="148"/>
      <c r="SO2" s="148"/>
      <c r="SP2" s="148"/>
      <c r="SQ2" s="148"/>
      <c r="SR2" s="148"/>
      <c r="SS2" s="148"/>
      <c r="ST2" s="148"/>
      <c r="SU2" s="148"/>
      <c r="SV2" s="148"/>
      <c r="SW2" s="148"/>
      <c r="SX2" s="148"/>
      <c r="SY2" s="148"/>
      <c r="SZ2" s="148"/>
      <c r="TA2" s="148"/>
      <c r="TB2" s="148"/>
      <c r="TC2" s="148"/>
      <c r="TD2" s="148"/>
      <c r="TE2" s="148"/>
      <c r="TF2" s="148"/>
      <c r="TG2" s="148"/>
      <c r="TH2" s="148"/>
      <c r="TI2" s="148"/>
      <c r="TJ2" s="148"/>
      <c r="TK2" s="148"/>
      <c r="TL2" s="148"/>
      <c r="TM2" s="148"/>
      <c r="TN2" s="148"/>
      <c r="TO2" s="148"/>
      <c r="TP2" s="148"/>
      <c r="TQ2" s="148"/>
      <c r="TR2" s="148"/>
      <c r="TS2" s="148"/>
      <c r="TT2" s="148"/>
      <c r="TU2" s="148"/>
      <c r="TV2" s="148"/>
      <c r="TW2" s="148"/>
      <c r="TX2" s="148"/>
      <c r="TY2" s="148"/>
      <c r="TZ2" s="148"/>
      <c r="UA2" s="148"/>
      <c r="UB2" s="148"/>
      <c r="UC2" s="148"/>
      <c r="UD2" s="148"/>
      <c r="UE2" s="148"/>
      <c r="UF2" s="148"/>
      <c r="UG2" s="148"/>
      <c r="UH2" s="148"/>
      <c r="UI2" s="148"/>
      <c r="UJ2" s="148"/>
      <c r="UK2" s="148"/>
      <c r="UL2" s="148"/>
      <c r="UM2" s="148"/>
      <c r="UN2" s="148"/>
      <c r="UO2" s="148"/>
      <c r="UP2" s="148"/>
      <c r="UQ2" s="148"/>
      <c r="UR2" s="148"/>
      <c r="US2" s="148"/>
      <c r="UT2" s="148"/>
      <c r="UU2" s="148"/>
      <c r="UV2" s="148"/>
      <c r="UW2" s="148"/>
      <c r="UX2" s="148"/>
      <c r="UY2" s="148"/>
      <c r="UZ2" s="148"/>
      <c r="VA2" s="148"/>
      <c r="VB2" s="148"/>
      <c r="VC2" s="148"/>
      <c r="VD2" s="148"/>
      <c r="VE2" s="148"/>
      <c r="VF2" s="148"/>
      <c r="VG2" s="148"/>
      <c r="VH2" s="148"/>
      <c r="VI2" s="148"/>
      <c r="VJ2" s="148"/>
      <c r="VK2" s="148"/>
      <c r="VL2" s="148"/>
      <c r="VM2" s="148"/>
      <c r="VN2" s="148"/>
      <c r="VO2" s="148"/>
      <c r="VP2" s="148"/>
      <c r="VQ2" s="148"/>
      <c r="VR2" s="148"/>
      <c r="VS2" s="148"/>
      <c r="VT2" s="148"/>
      <c r="VU2" s="148"/>
      <c r="VV2" s="148"/>
      <c r="VW2" s="148"/>
      <c r="VX2" s="148"/>
      <c r="VY2" s="148"/>
      <c r="VZ2" s="148"/>
      <c r="WA2" s="148"/>
      <c r="WB2" s="148"/>
      <c r="WC2" s="148"/>
      <c r="WD2" s="148"/>
      <c r="WE2" s="148"/>
      <c r="WF2" s="148"/>
      <c r="WG2" s="148"/>
      <c r="WH2" s="148"/>
      <c r="WI2" s="148"/>
      <c r="WJ2" s="148"/>
      <c r="WK2" s="148"/>
      <c r="WL2" s="148"/>
      <c r="WM2" s="148"/>
      <c r="WN2" s="148"/>
      <c r="WO2" s="148"/>
      <c r="WP2" s="148"/>
      <c r="WQ2" s="148"/>
      <c r="WR2" s="148"/>
      <c r="WS2" s="148"/>
      <c r="WT2" s="148"/>
      <c r="WU2" s="148"/>
      <c r="WV2" s="148"/>
      <c r="WW2" s="148"/>
      <c r="WX2" s="148"/>
      <c r="WY2" s="148"/>
      <c r="WZ2" s="148"/>
      <c r="XA2" s="148"/>
      <c r="XB2" s="148"/>
      <c r="XC2" s="148"/>
      <c r="XD2" s="148"/>
      <c r="XE2" s="148"/>
      <c r="XF2" s="148"/>
      <c r="XG2" s="148"/>
      <c r="XH2" s="148"/>
      <c r="XI2" s="148"/>
      <c r="XJ2" s="148"/>
      <c r="XK2" s="148"/>
      <c r="XL2" s="148"/>
      <c r="XM2" s="148"/>
      <c r="XN2" s="148"/>
      <c r="XO2" s="148"/>
      <c r="XP2" s="148"/>
      <c r="XQ2" s="148"/>
      <c r="XR2" s="148"/>
      <c r="XS2" s="148"/>
      <c r="XT2" s="148"/>
      <c r="XU2" s="148"/>
      <c r="XV2" s="148"/>
      <c r="XW2" s="148"/>
      <c r="XX2" s="148"/>
      <c r="XY2" s="148"/>
      <c r="XZ2" s="148"/>
      <c r="YA2" s="148"/>
      <c r="YB2" s="148"/>
      <c r="YC2" s="148"/>
      <c r="YD2" s="148"/>
      <c r="YE2" s="148"/>
      <c r="YF2" s="148"/>
      <c r="YG2" s="148"/>
      <c r="YH2" s="148"/>
      <c r="YI2" s="148"/>
      <c r="YJ2" s="148"/>
      <c r="YK2" s="148"/>
      <c r="YL2" s="148"/>
      <c r="YM2" s="148"/>
      <c r="YN2" s="148"/>
      <c r="YO2" s="148"/>
      <c r="YP2" s="148"/>
      <c r="YQ2" s="148"/>
      <c r="YR2" s="148"/>
      <c r="YS2" s="148"/>
      <c r="YT2" s="148"/>
      <c r="YU2" s="148"/>
      <c r="YV2" s="148"/>
      <c r="YW2" s="148"/>
      <c r="YX2" s="148"/>
      <c r="YY2" s="148"/>
      <c r="YZ2" s="148"/>
      <c r="ZA2" s="148"/>
      <c r="ZB2" s="148"/>
      <c r="ZC2" s="148"/>
      <c r="ZD2" s="148"/>
      <c r="ZE2" s="148"/>
      <c r="ZF2" s="148"/>
      <c r="ZG2" s="148"/>
      <c r="ZH2" s="148"/>
      <c r="ZI2" s="148"/>
      <c r="ZJ2" s="148"/>
      <c r="ZK2" s="148"/>
      <c r="ZL2" s="148"/>
      <c r="ZM2" s="148"/>
      <c r="ZN2" s="148"/>
      <c r="ZO2" s="148"/>
      <c r="ZP2" s="148"/>
      <c r="ZQ2" s="148"/>
      <c r="ZR2" s="148"/>
      <c r="ZS2" s="148"/>
      <c r="ZT2" s="148"/>
      <c r="ZU2" s="148"/>
      <c r="ZV2" s="148"/>
      <c r="ZW2" s="148"/>
      <c r="ZX2" s="148"/>
      <c r="ZY2" s="148"/>
      <c r="ZZ2" s="148"/>
      <c r="AAA2" s="148"/>
      <c r="AAB2" s="148"/>
      <c r="AAC2" s="148"/>
      <c r="AAD2" s="148"/>
      <c r="AAE2" s="148"/>
      <c r="AAF2" s="148"/>
      <c r="AAG2" s="148"/>
      <c r="AAH2" s="148"/>
      <c r="AAI2" s="148"/>
      <c r="AAJ2" s="148"/>
      <c r="AAK2" s="148"/>
      <c r="AAL2" s="148"/>
      <c r="AAM2" s="148"/>
      <c r="AAN2" s="148"/>
      <c r="AAO2" s="148"/>
      <c r="AAP2" s="148"/>
      <c r="AAQ2" s="148"/>
      <c r="AAR2" s="148"/>
      <c r="AAS2" s="148"/>
      <c r="AAT2" s="148"/>
      <c r="AAU2" s="148"/>
      <c r="AAV2" s="148"/>
      <c r="AAW2" s="148"/>
      <c r="AAX2" s="148"/>
      <c r="AAY2" s="148"/>
      <c r="AAZ2" s="148"/>
      <c r="ABA2" s="148"/>
      <c r="ABB2" s="148"/>
      <c r="ABC2" s="148"/>
      <c r="ABD2" s="148"/>
      <c r="ABE2" s="148"/>
      <c r="ABF2" s="148"/>
      <c r="ABG2" s="148"/>
      <c r="ABH2" s="148"/>
      <c r="ABI2" s="148"/>
      <c r="ABJ2" s="148"/>
      <c r="ABK2" s="148"/>
      <c r="ABL2" s="148"/>
      <c r="ABM2" s="148"/>
      <c r="ABN2" s="148"/>
      <c r="ABO2" s="148"/>
      <c r="ABP2" s="148"/>
      <c r="ABQ2" s="148"/>
      <c r="ABR2" s="148"/>
      <c r="ABS2" s="148"/>
      <c r="ABT2" s="148"/>
      <c r="ABU2" s="148"/>
      <c r="ABV2" s="148"/>
      <c r="ABW2" s="148"/>
      <c r="ABX2" s="148"/>
      <c r="ABY2" s="148"/>
      <c r="ABZ2" s="148"/>
      <c r="ACA2" s="148"/>
      <c r="ACB2" s="148"/>
      <c r="ACC2" s="148"/>
      <c r="ACD2" s="148"/>
      <c r="ACE2" s="148"/>
      <c r="ACF2" s="148"/>
      <c r="ACG2" s="148"/>
      <c r="ACH2" s="148"/>
      <c r="ACI2" s="148"/>
      <c r="ACJ2" s="148"/>
      <c r="ACK2" s="148"/>
      <c r="ACL2" s="148"/>
      <c r="ACM2" s="148"/>
      <c r="ACN2" s="148"/>
      <c r="ACO2" s="148"/>
      <c r="ACP2" s="148"/>
      <c r="ACQ2" s="148"/>
      <c r="ACR2" s="148"/>
      <c r="ACS2" s="148"/>
      <c r="ACT2" s="148"/>
      <c r="ACU2" s="148"/>
      <c r="ACV2" s="148"/>
      <c r="ACW2" s="148"/>
      <c r="ACX2" s="148"/>
      <c r="ACY2" s="148"/>
      <c r="ACZ2" s="148"/>
      <c r="ADA2" s="148"/>
      <c r="ADB2" s="148"/>
      <c r="ADC2" s="148"/>
      <c r="ADD2" s="148"/>
      <c r="ADE2" s="148"/>
      <c r="ADF2" s="148"/>
      <c r="ADG2" s="148"/>
      <c r="ADH2" s="148"/>
      <c r="ADI2" s="148"/>
      <c r="ADJ2" s="148"/>
      <c r="ADK2" s="148"/>
      <c r="ADL2" s="148"/>
      <c r="ADM2" s="148"/>
      <c r="ADN2" s="148"/>
      <c r="ADO2" s="148"/>
      <c r="ADP2" s="148"/>
      <c r="ADQ2" s="148"/>
      <c r="ADR2" s="148"/>
      <c r="ADS2" s="148"/>
      <c r="ADT2" s="148"/>
      <c r="ADU2" s="148"/>
      <c r="ADV2" s="148"/>
      <c r="ADW2" s="148"/>
      <c r="ADX2" s="148"/>
      <c r="ADY2" s="148"/>
      <c r="ADZ2" s="148"/>
      <c r="AEA2" s="148"/>
      <c r="AEB2" s="148"/>
      <c r="AEC2" s="148"/>
      <c r="AED2" s="148"/>
      <c r="AEE2" s="148"/>
      <c r="AEF2" s="148"/>
      <c r="AEG2" s="148"/>
      <c r="AEH2" s="148"/>
      <c r="AEI2" s="148"/>
      <c r="AEJ2" s="148"/>
      <c r="AEK2" s="148"/>
      <c r="AEL2" s="148"/>
      <c r="AEM2" s="148"/>
      <c r="AEN2" s="148"/>
      <c r="AEO2" s="148"/>
      <c r="AEP2" s="148"/>
      <c r="AEQ2" s="148"/>
      <c r="AER2" s="148"/>
      <c r="AES2" s="148"/>
      <c r="AET2" s="148"/>
      <c r="AEU2" s="148"/>
      <c r="AEV2" s="148"/>
      <c r="AEW2" s="148"/>
      <c r="AEX2" s="148"/>
      <c r="AEY2" s="148"/>
      <c r="AEZ2" s="148"/>
      <c r="AFA2" s="148"/>
      <c r="AFB2" s="148"/>
      <c r="AFC2" s="148"/>
      <c r="AFD2" s="148"/>
      <c r="AFE2" s="148"/>
      <c r="AFF2" s="148"/>
      <c r="AFG2" s="148"/>
      <c r="AFH2" s="148"/>
      <c r="AFI2" s="148"/>
      <c r="AFJ2" s="148"/>
      <c r="AFK2" s="148"/>
      <c r="AFL2" s="148"/>
      <c r="AFM2" s="148"/>
      <c r="AFN2" s="148"/>
      <c r="AFO2" s="148"/>
      <c r="AFP2" s="148"/>
      <c r="AFQ2" s="148"/>
      <c r="AFR2" s="148"/>
      <c r="AFS2" s="148"/>
      <c r="AFT2" s="148"/>
      <c r="AFU2" s="148"/>
      <c r="AFV2" s="148"/>
      <c r="AFW2" s="148"/>
      <c r="AFX2" s="148"/>
      <c r="AFY2" s="148"/>
      <c r="AFZ2" s="148"/>
      <c r="AGA2" s="148"/>
      <c r="AGB2" s="148"/>
      <c r="AGC2" s="148"/>
      <c r="AGD2" s="148"/>
      <c r="AGE2" s="148"/>
      <c r="AGF2" s="148"/>
      <c r="AGG2" s="148"/>
      <c r="AGH2" s="148"/>
      <c r="AGI2" s="148"/>
      <c r="AGJ2" s="148"/>
      <c r="AGK2" s="148"/>
      <c r="AGL2" s="148"/>
      <c r="AGM2" s="148"/>
      <c r="AGN2" s="148"/>
      <c r="AGO2" s="148"/>
      <c r="AGP2" s="148"/>
      <c r="AGQ2" s="148"/>
      <c r="AGR2" s="148"/>
      <c r="AGS2" s="148"/>
      <c r="AGT2" s="148"/>
      <c r="AGU2" s="148"/>
      <c r="AGV2" s="148"/>
      <c r="AGW2" s="148"/>
      <c r="AGX2" s="148"/>
      <c r="AGY2" s="148"/>
      <c r="AGZ2" s="148"/>
      <c r="AHA2" s="148"/>
      <c r="AHB2" s="148"/>
      <c r="AHC2" s="148"/>
      <c r="AHD2" s="148"/>
      <c r="AHE2" s="148"/>
      <c r="AHF2" s="148"/>
      <c r="AHG2" s="148"/>
      <c r="AHH2" s="148"/>
      <c r="AHI2" s="148"/>
      <c r="AHJ2" s="148"/>
      <c r="AHK2" s="148"/>
      <c r="AHL2" s="148"/>
      <c r="AHM2" s="148"/>
      <c r="AHN2" s="148"/>
      <c r="AHO2" s="148"/>
      <c r="AHP2" s="148"/>
      <c r="AHQ2" s="148"/>
      <c r="AHR2" s="148"/>
      <c r="AHS2" s="148"/>
      <c r="AHT2" s="148"/>
      <c r="AHU2" s="148"/>
      <c r="AHV2" s="148"/>
      <c r="AHW2" s="148"/>
      <c r="AHX2" s="148"/>
      <c r="AHY2" s="148"/>
      <c r="AHZ2" s="148"/>
      <c r="AIA2" s="148"/>
      <c r="AIB2" s="148"/>
      <c r="AIC2" s="148"/>
      <c r="AID2" s="148"/>
      <c r="AIE2" s="148"/>
      <c r="AIF2" s="148"/>
      <c r="AIG2" s="148"/>
      <c r="AIH2" s="148"/>
      <c r="AII2" s="148"/>
      <c r="AIJ2" s="148"/>
      <c r="AIK2" s="148"/>
      <c r="AIL2" s="148"/>
      <c r="AIM2" s="148"/>
      <c r="AIN2" s="148"/>
      <c r="AIO2" s="148"/>
      <c r="AIP2" s="148"/>
      <c r="AIQ2" s="148"/>
      <c r="AIR2" s="148"/>
      <c r="AIS2" s="148"/>
      <c r="AIT2" s="148"/>
      <c r="AIU2" s="148"/>
      <c r="AIV2" s="148"/>
      <c r="AIW2" s="148"/>
      <c r="AIX2" s="148"/>
      <c r="AIY2" s="148"/>
      <c r="AIZ2" s="148"/>
      <c r="AJA2" s="148"/>
      <c r="AJB2" s="148"/>
      <c r="AJC2" s="148"/>
      <c r="AJD2" s="148"/>
      <c r="AJE2" s="148"/>
      <c r="AJF2" s="148"/>
      <c r="AJG2" s="148"/>
      <c r="AJH2" s="148"/>
      <c r="AJI2" s="148"/>
      <c r="AJJ2" s="148"/>
      <c r="AJK2" s="148"/>
      <c r="AJL2" s="148"/>
      <c r="AJM2" s="148"/>
      <c r="AJN2" s="148"/>
      <c r="AJO2" s="148"/>
      <c r="AJP2" s="148"/>
      <c r="AJQ2" s="148"/>
      <c r="AJR2" s="148"/>
      <c r="AJS2" s="148"/>
      <c r="AJT2" s="148"/>
      <c r="AJU2" s="148"/>
      <c r="AJV2" s="148"/>
      <c r="AJW2" s="148"/>
      <c r="AJX2" s="148"/>
      <c r="AJY2" s="148"/>
      <c r="AJZ2" s="148"/>
      <c r="AKA2" s="148"/>
      <c r="AKB2" s="148"/>
      <c r="AKC2" s="148"/>
      <c r="AKD2" s="148"/>
      <c r="AKE2" s="148"/>
      <c r="AKF2" s="148"/>
      <c r="AKG2" s="148"/>
      <c r="AKH2" s="148"/>
      <c r="AKI2" s="148"/>
      <c r="AKJ2" s="148"/>
      <c r="AKK2" s="148"/>
      <c r="AKL2" s="148"/>
      <c r="AKM2" s="148"/>
      <c r="AKN2" s="148"/>
      <c r="AKO2" s="148"/>
      <c r="AKP2" s="148"/>
      <c r="AKQ2" s="148"/>
      <c r="AKR2" s="148"/>
      <c r="AKS2" s="148"/>
      <c r="AKT2" s="148"/>
      <c r="AKU2" s="148"/>
      <c r="AKV2" s="148"/>
      <c r="AKW2" s="148"/>
      <c r="AKX2" s="148"/>
      <c r="AKY2" s="148"/>
      <c r="AKZ2" s="148"/>
      <c r="ALA2" s="148"/>
      <c r="ALB2" s="148"/>
      <c r="ALC2" s="148"/>
      <c r="ALD2" s="148"/>
      <c r="ALE2" s="148"/>
      <c r="ALF2" s="148"/>
      <c r="ALG2" s="148"/>
      <c r="ALH2" s="148"/>
      <c r="ALI2" s="148"/>
      <c r="ALJ2" s="148"/>
      <c r="ALK2" s="148"/>
      <c r="ALL2" s="148"/>
      <c r="ALM2" s="148"/>
      <c r="ALN2" s="148"/>
      <c r="ALO2" s="148"/>
      <c r="ALP2" s="148"/>
      <c r="ALQ2" s="148"/>
      <c r="ALR2" s="148"/>
      <c r="ALS2" s="148"/>
      <c r="ALT2" s="148"/>
      <c r="ALU2" s="148"/>
      <c r="ALV2" s="148"/>
      <c r="ALW2" s="148"/>
      <c r="ALX2" s="148"/>
      <c r="ALY2" s="148"/>
      <c r="ALZ2" s="148"/>
      <c r="AMA2" s="148"/>
      <c r="AMB2" s="148"/>
      <c r="AMC2" s="148"/>
      <c r="AMD2" s="148"/>
      <c r="AME2" s="148"/>
      <c r="AMF2" s="148"/>
      <c r="AMG2" s="148"/>
      <c r="AMH2" s="148"/>
      <c r="AMI2" s="148"/>
      <c r="AMJ2" s="148"/>
    </row>
    <row r="3" spans="1:1024" s="500" customFormat="1">
      <c r="A3" s="584" t="s">
        <v>1648</v>
      </c>
      <c r="B3" s="669" t="str">
        <f>'0.Dados do Licitante'!B10</f>
        <v>Teste 3</v>
      </c>
      <c r="C3" s="669"/>
      <c r="D3" s="669"/>
      <c r="E3" s="669"/>
      <c r="F3" s="669"/>
      <c r="G3" s="669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  <c r="ND3" s="148"/>
      <c r="NE3" s="148"/>
      <c r="NF3" s="148"/>
      <c r="NG3" s="148"/>
      <c r="NH3" s="148"/>
      <c r="NI3" s="148"/>
      <c r="NJ3" s="148"/>
      <c r="NK3" s="148"/>
      <c r="NL3" s="148"/>
      <c r="NM3" s="148"/>
      <c r="NN3" s="148"/>
      <c r="NO3" s="148"/>
      <c r="NP3" s="148"/>
      <c r="NQ3" s="148"/>
      <c r="NR3" s="148"/>
      <c r="NS3" s="148"/>
      <c r="NT3" s="148"/>
      <c r="NU3" s="148"/>
      <c r="NV3" s="148"/>
      <c r="NW3" s="148"/>
      <c r="NX3" s="148"/>
      <c r="NY3" s="148"/>
      <c r="NZ3" s="148"/>
      <c r="OA3" s="148"/>
      <c r="OB3" s="148"/>
      <c r="OC3" s="148"/>
      <c r="OD3" s="148"/>
      <c r="OE3" s="148"/>
      <c r="OF3" s="148"/>
      <c r="OG3" s="148"/>
      <c r="OH3" s="148"/>
      <c r="OI3" s="148"/>
      <c r="OJ3" s="148"/>
      <c r="OK3" s="148"/>
      <c r="OL3" s="148"/>
      <c r="OM3" s="148"/>
      <c r="ON3" s="148"/>
      <c r="OO3" s="148"/>
      <c r="OP3" s="148"/>
      <c r="OQ3" s="148"/>
      <c r="OR3" s="148"/>
      <c r="OS3" s="148"/>
      <c r="OT3" s="148"/>
      <c r="OU3" s="148"/>
      <c r="OV3" s="148"/>
      <c r="OW3" s="148"/>
      <c r="OX3" s="148"/>
      <c r="OY3" s="148"/>
      <c r="OZ3" s="148"/>
      <c r="PA3" s="148"/>
      <c r="PB3" s="148"/>
      <c r="PC3" s="148"/>
      <c r="PD3" s="148"/>
      <c r="PE3" s="148"/>
      <c r="PF3" s="148"/>
      <c r="PG3" s="148"/>
      <c r="PH3" s="148"/>
      <c r="PI3" s="148"/>
      <c r="PJ3" s="148"/>
      <c r="PK3" s="148"/>
      <c r="PL3" s="148"/>
      <c r="PM3" s="148"/>
      <c r="PN3" s="148"/>
      <c r="PO3" s="148"/>
      <c r="PP3" s="148"/>
      <c r="PQ3" s="148"/>
      <c r="PR3" s="148"/>
      <c r="PS3" s="148"/>
      <c r="PT3" s="148"/>
      <c r="PU3" s="148"/>
      <c r="PV3" s="148"/>
      <c r="PW3" s="148"/>
      <c r="PX3" s="148"/>
      <c r="PY3" s="148"/>
      <c r="PZ3" s="148"/>
      <c r="QA3" s="148"/>
      <c r="QB3" s="148"/>
      <c r="QC3" s="148"/>
      <c r="QD3" s="148"/>
      <c r="QE3" s="148"/>
      <c r="QF3" s="148"/>
      <c r="QG3" s="148"/>
      <c r="QH3" s="148"/>
      <c r="QI3" s="148"/>
      <c r="QJ3" s="148"/>
      <c r="QK3" s="148"/>
      <c r="QL3" s="148"/>
      <c r="QM3" s="148"/>
      <c r="QN3" s="148"/>
      <c r="QO3" s="148"/>
      <c r="QP3" s="148"/>
      <c r="QQ3" s="148"/>
      <c r="QR3" s="148"/>
      <c r="QS3" s="148"/>
      <c r="QT3" s="148"/>
      <c r="QU3" s="148"/>
      <c r="QV3" s="148"/>
      <c r="QW3" s="148"/>
      <c r="QX3" s="148"/>
      <c r="QY3" s="148"/>
      <c r="QZ3" s="148"/>
      <c r="RA3" s="148"/>
      <c r="RB3" s="148"/>
      <c r="RC3" s="148"/>
      <c r="RD3" s="148"/>
      <c r="RE3" s="148"/>
      <c r="RF3" s="148"/>
      <c r="RG3" s="148"/>
      <c r="RH3" s="148"/>
      <c r="RI3" s="148"/>
      <c r="RJ3" s="148"/>
      <c r="RK3" s="148"/>
      <c r="RL3" s="148"/>
      <c r="RM3" s="148"/>
      <c r="RN3" s="148"/>
      <c r="RO3" s="148"/>
      <c r="RP3" s="148"/>
      <c r="RQ3" s="148"/>
      <c r="RR3" s="148"/>
      <c r="RS3" s="148"/>
      <c r="RT3" s="148"/>
      <c r="RU3" s="148"/>
      <c r="RV3" s="148"/>
      <c r="RW3" s="148"/>
      <c r="RX3" s="148"/>
      <c r="RY3" s="148"/>
      <c r="RZ3" s="148"/>
      <c r="SA3" s="148"/>
      <c r="SB3" s="148"/>
      <c r="SC3" s="148"/>
      <c r="SD3" s="148"/>
      <c r="SE3" s="148"/>
      <c r="SF3" s="148"/>
      <c r="SG3" s="148"/>
      <c r="SH3" s="148"/>
      <c r="SI3" s="148"/>
      <c r="SJ3" s="148"/>
      <c r="SK3" s="148"/>
      <c r="SL3" s="148"/>
      <c r="SM3" s="148"/>
      <c r="SN3" s="148"/>
      <c r="SO3" s="148"/>
      <c r="SP3" s="148"/>
      <c r="SQ3" s="148"/>
      <c r="SR3" s="148"/>
      <c r="SS3" s="148"/>
      <c r="ST3" s="148"/>
      <c r="SU3" s="148"/>
      <c r="SV3" s="148"/>
      <c r="SW3" s="148"/>
      <c r="SX3" s="148"/>
      <c r="SY3" s="148"/>
      <c r="SZ3" s="148"/>
      <c r="TA3" s="148"/>
      <c r="TB3" s="148"/>
      <c r="TC3" s="148"/>
      <c r="TD3" s="148"/>
      <c r="TE3" s="148"/>
      <c r="TF3" s="148"/>
      <c r="TG3" s="148"/>
      <c r="TH3" s="148"/>
      <c r="TI3" s="148"/>
      <c r="TJ3" s="148"/>
      <c r="TK3" s="148"/>
      <c r="TL3" s="148"/>
      <c r="TM3" s="148"/>
      <c r="TN3" s="148"/>
      <c r="TO3" s="148"/>
      <c r="TP3" s="148"/>
      <c r="TQ3" s="148"/>
      <c r="TR3" s="148"/>
      <c r="TS3" s="148"/>
      <c r="TT3" s="148"/>
      <c r="TU3" s="148"/>
      <c r="TV3" s="148"/>
      <c r="TW3" s="148"/>
      <c r="TX3" s="148"/>
      <c r="TY3" s="148"/>
      <c r="TZ3" s="148"/>
      <c r="UA3" s="148"/>
      <c r="UB3" s="148"/>
      <c r="UC3" s="148"/>
      <c r="UD3" s="148"/>
      <c r="UE3" s="148"/>
      <c r="UF3" s="148"/>
      <c r="UG3" s="148"/>
      <c r="UH3" s="148"/>
      <c r="UI3" s="148"/>
      <c r="UJ3" s="148"/>
      <c r="UK3" s="148"/>
      <c r="UL3" s="148"/>
      <c r="UM3" s="148"/>
      <c r="UN3" s="148"/>
      <c r="UO3" s="148"/>
      <c r="UP3" s="148"/>
      <c r="UQ3" s="148"/>
      <c r="UR3" s="148"/>
      <c r="US3" s="148"/>
      <c r="UT3" s="148"/>
      <c r="UU3" s="148"/>
      <c r="UV3" s="148"/>
      <c r="UW3" s="148"/>
      <c r="UX3" s="148"/>
      <c r="UY3" s="148"/>
      <c r="UZ3" s="148"/>
      <c r="VA3" s="148"/>
      <c r="VB3" s="148"/>
      <c r="VC3" s="148"/>
      <c r="VD3" s="148"/>
      <c r="VE3" s="148"/>
      <c r="VF3" s="148"/>
      <c r="VG3" s="148"/>
      <c r="VH3" s="148"/>
      <c r="VI3" s="148"/>
      <c r="VJ3" s="148"/>
      <c r="VK3" s="148"/>
      <c r="VL3" s="148"/>
      <c r="VM3" s="148"/>
      <c r="VN3" s="148"/>
      <c r="VO3" s="148"/>
      <c r="VP3" s="148"/>
      <c r="VQ3" s="148"/>
      <c r="VR3" s="148"/>
      <c r="VS3" s="148"/>
      <c r="VT3" s="148"/>
      <c r="VU3" s="148"/>
      <c r="VV3" s="148"/>
      <c r="VW3" s="148"/>
      <c r="VX3" s="148"/>
      <c r="VY3" s="148"/>
      <c r="VZ3" s="148"/>
      <c r="WA3" s="148"/>
      <c r="WB3" s="148"/>
      <c r="WC3" s="148"/>
      <c r="WD3" s="148"/>
      <c r="WE3" s="148"/>
      <c r="WF3" s="148"/>
      <c r="WG3" s="148"/>
      <c r="WH3" s="148"/>
      <c r="WI3" s="148"/>
      <c r="WJ3" s="148"/>
      <c r="WK3" s="148"/>
      <c r="WL3" s="148"/>
      <c r="WM3" s="148"/>
      <c r="WN3" s="148"/>
      <c r="WO3" s="148"/>
      <c r="WP3" s="148"/>
      <c r="WQ3" s="148"/>
      <c r="WR3" s="148"/>
      <c r="WS3" s="148"/>
      <c r="WT3" s="148"/>
      <c r="WU3" s="148"/>
      <c r="WV3" s="148"/>
      <c r="WW3" s="148"/>
      <c r="WX3" s="148"/>
      <c r="WY3" s="148"/>
      <c r="WZ3" s="148"/>
      <c r="XA3" s="148"/>
      <c r="XB3" s="148"/>
      <c r="XC3" s="148"/>
      <c r="XD3" s="148"/>
      <c r="XE3" s="148"/>
      <c r="XF3" s="148"/>
      <c r="XG3" s="148"/>
      <c r="XH3" s="148"/>
      <c r="XI3" s="148"/>
      <c r="XJ3" s="148"/>
      <c r="XK3" s="148"/>
      <c r="XL3" s="148"/>
      <c r="XM3" s="148"/>
      <c r="XN3" s="148"/>
      <c r="XO3" s="148"/>
      <c r="XP3" s="148"/>
      <c r="XQ3" s="148"/>
      <c r="XR3" s="148"/>
      <c r="XS3" s="148"/>
      <c r="XT3" s="148"/>
      <c r="XU3" s="148"/>
      <c r="XV3" s="148"/>
      <c r="XW3" s="148"/>
      <c r="XX3" s="148"/>
      <c r="XY3" s="148"/>
      <c r="XZ3" s="148"/>
      <c r="YA3" s="148"/>
      <c r="YB3" s="148"/>
      <c r="YC3" s="148"/>
      <c r="YD3" s="148"/>
      <c r="YE3" s="148"/>
      <c r="YF3" s="148"/>
      <c r="YG3" s="148"/>
      <c r="YH3" s="148"/>
      <c r="YI3" s="148"/>
      <c r="YJ3" s="148"/>
      <c r="YK3" s="148"/>
      <c r="YL3" s="148"/>
      <c r="YM3" s="148"/>
      <c r="YN3" s="148"/>
      <c r="YO3" s="148"/>
      <c r="YP3" s="148"/>
      <c r="YQ3" s="148"/>
      <c r="YR3" s="148"/>
      <c r="YS3" s="148"/>
      <c r="YT3" s="148"/>
      <c r="YU3" s="148"/>
      <c r="YV3" s="148"/>
      <c r="YW3" s="148"/>
      <c r="YX3" s="148"/>
      <c r="YY3" s="148"/>
      <c r="YZ3" s="148"/>
      <c r="ZA3" s="148"/>
      <c r="ZB3" s="148"/>
      <c r="ZC3" s="148"/>
      <c r="ZD3" s="148"/>
      <c r="ZE3" s="148"/>
      <c r="ZF3" s="148"/>
      <c r="ZG3" s="148"/>
      <c r="ZH3" s="148"/>
      <c r="ZI3" s="148"/>
      <c r="ZJ3" s="148"/>
      <c r="ZK3" s="148"/>
      <c r="ZL3" s="148"/>
      <c r="ZM3" s="148"/>
      <c r="ZN3" s="148"/>
      <c r="ZO3" s="148"/>
      <c r="ZP3" s="148"/>
      <c r="ZQ3" s="148"/>
      <c r="ZR3" s="148"/>
      <c r="ZS3" s="148"/>
      <c r="ZT3" s="148"/>
      <c r="ZU3" s="148"/>
      <c r="ZV3" s="148"/>
      <c r="ZW3" s="148"/>
      <c r="ZX3" s="148"/>
      <c r="ZY3" s="148"/>
      <c r="ZZ3" s="148"/>
      <c r="AAA3" s="148"/>
      <c r="AAB3" s="148"/>
      <c r="AAC3" s="148"/>
      <c r="AAD3" s="148"/>
      <c r="AAE3" s="148"/>
      <c r="AAF3" s="148"/>
      <c r="AAG3" s="148"/>
      <c r="AAH3" s="148"/>
      <c r="AAI3" s="148"/>
      <c r="AAJ3" s="148"/>
      <c r="AAK3" s="148"/>
      <c r="AAL3" s="148"/>
      <c r="AAM3" s="148"/>
      <c r="AAN3" s="148"/>
      <c r="AAO3" s="148"/>
      <c r="AAP3" s="148"/>
      <c r="AAQ3" s="148"/>
      <c r="AAR3" s="148"/>
      <c r="AAS3" s="148"/>
      <c r="AAT3" s="148"/>
      <c r="AAU3" s="148"/>
      <c r="AAV3" s="148"/>
      <c r="AAW3" s="148"/>
      <c r="AAX3" s="148"/>
      <c r="AAY3" s="148"/>
      <c r="AAZ3" s="148"/>
      <c r="ABA3" s="148"/>
      <c r="ABB3" s="148"/>
      <c r="ABC3" s="148"/>
      <c r="ABD3" s="148"/>
      <c r="ABE3" s="148"/>
      <c r="ABF3" s="148"/>
      <c r="ABG3" s="148"/>
      <c r="ABH3" s="148"/>
      <c r="ABI3" s="148"/>
      <c r="ABJ3" s="148"/>
      <c r="ABK3" s="148"/>
      <c r="ABL3" s="148"/>
      <c r="ABM3" s="148"/>
      <c r="ABN3" s="148"/>
      <c r="ABO3" s="148"/>
      <c r="ABP3" s="148"/>
      <c r="ABQ3" s="148"/>
      <c r="ABR3" s="148"/>
      <c r="ABS3" s="148"/>
      <c r="ABT3" s="148"/>
      <c r="ABU3" s="148"/>
      <c r="ABV3" s="148"/>
      <c r="ABW3" s="148"/>
      <c r="ABX3" s="148"/>
      <c r="ABY3" s="148"/>
      <c r="ABZ3" s="148"/>
      <c r="ACA3" s="148"/>
      <c r="ACB3" s="148"/>
      <c r="ACC3" s="148"/>
      <c r="ACD3" s="148"/>
      <c r="ACE3" s="148"/>
      <c r="ACF3" s="148"/>
      <c r="ACG3" s="148"/>
      <c r="ACH3" s="148"/>
      <c r="ACI3" s="148"/>
      <c r="ACJ3" s="148"/>
      <c r="ACK3" s="148"/>
      <c r="ACL3" s="148"/>
      <c r="ACM3" s="148"/>
      <c r="ACN3" s="148"/>
      <c r="ACO3" s="148"/>
      <c r="ACP3" s="148"/>
      <c r="ACQ3" s="148"/>
      <c r="ACR3" s="148"/>
      <c r="ACS3" s="148"/>
      <c r="ACT3" s="148"/>
      <c r="ACU3" s="148"/>
      <c r="ACV3" s="148"/>
      <c r="ACW3" s="148"/>
      <c r="ACX3" s="148"/>
      <c r="ACY3" s="148"/>
      <c r="ACZ3" s="148"/>
      <c r="ADA3" s="148"/>
      <c r="ADB3" s="148"/>
      <c r="ADC3" s="148"/>
      <c r="ADD3" s="148"/>
      <c r="ADE3" s="148"/>
      <c r="ADF3" s="148"/>
      <c r="ADG3" s="148"/>
      <c r="ADH3" s="148"/>
      <c r="ADI3" s="148"/>
      <c r="ADJ3" s="148"/>
      <c r="ADK3" s="148"/>
      <c r="ADL3" s="148"/>
      <c r="ADM3" s="148"/>
      <c r="ADN3" s="148"/>
      <c r="ADO3" s="148"/>
      <c r="ADP3" s="148"/>
      <c r="ADQ3" s="148"/>
      <c r="ADR3" s="148"/>
      <c r="ADS3" s="148"/>
      <c r="ADT3" s="148"/>
      <c r="ADU3" s="148"/>
      <c r="ADV3" s="148"/>
      <c r="ADW3" s="148"/>
      <c r="ADX3" s="148"/>
      <c r="ADY3" s="148"/>
      <c r="ADZ3" s="148"/>
      <c r="AEA3" s="148"/>
      <c r="AEB3" s="148"/>
      <c r="AEC3" s="148"/>
      <c r="AED3" s="148"/>
      <c r="AEE3" s="148"/>
      <c r="AEF3" s="148"/>
      <c r="AEG3" s="148"/>
      <c r="AEH3" s="148"/>
      <c r="AEI3" s="148"/>
      <c r="AEJ3" s="148"/>
      <c r="AEK3" s="148"/>
      <c r="AEL3" s="148"/>
      <c r="AEM3" s="148"/>
      <c r="AEN3" s="148"/>
      <c r="AEO3" s="148"/>
      <c r="AEP3" s="148"/>
      <c r="AEQ3" s="148"/>
      <c r="AER3" s="148"/>
      <c r="AES3" s="148"/>
      <c r="AET3" s="148"/>
      <c r="AEU3" s="148"/>
      <c r="AEV3" s="148"/>
      <c r="AEW3" s="148"/>
      <c r="AEX3" s="148"/>
      <c r="AEY3" s="148"/>
      <c r="AEZ3" s="148"/>
      <c r="AFA3" s="148"/>
      <c r="AFB3" s="148"/>
      <c r="AFC3" s="148"/>
      <c r="AFD3" s="148"/>
      <c r="AFE3" s="148"/>
      <c r="AFF3" s="148"/>
      <c r="AFG3" s="148"/>
      <c r="AFH3" s="148"/>
      <c r="AFI3" s="148"/>
      <c r="AFJ3" s="148"/>
      <c r="AFK3" s="148"/>
      <c r="AFL3" s="148"/>
      <c r="AFM3" s="148"/>
      <c r="AFN3" s="148"/>
      <c r="AFO3" s="148"/>
      <c r="AFP3" s="148"/>
      <c r="AFQ3" s="148"/>
      <c r="AFR3" s="148"/>
      <c r="AFS3" s="148"/>
      <c r="AFT3" s="148"/>
      <c r="AFU3" s="148"/>
      <c r="AFV3" s="148"/>
      <c r="AFW3" s="148"/>
      <c r="AFX3" s="148"/>
      <c r="AFY3" s="148"/>
      <c r="AFZ3" s="148"/>
      <c r="AGA3" s="148"/>
      <c r="AGB3" s="148"/>
      <c r="AGC3" s="148"/>
      <c r="AGD3" s="148"/>
      <c r="AGE3" s="148"/>
      <c r="AGF3" s="148"/>
      <c r="AGG3" s="148"/>
      <c r="AGH3" s="148"/>
      <c r="AGI3" s="148"/>
      <c r="AGJ3" s="148"/>
      <c r="AGK3" s="148"/>
      <c r="AGL3" s="148"/>
      <c r="AGM3" s="148"/>
      <c r="AGN3" s="148"/>
      <c r="AGO3" s="148"/>
      <c r="AGP3" s="148"/>
      <c r="AGQ3" s="148"/>
      <c r="AGR3" s="148"/>
      <c r="AGS3" s="148"/>
      <c r="AGT3" s="148"/>
      <c r="AGU3" s="148"/>
      <c r="AGV3" s="148"/>
      <c r="AGW3" s="148"/>
      <c r="AGX3" s="148"/>
      <c r="AGY3" s="148"/>
      <c r="AGZ3" s="148"/>
      <c r="AHA3" s="148"/>
      <c r="AHB3" s="148"/>
      <c r="AHC3" s="148"/>
      <c r="AHD3" s="148"/>
      <c r="AHE3" s="148"/>
      <c r="AHF3" s="148"/>
      <c r="AHG3" s="148"/>
      <c r="AHH3" s="148"/>
      <c r="AHI3" s="148"/>
      <c r="AHJ3" s="148"/>
      <c r="AHK3" s="148"/>
      <c r="AHL3" s="148"/>
      <c r="AHM3" s="148"/>
      <c r="AHN3" s="148"/>
      <c r="AHO3" s="148"/>
      <c r="AHP3" s="148"/>
      <c r="AHQ3" s="148"/>
      <c r="AHR3" s="148"/>
      <c r="AHS3" s="148"/>
      <c r="AHT3" s="148"/>
      <c r="AHU3" s="148"/>
      <c r="AHV3" s="148"/>
      <c r="AHW3" s="148"/>
      <c r="AHX3" s="148"/>
      <c r="AHY3" s="148"/>
      <c r="AHZ3" s="148"/>
      <c r="AIA3" s="148"/>
      <c r="AIB3" s="148"/>
      <c r="AIC3" s="148"/>
      <c r="AID3" s="148"/>
      <c r="AIE3" s="148"/>
      <c r="AIF3" s="148"/>
      <c r="AIG3" s="148"/>
      <c r="AIH3" s="148"/>
      <c r="AII3" s="148"/>
      <c r="AIJ3" s="148"/>
      <c r="AIK3" s="148"/>
      <c r="AIL3" s="148"/>
      <c r="AIM3" s="148"/>
      <c r="AIN3" s="148"/>
      <c r="AIO3" s="148"/>
      <c r="AIP3" s="148"/>
      <c r="AIQ3" s="148"/>
      <c r="AIR3" s="148"/>
      <c r="AIS3" s="148"/>
      <c r="AIT3" s="148"/>
      <c r="AIU3" s="148"/>
      <c r="AIV3" s="148"/>
      <c r="AIW3" s="148"/>
      <c r="AIX3" s="148"/>
      <c r="AIY3" s="148"/>
      <c r="AIZ3" s="148"/>
      <c r="AJA3" s="148"/>
      <c r="AJB3" s="148"/>
      <c r="AJC3" s="148"/>
      <c r="AJD3" s="148"/>
      <c r="AJE3" s="148"/>
      <c r="AJF3" s="148"/>
      <c r="AJG3" s="148"/>
      <c r="AJH3" s="148"/>
      <c r="AJI3" s="148"/>
      <c r="AJJ3" s="148"/>
      <c r="AJK3" s="148"/>
      <c r="AJL3" s="148"/>
      <c r="AJM3" s="148"/>
      <c r="AJN3" s="148"/>
      <c r="AJO3" s="148"/>
      <c r="AJP3" s="148"/>
      <c r="AJQ3" s="148"/>
      <c r="AJR3" s="148"/>
      <c r="AJS3" s="148"/>
      <c r="AJT3" s="148"/>
      <c r="AJU3" s="148"/>
      <c r="AJV3" s="148"/>
      <c r="AJW3" s="148"/>
      <c r="AJX3" s="148"/>
      <c r="AJY3" s="148"/>
      <c r="AJZ3" s="148"/>
      <c r="AKA3" s="148"/>
      <c r="AKB3" s="148"/>
      <c r="AKC3" s="148"/>
      <c r="AKD3" s="148"/>
      <c r="AKE3" s="148"/>
      <c r="AKF3" s="148"/>
      <c r="AKG3" s="148"/>
      <c r="AKH3" s="148"/>
      <c r="AKI3" s="148"/>
      <c r="AKJ3" s="148"/>
      <c r="AKK3" s="148"/>
      <c r="AKL3" s="148"/>
      <c r="AKM3" s="148"/>
      <c r="AKN3" s="148"/>
      <c r="AKO3" s="148"/>
      <c r="AKP3" s="148"/>
      <c r="AKQ3" s="148"/>
      <c r="AKR3" s="148"/>
      <c r="AKS3" s="148"/>
      <c r="AKT3" s="148"/>
      <c r="AKU3" s="148"/>
      <c r="AKV3" s="148"/>
      <c r="AKW3" s="148"/>
      <c r="AKX3" s="148"/>
      <c r="AKY3" s="148"/>
      <c r="AKZ3" s="148"/>
      <c r="ALA3" s="148"/>
      <c r="ALB3" s="148"/>
      <c r="ALC3" s="148"/>
      <c r="ALD3" s="148"/>
      <c r="ALE3" s="148"/>
      <c r="ALF3" s="148"/>
      <c r="ALG3" s="148"/>
      <c r="ALH3" s="148"/>
      <c r="ALI3" s="148"/>
      <c r="ALJ3" s="148"/>
      <c r="ALK3" s="148"/>
      <c r="ALL3" s="148"/>
      <c r="ALM3" s="148"/>
      <c r="ALN3" s="148"/>
      <c r="ALO3" s="148"/>
      <c r="ALP3" s="148"/>
      <c r="ALQ3" s="148"/>
      <c r="ALR3" s="148"/>
      <c r="ALS3" s="148"/>
      <c r="ALT3" s="148"/>
      <c r="ALU3" s="148"/>
      <c r="ALV3" s="148"/>
      <c r="ALW3" s="148"/>
      <c r="ALX3" s="148"/>
      <c r="ALY3" s="148"/>
      <c r="ALZ3" s="148"/>
      <c r="AMA3" s="148"/>
      <c r="AMB3" s="148"/>
      <c r="AMC3" s="148"/>
      <c r="AMD3" s="148"/>
      <c r="AME3" s="148"/>
      <c r="AMF3" s="148"/>
      <c r="AMG3" s="148"/>
      <c r="AMH3" s="148"/>
      <c r="AMI3" s="148"/>
      <c r="AMJ3" s="148"/>
    </row>
    <row r="4" spans="1:1024">
      <c r="A4" s="584" t="s">
        <v>1639</v>
      </c>
      <c r="B4" s="669" t="str">
        <f>'0.Dados do Licitante'!B11</f>
        <v>Teste 4</v>
      </c>
      <c r="C4" s="669"/>
      <c r="D4" s="669"/>
      <c r="E4" s="669"/>
      <c r="F4" s="669"/>
      <c r="G4" s="669"/>
    </row>
    <row r="5" spans="1:1024">
      <c r="A5" s="584" t="s">
        <v>1651</v>
      </c>
      <c r="B5" s="669" t="str">
        <f>'0.Dados do Licitante'!B12</f>
        <v>Teste 5</v>
      </c>
      <c r="C5" s="669"/>
      <c r="D5" s="669"/>
      <c r="E5" s="669"/>
      <c r="F5" s="669"/>
      <c r="G5" s="669"/>
    </row>
    <row r="6" spans="1:1024">
      <c r="A6" s="584" t="s">
        <v>1653</v>
      </c>
      <c r="B6" s="669" t="str">
        <f>'0.Dados do Licitante'!B13</f>
        <v>Teste 6</v>
      </c>
      <c r="C6" s="669"/>
      <c r="D6" s="669"/>
      <c r="E6" s="669"/>
      <c r="F6" s="669"/>
      <c r="G6" s="669"/>
    </row>
    <row r="7" spans="1:1024" s="141" customFormat="1">
      <c r="A7" s="584" t="s">
        <v>1655</v>
      </c>
      <c r="B7" s="669" t="str">
        <f>'0.Dados do Licitante'!B14</f>
        <v>Teste 7</v>
      </c>
      <c r="C7" s="669"/>
      <c r="D7" s="669"/>
      <c r="E7" s="669"/>
      <c r="F7" s="669"/>
      <c r="G7" s="669"/>
    </row>
    <row r="8" spans="1:1024" s="141" customFormat="1">
      <c r="A8" s="584" t="s">
        <v>1657</v>
      </c>
      <c r="B8" s="669" t="str">
        <f>'0.Dados do Licitante'!B15</f>
        <v>Teste 8</v>
      </c>
      <c r="C8" s="669"/>
      <c r="D8" s="669"/>
      <c r="E8" s="669"/>
      <c r="F8" s="669"/>
      <c r="G8" s="669"/>
    </row>
    <row r="9" spans="1:1024" s="141" customFormat="1" ht="12.75">
      <c r="A9" s="143"/>
      <c r="B9" s="143"/>
    </row>
    <row r="10" spans="1:1024" s="141" customFormat="1" ht="12.75">
      <c r="A10" s="143"/>
      <c r="B10" s="143"/>
    </row>
    <row r="11" spans="1:1024" s="148" customFormat="1" ht="12.75">
      <c r="A11" s="143"/>
      <c r="B11" s="143"/>
    </row>
    <row r="12" spans="1:1024" s="148" customFormat="1" ht="12.75">
      <c r="A12" s="143"/>
      <c r="B12" s="143"/>
    </row>
    <row r="13" spans="1:1024" s="141" customFormat="1" ht="19.5" customHeight="1">
      <c r="A13" s="144"/>
    </row>
    <row r="14" spans="1:1024">
      <c r="A14" s="145"/>
      <c r="B14" s="671" t="s">
        <v>762</v>
      </c>
      <c r="C14" s="671"/>
      <c r="D14" s="671"/>
      <c r="E14" s="671"/>
      <c r="F14" s="671"/>
      <c r="G14" s="146"/>
    </row>
    <row r="17" spans="1:10" s="148" customFormat="1" ht="12.75">
      <c r="A17" s="147"/>
      <c r="C17" s="147"/>
      <c r="E17" s="142"/>
      <c r="J17" s="149"/>
    </row>
    <row r="18" spans="1:10" s="148" customFormat="1" ht="12.75">
      <c r="A18" s="147"/>
      <c r="C18" s="147"/>
      <c r="E18" s="142"/>
      <c r="J18" s="149"/>
    </row>
    <row r="19" spans="1:10" s="148" customFormat="1" ht="15" customHeight="1">
      <c r="A19" s="672" t="s">
        <v>763</v>
      </c>
      <c r="B19" s="672"/>
      <c r="C19" s="672"/>
      <c r="D19" s="672"/>
      <c r="E19" s="672"/>
      <c r="F19" s="672"/>
      <c r="J19" s="149"/>
    </row>
    <row r="20" spans="1:10" s="148" customFormat="1" ht="12" customHeight="1">
      <c r="C20" s="147"/>
      <c r="D20" s="147"/>
      <c r="E20" s="142"/>
      <c r="J20" s="149"/>
    </row>
    <row r="21" spans="1:10" s="148" customFormat="1" ht="12.75" customHeight="1">
      <c r="A21" s="673" t="s">
        <v>764</v>
      </c>
      <c r="B21" s="673"/>
      <c r="C21" s="673"/>
      <c r="D21" s="147"/>
      <c r="E21" s="141"/>
      <c r="F21" s="141"/>
      <c r="G21" s="141"/>
      <c r="H21" s="141"/>
      <c r="I21" s="141"/>
      <c r="J21" s="141"/>
    </row>
    <row r="22" spans="1:10" s="148" customFormat="1" ht="12.75">
      <c r="A22" s="673"/>
      <c r="B22" s="673"/>
      <c r="C22" s="673"/>
      <c r="D22" s="147"/>
      <c r="E22" s="141"/>
      <c r="F22" s="141"/>
      <c r="G22" s="141"/>
      <c r="H22" s="141"/>
      <c r="I22" s="141"/>
      <c r="J22" s="141"/>
    </row>
    <row r="23" spans="1:10" s="148" customFormat="1" ht="13.5">
      <c r="A23" s="150" t="s">
        <v>765</v>
      </c>
      <c r="B23" s="151" t="s">
        <v>766</v>
      </c>
      <c r="C23" s="152">
        <v>0.04</v>
      </c>
      <c r="E23" s="141"/>
      <c r="F23" s="141"/>
      <c r="G23" s="141"/>
      <c r="H23" s="141"/>
      <c r="I23" s="141"/>
      <c r="J23" s="141"/>
    </row>
    <row r="24" spans="1:10" s="148" customFormat="1" ht="13.5">
      <c r="A24" s="153" t="s">
        <v>767</v>
      </c>
      <c r="B24" s="154" t="s">
        <v>768</v>
      </c>
      <c r="C24" s="155">
        <v>4.0000000000000001E-3</v>
      </c>
      <c r="E24" s="141"/>
      <c r="F24" s="141"/>
      <c r="G24" s="141"/>
      <c r="H24" s="141"/>
      <c r="I24" s="141"/>
      <c r="J24" s="141"/>
    </row>
    <row r="25" spans="1:10" s="148" customFormat="1" ht="13.5">
      <c r="A25" s="153" t="s">
        <v>769</v>
      </c>
      <c r="B25" s="154" t="s">
        <v>770</v>
      </c>
      <c r="C25" s="155">
        <v>1.2699999999999999E-2</v>
      </c>
      <c r="E25" s="141"/>
      <c r="F25" s="141"/>
      <c r="G25" s="141"/>
      <c r="H25" s="141"/>
      <c r="I25" s="141"/>
      <c r="J25" s="141"/>
    </row>
    <row r="26" spans="1:10" s="148" customFormat="1" ht="13.5">
      <c r="A26" s="153" t="s">
        <v>771</v>
      </c>
      <c r="B26" s="154" t="s">
        <v>772</v>
      </c>
      <c r="C26" s="155">
        <v>4.0000000000000001E-3</v>
      </c>
      <c r="E26" s="141"/>
      <c r="F26" s="141"/>
      <c r="G26" s="141"/>
      <c r="H26" s="141"/>
      <c r="I26" s="141"/>
      <c r="J26" s="141"/>
    </row>
    <row r="27" spans="1:10" s="148" customFormat="1" ht="13.5">
      <c r="A27" s="153" t="s">
        <v>773</v>
      </c>
      <c r="B27" s="154" t="s">
        <v>774</v>
      </c>
      <c r="C27" s="155">
        <v>1.23E-2</v>
      </c>
      <c r="E27" s="141"/>
      <c r="F27" s="141"/>
      <c r="G27" s="141"/>
      <c r="H27" s="141"/>
      <c r="I27" s="141"/>
      <c r="J27" s="141"/>
    </row>
    <row r="28" spans="1:10" s="148" customFormat="1" ht="13.5">
      <c r="A28" s="153" t="s">
        <v>775</v>
      </c>
      <c r="B28" s="154" t="s">
        <v>776</v>
      </c>
      <c r="C28" s="155">
        <v>7.3999999999999996E-2</v>
      </c>
      <c r="E28" s="141"/>
      <c r="F28" s="141"/>
      <c r="G28" s="141"/>
      <c r="H28" s="141"/>
      <c r="I28" s="141"/>
      <c r="J28" s="141"/>
    </row>
    <row r="29" spans="1:10" s="148" customFormat="1" ht="13.5">
      <c r="A29" s="153" t="s">
        <v>777</v>
      </c>
      <c r="B29" s="154" t="s">
        <v>778</v>
      </c>
      <c r="C29" s="155">
        <f>SUM(C30:C33)</f>
        <v>6.6500000000000004E-2</v>
      </c>
      <c r="E29" s="141"/>
      <c r="F29" s="141"/>
      <c r="G29" s="141"/>
      <c r="H29" s="141"/>
      <c r="I29" s="141"/>
      <c r="J29" s="141"/>
    </row>
    <row r="30" spans="1:10" s="148" customFormat="1" ht="12.75">
      <c r="A30" s="156"/>
      <c r="B30" s="157" t="s">
        <v>779</v>
      </c>
      <c r="C30" s="158">
        <v>6.4999999999999997E-3</v>
      </c>
      <c r="E30" s="141"/>
      <c r="F30" s="141"/>
      <c r="G30" s="141"/>
      <c r="H30" s="141"/>
      <c r="I30" s="141"/>
      <c r="J30" s="141"/>
    </row>
    <row r="31" spans="1:10" s="148" customFormat="1" ht="12.75">
      <c r="A31" s="156"/>
      <c r="B31" s="157" t="s">
        <v>780</v>
      </c>
      <c r="C31" s="158">
        <v>0.03</v>
      </c>
      <c r="E31" s="141"/>
      <c r="F31" s="141"/>
      <c r="G31" s="141"/>
      <c r="H31" s="141"/>
      <c r="I31" s="141"/>
      <c r="J31" s="141"/>
    </row>
    <row r="32" spans="1:10" s="141" customFormat="1" ht="12.75">
      <c r="A32" s="156"/>
      <c r="B32" s="157" t="s">
        <v>781</v>
      </c>
      <c r="C32" s="158"/>
    </row>
    <row r="33" spans="1:10" s="141" customFormat="1" ht="12.75">
      <c r="A33" s="159"/>
      <c r="B33" s="160" t="s">
        <v>782</v>
      </c>
      <c r="C33" s="161">
        <v>0.03</v>
      </c>
    </row>
    <row r="34" spans="1:10" s="141" customFormat="1" ht="5.25" customHeight="1">
      <c r="A34" s="162"/>
      <c r="B34" s="157"/>
      <c r="C34" s="163"/>
    </row>
    <row r="35" spans="1:10" s="141" customFormat="1" ht="12.75">
      <c r="A35" s="149"/>
      <c r="B35" s="164" t="s">
        <v>783</v>
      </c>
      <c r="C35" s="165"/>
    </row>
    <row r="36" spans="1:10" s="141" customFormat="1" ht="12.75">
      <c r="B36" s="166" t="s">
        <v>784</v>
      </c>
      <c r="C36" s="167">
        <f>ROUND(((((1+(C23+C24+C25+C26))*(1+C27)*(1+C28))/(1-C29))-1),4)</f>
        <v>0.2354</v>
      </c>
      <c r="D36" s="149"/>
    </row>
    <row r="37" spans="1:10" s="168" customFormat="1">
      <c r="B37" s="169" t="s">
        <v>785</v>
      </c>
      <c r="C37" s="170">
        <f>IF(C36&gt;25%,25%,C36)</f>
        <v>0.2354</v>
      </c>
      <c r="D37" s="171"/>
      <c r="E37" s="141"/>
      <c r="F37" s="141"/>
      <c r="G37" s="141"/>
      <c r="H37" s="141"/>
      <c r="I37" s="141"/>
      <c r="J37" s="141"/>
    </row>
    <row r="38" spans="1:10" s="141" customFormat="1" ht="16.5" customHeight="1">
      <c r="A38" s="149"/>
      <c r="B38" s="149"/>
      <c r="C38" s="149"/>
      <c r="D38" s="149"/>
    </row>
    <row r="39" spans="1:10" s="141" customFormat="1" ht="12.75">
      <c r="A39" s="147" t="s">
        <v>786</v>
      </c>
      <c r="B39" s="148"/>
      <c r="C39" s="147"/>
      <c r="D39" s="149"/>
    </row>
    <row r="40" spans="1:10" s="141" customFormat="1" ht="13.5">
      <c r="A40" s="150" t="s">
        <v>765</v>
      </c>
      <c r="B40" s="151" t="s">
        <v>766</v>
      </c>
      <c r="C40" s="152">
        <v>5.1999999999999998E-2</v>
      </c>
      <c r="D40" s="149"/>
    </row>
    <row r="41" spans="1:10" s="141" customFormat="1" ht="13.5">
      <c r="A41" s="153" t="s">
        <v>767</v>
      </c>
      <c r="B41" s="154" t="s">
        <v>768</v>
      </c>
      <c r="C41" s="155">
        <v>2.3999999999999998E-3</v>
      </c>
      <c r="D41" s="149"/>
    </row>
    <row r="42" spans="1:10">
      <c r="A42" s="153" t="s">
        <v>769</v>
      </c>
      <c r="B42" s="154" t="s">
        <v>770</v>
      </c>
      <c r="C42" s="155">
        <v>4.3E-3</v>
      </c>
      <c r="D42" s="149"/>
    </row>
    <row r="43" spans="1:10">
      <c r="A43" s="153" t="s">
        <v>771</v>
      </c>
      <c r="B43" s="154" t="s">
        <v>772</v>
      </c>
      <c r="C43" s="155">
        <v>2.0999999999999999E-3</v>
      </c>
      <c r="D43" s="149"/>
    </row>
    <row r="44" spans="1:10">
      <c r="A44" s="153" t="s">
        <v>773</v>
      </c>
      <c r="B44" s="154" t="s">
        <v>774</v>
      </c>
      <c r="C44" s="155">
        <v>0.01</v>
      </c>
      <c r="D44" s="149"/>
    </row>
    <row r="45" spans="1:10">
      <c r="A45" s="153" t="s">
        <v>775</v>
      </c>
      <c r="B45" s="154" t="s">
        <v>776</v>
      </c>
      <c r="C45" s="155">
        <v>4.1000000000000002E-2</v>
      </c>
      <c r="D45" s="149"/>
    </row>
    <row r="46" spans="1:10">
      <c r="A46" s="153" t="s">
        <v>777</v>
      </c>
      <c r="B46" s="154" t="s">
        <v>778</v>
      </c>
      <c r="C46" s="155">
        <f>SUM(C47:C50)</f>
        <v>3.6499999999999998E-2</v>
      </c>
      <c r="D46" s="149"/>
    </row>
    <row r="47" spans="1:10">
      <c r="A47" s="156"/>
      <c r="B47" s="157" t="s">
        <v>779</v>
      </c>
      <c r="C47" s="158">
        <v>6.4999999999999997E-3</v>
      </c>
      <c r="D47" s="149"/>
    </row>
    <row r="48" spans="1:10">
      <c r="A48" s="156"/>
      <c r="B48" s="157" t="s">
        <v>780</v>
      </c>
      <c r="C48" s="158">
        <v>0.03</v>
      </c>
      <c r="D48" s="149"/>
    </row>
    <row r="49" spans="1:7">
      <c r="A49" s="156"/>
      <c r="B49" s="157" t="s">
        <v>781</v>
      </c>
      <c r="C49" s="158"/>
      <c r="D49" s="149"/>
    </row>
    <row r="50" spans="1:7">
      <c r="A50" s="159"/>
      <c r="B50" s="160" t="s">
        <v>782</v>
      </c>
      <c r="C50" s="161"/>
      <c r="D50" s="149"/>
    </row>
    <row r="51" spans="1:7" ht="5.25" customHeight="1">
      <c r="A51" s="162"/>
      <c r="B51" s="157"/>
      <c r="C51" s="163"/>
      <c r="D51" s="149"/>
    </row>
    <row r="52" spans="1:7">
      <c r="A52" s="149"/>
      <c r="B52" s="164" t="s">
        <v>787</v>
      </c>
      <c r="C52" s="165"/>
      <c r="D52" s="149"/>
    </row>
    <row r="53" spans="1:7">
      <c r="B53" s="166" t="s">
        <v>784</v>
      </c>
      <c r="C53" s="167">
        <f>((((1+(C40+C41+C42+C43))*(1+C44)*(1+C45))/(1-C46))-1)</f>
        <v>0.15758767825635678</v>
      </c>
      <c r="D53" s="149"/>
    </row>
    <row r="54" spans="1:7" s="168" customFormat="1">
      <c r="B54" s="169" t="s">
        <v>785</v>
      </c>
      <c r="C54" s="170">
        <f>ROUND(C53,4)</f>
        <v>0.15759999999999999</v>
      </c>
      <c r="D54" s="171"/>
      <c r="E54" s="172"/>
    </row>
    <row r="55" spans="1:7" s="168" customFormat="1" ht="14.25">
      <c r="B55" s="141"/>
      <c r="C55" s="141"/>
      <c r="D55" s="171"/>
      <c r="E55" s="172"/>
    </row>
    <row r="56" spans="1:7" ht="12.75" customHeight="1">
      <c r="A56" s="149"/>
      <c r="B56" s="614" t="str">
        <f>'0.Dados do Licitante'!B10</f>
        <v>Teste 3</v>
      </c>
      <c r="C56" s="613">
        <f ca="1">TODAY()</f>
        <v>44494</v>
      </c>
      <c r="D56" s="149"/>
    </row>
    <row r="57" spans="1:7">
      <c r="A57" s="149"/>
      <c r="B57" s="149"/>
      <c r="C57" s="149"/>
      <c r="D57" s="149"/>
    </row>
    <row r="58" spans="1:7">
      <c r="A58" s="149"/>
      <c r="B58" s="149"/>
      <c r="C58" s="149"/>
      <c r="D58" s="149"/>
      <c r="F58" s="617" t="str">
        <f>'0.Dados do Licitante'!B12</f>
        <v>Teste 5</v>
      </c>
    </row>
    <row r="59" spans="1:7">
      <c r="A59" s="149"/>
      <c r="B59" s="149"/>
      <c r="C59" s="149"/>
      <c r="D59" s="149"/>
      <c r="F59" s="148" t="str">
        <f>'0.Dados do Licitante'!B13</f>
        <v>Teste 6</v>
      </c>
    </row>
    <row r="60" spans="1:7" ht="15" customHeight="1">
      <c r="A60" s="149"/>
      <c r="B60" s="615"/>
      <c r="C60" s="615"/>
      <c r="D60" s="615"/>
      <c r="E60" s="615"/>
      <c r="F60" s="148" t="str">
        <f>'0.Dados do Licitante'!B14</f>
        <v>Teste 7</v>
      </c>
    </row>
    <row r="61" spans="1:7" ht="15" customHeight="1">
      <c r="A61" s="149"/>
      <c r="B61" s="616"/>
      <c r="C61" s="616"/>
      <c r="D61" s="616"/>
      <c r="E61" s="616"/>
      <c r="F61" s="616"/>
      <c r="G61" s="149"/>
    </row>
    <row r="62" spans="1:7" ht="15" customHeight="1">
      <c r="A62" s="149"/>
      <c r="B62" s="670"/>
      <c r="C62" s="670"/>
      <c r="D62" s="670"/>
      <c r="E62" s="670"/>
      <c r="F62" s="670"/>
      <c r="G62" s="149"/>
    </row>
    <row r="63" spans="1:7" ht="15" customHeight="1">
      <c r="A63" s="149"/>
      <c r="B63" s="670"/>
      <c r="C63" s="670"/>
      <c r="D63" s="670"/>
      <c r="E63" s="670"/>
      <c r="F63" s="670"/>
      <c r="G63" s="149"/>
    </row>
  </sheetData>
  <mergeCells count="13">
    <mergeCell ref="B62:F62"/>
    <mergeCell ref="B63:F63"/>
    <mergeCell ref="B14:F14"/>
    <mergeCell ref="A19:F19"/>
    <mergeCell ref="A21:C22"/>
    <mergeCell ref="B6:G6"/>
    <mergeCell ref="B7:G7"/>
    <mergeCell ref="B8:G8"/>
    <mergeCell ref="B1:G1"/>
    <mergeCell ref="B2:G2"/>
    <mergeCell ref="B3:G3"/>
    <mergeCell ref="B4:G4"/>
    <mergeCell ref="B5:G5"/>
  </mergeCells>
  <printOptions horizontalCentered="1"/>
  <pageMargins left="1.1811023622047245" right="0.59055118110236227" top="1.1811023622047245" bottom="0.78740157480314965" header="0.39370078740157483" footer="0.39370078740157483"/>
  <pageSetup paperSize="9" scale="56" fitToHeight="0" orientation="portrait" horizontalDpi="300" verticalDpi="30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J107"/>
  <sheetViews>
    <sheetView view="pageBreakPreview" zoomScale="80" zoomScaleNormal="100" zoomScalePageLayoutView="80" workbookViewId="0">
      <selection activeCell="D16" sqref="D16"/>
    </sheetView>
  </sheetViews>
  <sheetFormatPr defaultColWidth="9.140625" defaultRowHeight="15"/>
  <cols>
    <col min="1" max="1" width="17.28515625" style="173" customWidth="1"/>
    <col min="2" max="2" width="55.28515625" style="174" customWidth="1"/>
    <col min="3" max="3" width="8.7109375" style="173" customWidth="1"/>
    <col min="4" max="4" width="9.7109375" style="173" customWidth="1"/>
    <col min="5" max="5" width="13.140625" style="173" customWidth="1"/>
    <col min="6" max="6" width="14.7109375" style="173" customWidth="1"/>
    <col min="7" max="7" width="18" style="173" customWidth="1"/>
    <col min="8" max="8" width="10.28515625" style="173" customWidth="1"/>
    <col min="9" max="1024" width="9.140625" style="173"/>
  </cols>
  <sheetData>
    <row r="1" spans="1:6">
      <c r="A1" s="175" t="str">
        <f>'3.ORÇAMENTO'!A8</f>
        <v>CPF</v>
      </c>
      <c r="C1" s="176">
        <f>'3.ORÇAMENTO'!E8</f>
        <v>0</v>
      </c>
    </row>
    <row r="2" spans="1:6">
      <c r="A2" s="175" t="str">
        <f>'3.ORÇAMENTO'!A9</f>
        <v>Telefone para contato</v>
      </c>
      <c r="C2" s="176">
        <f>'3.ORÇAMENTO'!E9</f>
        <v>0</v>
      </c>
    </row>
    <row r="3" spans="1:6">
      <c r="A3" s="177" t="e">
        <f>'3.ORÇAMENTO'!#REF!</f>
        <v>#REF!</v>
      </c>
      <c r="C3" s="176" t="e">
        <f>'3.ORÇAMENTO'!#REF!</f>
        <v>#REF!</v>
      </c>
    </row>
    <row r="4" spans="1:6">
      <c r="A4" s="177" t="e">
        <f>'3.ORÇAMENTO'!#REF!</f>
        <v>#REF!</v>
      </c>
      <c r="C4" s="176"/>
    </row>
    <row r="5" spans="1:6" ht="6.75" customHeight="1">
      <c r="A5" s="177"/>
      <c r="C5" s="176"/>
    </row>
    <row r="6" spans="1:6">
      <c r="A6" s="176" t="e">
        <f>'3.ORÇAMENTO'!#REF!</f>
        <v>#REF!</v>
      </c>
      <c r="C6" s="176"/>
    </row>
    <row r="7" spans="1:6">
      <c r="A7" s="176">
        <f>'3.ORÇAMENTO'!A10</f>
        <v>0</v>
      </c>
      <c r="B7" s="176"/>
      <c r="C7" s="176">
        <f>'3.ORÇAMENTO'!E10</f>
        <v>0</v>
      </c>
      <c r="D7" s="176"/>
    </row>
    <row r="8" spans="1:6" ht="9.75" customHeight="1">
      <c r="A8" s="176"/>
      <c r="B8" s="176"/>
      <c r="C8" s="176"/>
      <c r="D8" s="176"/>
    </row>
    <row r="9" spans="1:6">
      <c r="A9" s="674" t="s">
        <v>788</v>
      </c>
      <c r="B9" s="674"/>
      <c r="C9" s="674"/>
      <c r="D9" s="674"/>
      <c r="E9" s="674"/>
      <c r="F9" s="674"/>
    </row>
    <row r="10" spans="1:6" ht="8.25" customHeight="1">
      <c r="A10" s="178"/>
      <c r="B10" s="179"/>
      <c r="C10" s="178"/>
      <c r="D10" s="178"/>
      <c r="E10" s="178"/>
      <c r="F10" s="178"/>
    </row>
    <row r="11" spans="1:6">
      <c r="A11" s="178"/>
      <c r="B11" s="179"/>
      <c r="C11" s="178"/>
      <c r="D11" s="178"/>
      <c r="E11" s="178"/>
      <c r="F11" s="178"/>
    </row>
    <row r="12" spans="1:6" s="181" customFormat="1" ht="12.75" customHeight="1">
      <c r="A12" s="180" t="s">
        <v>481</v>
      </c>
      <c r="B12" s="675" t="s">
        <v>789</v>
      </c>
      <c r="C12" s="675"/>
      <c r="D12" s="675"/>
      <c r="E12" s="675"/>
      <c r="F12" s="675"/>
    </row>
    <row r="13" spans="1:6" s="181" customFormat="1" ht="12.75">
      <c r="A13" s="182" t="s">
        <v>790</v>
      </c>
      <c r="B13" s="183" t="s">
        <v>791</v>
      </c>
      <c r="C13" s="184" t="s">
        <v>792</v>
      </c>
      <c r="D13" s="184" t="s">
        <v>793</v>
      </c>
      <c r="E13" s="184" t="s">
        <v>794</v>
      </c>
      <c r="F13" s="185" t="s">
        <v>795</v>
      </c>
    </row>
    <row r="14" spans="1:6" ht="25.5">
      <c r="A14" s="186" t="s">
        <v>796</v>
      </c>
      <c r="B14" s="187" t="s">
        <v>797</v>
      </c>
      <c r="C14" s="188" t="s">
        <v>798</v>
      </c>
      <c r="D14" s="188">
        <v>24</v>
      </c>
      <c r="E14" s="189">
        <v>81.739999999999995</v>
      </c>
      <c r="F14" s="190">
        <f>E14*D14</f>
        <v>1961.7599999999998</v>
      </c>
    </row>
    <row r="15" spans="1:6" ht="25.5">
      <c r="A15" s="186" t="s">
        <v>799</v>
      </c>
      <c r="B15" s="187" t="s">
        <v>800</v>
      </c>
      <c r="C15" s="188" t="s">
        <v>798</v>
      </c>
      <c r="D15" s="188">
        <v>180</v>
      </c>
      <c r="E15" s="189">
        <v>57.33</v>
      </c>
      <c r="F15" s="190">
        <f>E15*D15</f>
        <v>10319.4</v>
      </c>
    </row>
    <row r="16" spans="1:6" ht="25.5">
      <c r="A16" s="186" t="s">
        <v>801</v>
      </c>
      <c r="B16" s="187" t="s">
        <v>802</v>
      </c>
      <c r="C16" s="188" t="s">
        <v>798</v>
      </c>
      <c r="D16" s="188">
        <v>24</v>
      </c>
      <c r="E16" s="189">
        <v>15.35</v>
      </c>
      <c r="F16" s="190">
        <f>E16*D16</f>
        <v>368.4</v>
      </c>
    </row>
    <row r="17" spans="1:6" ht="25.5">
      <c r="A17" s="191" t="s">
        <v>803</v>
      </c>
      <c r="B17" s="187" t="s">
        <v>804</v>
      </c>
      <c r="C17" s="188" t="s">
        <v>798</v>
      </c>
      <c r="D17" s="188">
        <v>24</v>
      </c>
      <c r="E17" s="189">
        <v>28.32</v>
      </c>
      <c r="F17" s="190">
        <f>E17*D17</f>
        <v>679.68000000000006</v>
      </c>
    </row>
    <row r="18" spans="1:6">
      <c r="A18" s="192"/>
      <c r="B18" s="193"/>
      <c r="C18" s="194"/>
      <c r="D18" s="195"/>
      <c r="E18" s="196" t="s">
        <v>805</v>
      </c>
      <c r="F18" s="197">
        <f>SUM(F14:F17)</f>
        <v>13329.24</v>
      </c>
    </row>
    <row r="20" spans="1:6" s="181" customFormat="1" ht="26.25" customHeight="1">
      <c r="A20" s="180" t="s">
        <v>806</v>
      </c>
      <c r="B20" s="675" t="s">
        <v>189</v>
      </c>
      <c r="C20" s="675"/>
      <c r="D20" s="675"/>
      <c r="E20" s="675"/>
      <c r="F20" s="675"/>
    </row>
    <row r="21" spans="1:6" s="181" customFormat="1" ht="12.75">
      <c r="A21" s="182" t="s">
        <v>790</v>
      </c>
      <c r="B21" s="183" t="s">
        <v>791</v>
      </c>
      <c r="C21" s="184" t="s">
        <v>792</v>
      </c>
      <c r="D21" s="184" t="s">
        <v>793</v>
      </c>
      <c r="E21" s="184" t="s">
        <v>794</v>
      </c>
      <c r="F21" s="185" t="s">
        <v>795</v>
      </c>
    </row>
    <row r="22" spans="1:6" ht="38.25">
      <c r="A22" s="198" t="s">
        <v>807</v>
      </c>
      <c r="B22" s="199" t="s">
        <v>808</v>
      </c>
      <c r="C22" s="200" t="s">
        <v>809</v>
      </c>
      <c r="D22" s="201">
        <v>30</v>
      </c>
      <c r="E22" s="189">
        <v>1.99</v>
      </c>
      <c r="F22" s="190">
        <f>E22*D22</f>
        <v>59.7</v>
      </c>
    </row>
    <row r="23" spans="1:6">
      <c r="A23" s="198" t="s">
        <v>810</v>
      </c>
      <c r="B23" s="199" t="s">
        <v>811</v>
      </c>
      <c r="C23" s="199" t="s">
        <v>812</v>
      </c>
      <c r="D23" s="201">
        <v>1.5</v>
      </c>
      <c r="E23" s="189">
        <v>15.35</v>
      </c>
      <c r="F23" s="190">
        <f>E23*D23</f>
        <v>23.024999999999999</v>
      </c>
    </row>
    <row r="24" spans="1:6">
      <c r="A24" s="192"/>
      <c r="B24" s="193"/>
      <c r="C24" s="194"/>
      <c r="D24" s="195"/>
      <c r="E24" s="196" t="s">
        <v>805</v>
      </c>
      <c r="F24" s="197">
        <f>SUM(F21:F23)</f>
        <v>82.724999999999994</v>
      </c>
    </row>
    <row r="26" spans="1:6" s="181" customFormat="1" ht="12.75" customHeight="1">
      <c r="A26" s="180" t="s">
        <v>813</v>
      </c>
      <c r="B26" s="675" t="s">
        <v>814</v>
      </c>
      <c r="C26" s="675"/>
      <c r="D26" s="675"/>
      <c r="E26" s="675"/>
      <c r="F26" s="675"/>
    </row>
    <row r="27" spans="1:6" s="181" customFormat="1" ht="12.75">
      <c r="A27" s="182" t="s">
        <v>790</v>
      </c>
      <c r="B27" s="183" t="s">
        <v>791</v>
      </c>
      <c r="C27" s="184" t="s">
        <v>792</v>
      </c>
      <c r="D27" s="184" t="s">
        <v>793</v>
      </c>
      <c r="E27" s="184" t="s">
        <v>815</v>
      </c>
      <c r="F27" s="185" t="s">
        <v>795</v>
      </c>
    </row>
    <row r="28" spans="1:6">
      <c r="A28" s="198" t="s">
        <v>816</v>
      </c>
      <c r="B28" s="199" t="s">
        <v>817</v>
      </c>
      <c r="C28" s="200" t="s">
        <v>77</v>
      </c>
      <c r="D28" s="201">
        <v>83</v>
      </c>
      <c r="E28" s="202">
        <v>0.56000000000000005</v>
      </c>
      <c r="F28" s="203">
        <f>D28*E28</f>
        <v>46.480000000000004</v>
      </c>
    </row>
    <row r="29" spans="1:6" ht="63.75">
      <c r="A29" s="198" t="s">
        <v>818</v>
      </c>
      <c r="B29" s="199" t="s">
        <v>819</v>
      </c>
      <c r="C29" s="200" t="s">
        <v>160</v>
      </c>
      <c r="D29" s="204">
        <v>4.5599999999999998E-3</v>
      </c>
      <c r="E29" s="205">
        <v>386.01</v>
      </c>
      <c r="F29" s="190">
        <f>D29*E29</f>
        <v>1.7602055999999999</v>
      </c>
    </row>
    <row r="30" spans="1:6">
      <c r="A30" s="198" t="s">
        <v>820</v>
      </c>
      <c r="B30" s="199" t="s">
        <v>821</v>
      </c>
      <c r="C30" s="199" t="s">
        <v>812</v>
      </c>
      <c r="D30" s="201">
        <v>0.9</v>
      </c>
      <c r="E30" s="205">
        <v>18.48</v>
      </c>
      <c r="F30" s="190">
        <f>D30*E30</f>
        <v>16.632000000000001</v>
      </c>
    </row>
    <row r="31" spans="1:6">
      <c r="A31" s="198" t="s">
        <v>810</v>
      </c>
      <c r="B31" s="199" t="s">
        <v>811</v>
      </c>
      <c r="C31" s="199" t="s">
        <v>812</v>
      </c>
      <c r="D31" s="201">
        <v>0.93440000000000001</v>
      </c>
      <c r="E31" s="206">
        <v>15.35</v>
      </c>
      <c r="F31" s="190">
        <f>D31*E31</f>
        <v>14.34304</v>
      </c>
    </row>
    <row r="32" spans="1:6">
      <c r="A32" s="207"/>
      <c r="B32" s="187"/>
      <c r="C32" s="188"/>
      <c r="D32" s="188"/>
      <c r="E32" s="189"/>
      <c r="F32" s="190">
        <f>D32*E32</f>
        <v>0</v>
      </c>
    </row>
    <row r="33" spans="1:8">
      <c r="A33" s="208"/>
      <c r="B33" s="209"/>
      <c r="C33" s="210"/>
      <c r="D33" s="211"/>
      <c r="E33" s="196" t="s">
        <v>805</v>
      </c>
      <c r="F33" s="197">
        <f>SUM(F28:F32)</f>
        <v>79.215245600000003</v>
      </c>
    </row>
    <row r="34" spans="1:8">
      <c r="A34" s="212"/>
      <c r="B34" s="212"/>
      <c r="C34" s="212"/>
      <c r="D34" s="212"/>
      <c r="E34" s="212"/>
      <c r="F34" s="212"/>
    </row>
    <row r="35" spans="1:8" ht="12.75" customHeight="1">
      <c r="A35" s="180" t="s">
        <v>822</v>
      </c>
      <c r="B35" s="675" t="s">
        <v>570</v>
      </c>
      <c r="C35" s="675"/>
      <c r="D35" s="675"/>
      <c r="E35" s="675"/>
      <c r="F35" s="675"/>
    </row>
    <row r="36" spans="1:8">
      <c r="A36" s="182" t="s">
        <v>790</v>
      </c>
      <c r="B36" s="183" t="s">
        <v>791</v>
      </c>
      <c r="C36" s="184" t="s">
        <v>792</v>
      </c>
      <c r="D36" s="184" t="s">
        <v>793</v>
      </c>
      <c r="E36" s="184" t="s">
        <v>815</v>
      </c>
      <c r="F36" s="185" t="s">
        <v>795</v>
      </c>
    </row>
    <row r="37" spans="1:8">
      <c r="A37" s="213" t="s">
        <v>823</v>
      </c>
      <c r="B37" s="214" t="str">
        <f>'Pesquisa de Mercado'!B403:C403</f>
        <v>Tijolo Laminado 21 Furos (5,5x11x23cm). Fornecimento.</v>
      </c>
      <c r="C37" s="215" t="s">
        <v>77</v>
      </c>
      <c r="D37" s="216">
        <v>61</v>
      </c>
      <c r="E37" s="217">
        <f>'Pesquisa de Mercado'!E403</f>
        <v>1.69</v>
      </c>
      <c r="F37" s="218">
        <f>D37*E37</f>
        <v>103.09</v>
      </c>
      <c r="G37" s="173" t="s">
        <v>824</v>
      </c>
      <c r="H37" s="173" t="s">
        <v>825</v>
      </c>
    </row>
    <row r="38" spans="1:8" ht="51">
      <c r="A38" s="213" t="s">
        <v>826</v>
      </c>
      <c r="B38" s="214" t="s">
        <v>827</v>
      </c>
      <c r="C38" s="215" t="s">
        <v>160</v>
      </c>
      <c r="D38" s="219">
        <v>2.2800000000000001E-2</v>
      </c>
      <c r="E38" s="220">
        <v>782.54</v>
      </c>
      <c r="F38" s="221">
        <f>D38*E38</f>
        <v>17.841912000000001</v>
      </c>
      <c r="G38" s="222">
        <f>F37+F38</f>
        <v>120.93191200000001</v>
      </c>
      <c r="H38" s="222">
        <f>F39+F40</f>
        <v>23.5395</v>
      </c>
    </row>
    <row r="39" spans="1:8">
      <c r="A39" s="213" t="s">
        <v>820</v>
      </c>
      <c r="B39" s="214" t="s">
        <v>821</v>
      </c>
      <c r="C39" s="214" t="s">
        <v>812</v>
      </c>
      <c r="D39" s="216">
        <v>0.9</v>
      </c>
      <c r="E39" s="220">
        <v>18.48</v>
      </c>
      <c r="F39" s="221">
        <f>D39*E39</f>
        <v>16.632000000000001</v>
      </c>
    </row>
    <row r="40" spans="1:8">
      <c r="A40" s="213" t="s">
        <v>810</v>
      </c>
      <c r="B40" s="214" t="s">
        <v>811</v>
      </c>
      <c r="C40" s="214" t="s">
        <v>812</v>
      </c>
      <c r="D40" s="216">
        <v>0.45</v>
      </c>
      <c r="E40" s="223">
        <v>15.35</v>
      </c>
      <c r="F40" s="221">
        <f>D40*E40</f>
        <v>6.9074999999999998</v>
      </c>
    </row>
    <row r="41" spans="1:8">
      <c r="A41" s="224"/>
      <c r="B41" s="225"/>
      <c r="C41" s="226"/>
      <c r="D41" s="227"/>
      <c r="E41" s="228" t="s">
        <v>805</v>
      </c>
      <c r="F41" s="229">
        <f>SUM(F37:F40)</f>
        <v>144.47141200000002</v>
      </c>
    </row>
    <row r="42" spans="1:8">
      <c r="A42" s="212"/>
      <c r="B42" s="212"/>
      <c r="C42" s="212"/>
      <c r="D42" s="212"/>
      <c r="E42" s="212"/>
      <c r="F42" s="212"/>
    </row>
    <row r="43" spans="1:8">
      <c r="A43" s="212"/>
      <c r="B43" s="212"/>
      <c r="C43" s="212"/>
      <c r="D43" s="212"/>
      <c r="E43" s="212"/>
      <c r="F43" s="212"/>
    </row>
    <row r="44" spans="1:8">
      <c r="A44" s="212"/>
      <c r="B44" s="212"/>
      <c r="C44" s="212"/>
      <c r="D44" s="212"/>
      <c r="E44" s="212"/>
      <c r="F44" s="212"/>
    </row>
    <row r="45" spans="1:8">
      <c r="A45" s="212"/>
      <c r="B45" s="212"/>
      <c r="C45" s="212"/>
      <c r="D45" s="212"/>
      <c r="E45" s="212"/>
      <c r="F45" s="212"/>
    </row>
    <row r="46" spans="1:8">
      <c r="A46" s="212"/>
      <c r="B46" s="212"/>
      <c r="C46" s="212"/>
      <c r="D46" s="212"/>
      <c r="E46" s="212"/>
      <c r="F46" s="212"/>
    </row>
    <row r="47" spans="1:8">
      <c r="A47" s="212"/>
      <c r="B47" s="212"/>
      <c r="C47" s="212"/>
      <c r="D47" s="212"/>
      <c r="E47" s="212"/>
      <c r="F47" s="212"/>
    </row>
    <row r="48" spans="1:8">
      <c r="A48" s="212"/>
      <c r="B48" s="212"/>
      <c r="C48" s="212"/>
      <c r="D48" s="212"/>
      <c r="E48" s="212"/>
      <c r="F48" s="212"/>
    </row>
    <row r="49" spans="1:6">
      <c r="A49" s="212"/>
      <c r="B49" s="212"/>
      <c r="C49" s="212"/>
      <c r="D49" s="212"/>
      <c r="E49" s="212"/>
      <c r="F49" s="212"/>
    </row>
    <row r="50" spans="1:6">
      <c r="A50" s="212"/>
      <c r="B50" s="212"/>
      <c r="C50" s="212"/>
      <c r="D50" s="212"/>
      <c r="E50" s="212"/>
      <c r="F50" s="212"/>
    </row>
    <row r="51" spans="1:6">
      <c r="A51" s="212"/>
      <c r="B51" s="212"/>
      <c r="C51" s="212"/>
      <c r="D51" s="212"/>
      <c r="E51" s="212"/>
      <c r="F51" s="212"/>
    </row>
    <row r="52" spans="1:6">
      <c r="A52" s="212"/>
      <c r="B52" s="212"/>
      <c r="C52" s="212"/>
      <c r="D52" s="212"/>
      <c r="E52" s="212"/>
      <c r="F52" s="212"/>
    </row>
    <row r="53" spans="1:6">
      <c r="A53" s="212"/>
      <c r="B53" s="212"/>
      <c r="C53" s="212"/>
      <c r="D53" s="212"/>
      <c r="E53" s="212"/>
      <c r="F53" s="212"/>
    </row>
    <row r="54" spans="1:6">
      <c r="A54" s="212"/>
      <c r="B54" s="212"/>
      <c r="C54" s="212"/>
      <c r="D54" s="212"/>
      <c r="E54" s="212"/>
      <c r="F54" s="212"/>
    </row>
    <row r="55" spans="1:6">
      <c r="A55" s="212"/>
      <c r="B55" s="212"/>
      <c r="C55" s="212"/>
      <c r="D55" s="212"/>
      <c r="E55" s="212"/>
      <c r="F55" s="212"/>
    </row>
    <row r="56" spans="1:6">
      <c r="A56" s="212"/>
      <c r="B56" s="212"/>
      <c r="C56" s="212"/>
      <c r="D56" s="212"/>
      <c r="E56" s="212"/>
      <c r="F56" s="212"/>
    </row>
    <row r="57" spans="1:6">
      <c r="A57" s="212"/>
      <c r="B57" s="212"/>
      <c r="C57" s="212"/>
      <c r="D57" s="212"/>
      <c r="E57" s="212"/>
      <c r="F57" s="212"/>
    </row>
    <row r="58" spans="1:6">
      <c r="A58" s="212"/>
      <c r="B58" s="212"/>
      <c r="C58" s="212"/>
      <c r="D58" s="212"/>
      <c r="E58" s="212"/>
      <c r="F58" s="212"/>
    </row>
    <row r="59" spans="1:6">
      <c r="A59" s="212"/>
      <c r="B59" s="212"/>
      <c r="C59" s="212"/>
      <c r="D59" s="212"/>
      <c r="E59" s="212"/>
      <c r="F59" s="212"/>
    </row>
    <row r="60" spans="1:6">
      <c r="A60" s="212"/>
      <c r="B60" s="212"/>
      <c r="C60" s="212"/>
      <c r="D60" s="212"/>
      <c r="E60" s="212"/>
      <c r="F60" s="212"/>
    </row>
    <row r="61" spans="1:6">
      <c r="A61" s="212"/>
      <c r="B61" s="212"/>
      <c r="C61" s="212"/>
      <c r="D61" s="212"/>
      <c r="E61" s="212"/>
      <c r="F61" s="212"/>
    </row>
    <row r="62" spans="1:6">
      <c r="A62" s="212"/>
      <c r="B62" s="212"/>
      <c r="C62" s="212"/>
      <c r="D62" s="212"/>
      <c r="E62" s="212"/>
      <c r="F62" s="212"/>
    </row>
    <row r="63" spans="1:6">
      <c r="A63" s="212"/>
      <c r="B63" s="212"/>
      <c r="C63" s="212"/>
      <c r="D63" s="212"/>
      <c r="E63" s="212"/>
      <c r="F63" s="212"/>
    </row>
    <row r="64" spans="1:6">
      <c r="A64" s="212"/>
      <c r="B64" s="212"/>
      <c r="C64" s="212"/>
      <c r="D64" s="212"/>
      <c r="E64" s="212"/>
      <c r="F64" s="212"/>
    </row>
    <row r="65" spans="1:6">
      <c r="A65" s="212"/>
      <c r="B65" s="212"/>
      <c r="C65" s="212"/>
      <c r="D65" s="212"/>
      <c r="E65" s="212"/>
      <c r="F65" s="212"/>
    </row>
    <row r="66" spans="1:6">
      <c r="A66" s="212"/>
      <c r="B66" s="212"/>
      <c r="C66" s="212"/>
      <c r="D66" s="212"/>
      <c r="E66" s="212"/>
      <c r="F66" s="212"/>
    </row>
    <row r="67" spans="1:6">
      <c r="A67" s="212"/>
      <c r="B67" s="212"/>
      <c r="C67" s="212"/>
      <c r="D67" s="212"/>
      <c r="E67" s="212"/>
      <c r="F67" s="212"/>
    </row>
    <row r="68" spans="1:6">
      <c r="A68" s="212"/>
      <c r="B68" s="212"/>
      <c r="C68" s="212"/>
      <c r="D68" s="212"/>
      <c r="E68" s="212"/>
      <c r="F68" s="212"/>
    </row>
    <row r="69" spans="1:6">
      <c r="A69" s="212"/>
      <c r="B69" s="212"/>
      <c r="C69" s="212"/>
      <c r="D69" s="212"/>
      <c r="E69" s="212"/>
      <c r="F69" s="212"/>
    </row>
    <row r="70" spans="1:6">
      <c r="A70" s="212"/>
      <c r="B70" s="212"/>
      <c r="C70" s="212"/>
      <c r="D70" s="212"/>
      <c r="E70" s="212"/>
      <c r="F70" s="212"/>
    </row>
    <row r="71" spans="1:6">
      <c r="A71" s="212"/>
      <c r="B71" s="212"/>
      <c r="C71" s="212"/>
      <c r="D71" s="212"/>
      <c r="E71" s="212"/>
      <c r="F71" s="212"/>
    </row>
    <row r="72" spans="1:6">
      <c r="A72" s="212"/>
      <c r="B72" s="230"/>
    </row>
    <row r="73" spans="1:6">
      <c r="A73" s="212"/>
      <c r="B73" s="230"/>
    </row>
    <row r="74" spans="1:6">
      <c r="A74" s="212"/>
      <c r="B74" s="230"/>
    </row>
    <row r="75" spans="1:6">
      <c r="A75" s="212"/>
      <c r="B75" s="230">
        <f>'3.ORÇAMENTO'!B399</f>
        <v>0</v>
      </c>
    </row>
    <row r="76" spans="1:6" ht="12.75" customHeight="1">
      <c r="A76" s="212"/>
      <c r="B76" s="230"/>
    </row>
    <row r="77" spans="1:6" ht="12.75" customHeight="1">
      <c r="A77" s="212"/>
      <c r="B77" s="230"/>
    </row>
    <row r="78" spans="1:6" ht="12.75" customHeight="1">
      <c r="A78" s="212"/>
      <c r="B78" s="230" t="s">
        <v>828</v>
      </c>
    </row>
    <row r="79" spans="1:6" ht="12.75" customHeight="1">
      <c r="A79" s="212"/>
      <c r="B79" s="231">
        <f>'3.ORÇAMENTO'!E401</f>
        <v>0</v>
      </c>
    </row>
    <row r="80" spans="1:6" ht="12.75" customHeight="1">
      <c r="A80" s="212"/>
      <c r="B80" s="231">
        <f>'3.ORÇAMENTO'!E402</f>
        <v>0</v>
      </c>
    </row>
    <row r="81" spans="1:2">
      <c r="A81" s="212"/>
      <c r="B81" s="231">
        <f>'3.ORÇAMENTO'!E403</f>
        <v>0</v>
      </c>
    </row>
    <row r="82" spans="1:2">
      <c r="B82" s="232"/>
    </row>
    <row r="83" spans="1:2">
      <c r="B83" s="232"/>
    </row>
    <row r="84" spans="1:2" ht="12.75" customHeight="1"/>
    <row r="107" ht="12.75" customHeight="1"/>
  </sheetData>
  <mergeCells count="5">
    <mergeCell ref="A9:F9"/>
    <mergeCell ref="B12:F12"/>
    <mergeCell ref="B20:F20"/>
    <mergeCell ref="B26:F26"/>
    <mergeCell ref="B35:F35"/>
  </mergeCells>
  <printOptions horizontalCentered="1"/>
  <pageMargins left="1.1812499999999999" right="0.59027777777777801" top="1.37777777777778" bottom="0.98472222222222205" header="7.8472222222222193E-2" footer="0"/>
  <pageSetup paperSize="9" scale="69" fitToHeight="0" orientation="portrait" horizontalDpi="300" verticalDpi="300" r:id="rId1"/>
  <headerFooter>
    <oddHeader>&amp;C&amp;"Arial,Normal"MINISTÉRIO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J23"/>
  <sheetViews>
    <sheetView view="pageBreakPreview" zoomScaleNormal="100" workbookViewId="0">
      <selection activeCell="L3" sqref="L3"/>
    </sheetView>
  </sheetViews>
  <sheetFormatPr defaultColWidth="9.140625" defaultRowHeight="15"/>
  <cols>
    <col min="1" max="1" width="22.140625" style="233" customWidth="1"/>
    <col min="2" max="2" width="38.28515625" style="234" customWidth="1"/>
    <col min="3" max="3" width="5.7109375" style="233" customWidth="1"/>
    <col min="4" max="4" width="9.28515625" style="233" customWidth="1"/>
    <col min="5" max="5" width="11.85546875" style="233" customWidth="1"/>
    <col min="6" max="6" width="7.7109375" style="233" customWidth="1"/>
    <col min="7" max="7" width="9.28515625" style="233" customWidth="1"/>
    <col min="8" max="8" width="6.7109375" style="233" customWidth="1"/>
    <col min="9" max="1024" width="9.140625" style="235"/>
  </cols>
  <sheetData>
    <row r="1" spans="1:8">
      <c r="A1" s="236" t="str">
        <f>COMPOSIÇÕES_ARQ!A1</f>
        <v>CPF</v>
      </c>
      <c r="B1" s="237"/>
      <c r="C1" s="238">
        <f>COMPOSIÇÕES_ARQ!C1</f>
        <v>0</v>
      </c>
      <c r="D1" s="239"/>
      <c r="E1" s="239"/>
      <c r="F1" s="239"/>
      <c r="G1" s="239"/>
      <c r="H1" s="239"/>
    </row>
    <row r="2" spans="1:8">
      <c r="A2" s="236" t="str">
        <f>COMPOSIÇÕES_ARQ!A2</f>
        <v>Telefone para contato</v>
      </c>
      <c r="B2" s="237"/>
      <c r="C2" s="238">
        <f>COMPOSIÇÕES_ARQ!C2</f>
        <v>0</v>
      </c>
      <c r="D2" s="239"/>
      <c r="E2" s="239"/>
      <c r="F2" s="239"/>
      <c r="G2" s="239"/>
      <c r="H2" s="239"/>
    </row>
    <row r="3" spans="1:8" ht="30" customHeight="1">
      <c r="A3" s="676" t="e">
        <f>COMPOSIÇÕES_ARQ!A3</f>
        <v>#REF!</v>
      </c>
      <c r="B3" s="676"/>
      <c r="C3" s="238" t="e">
        <f>COMPOSIÇÕES_ARQ!C3</f>
        <v>#REF!</v>
      </c>
      <c r="D3" s="239"/>
      <c r="E3" s="239"/>
      <c r="F3" s="239"/>
      <c r="G3" s="239"/>
      <c r="H3" s="239"/>
    </row>
    <row r="4" spans="1:8">
      <c r="A4" s="240" t="e">
        <f>COMPOSIÇÕES_ARQ!A4</f>
        <v>#REF!</v>
      </c>
      <c r="B4" s="237"/>
      <c r="C4" s="238"/>
      <c r="D4" s="239"/>
      <c r="E4" s="239"/>
      <c r="F4" s="239"/>
      <c r="G4" s="239"/>
      <c r="H4" s="239"/>
    </row>
    <row r="5" spans="1:8">
      <c r="A5" s="240"/>
      <c r="B5" s="237"/>
      <c r="C5" s="238"/>
      <c r="D5" s="239"/>
      <c r="E5" s="239"/>
      <c r="F5" s="239"/>
      <c r="G5" s="239"/>
      <c r="H5" s="239"/>
    </row>
    <row r="6" spans="1:8">
      <c r="A6" s="238" t="e">
        <f>COMPOSIÇÕES_ARQ!A6</f>
        <v>#REF!</v>
      </c>
      <c r="B6" s="237"/>
      <c r="C6" s="238"/>
      <c r="D6" s="239"/>
      <c r="E6" s="239"/>
      <c r="F6" s="239"/>
      <c r="G6" s="239"/>
      <c r="H6" s="239"/>
    </row>
    <row r="7" spans="1:8">
      <c r="A7" s="238">
        <f>COMPOSIÇÕES_ARQ!A7</f>
        <v>0</v>
      </c>
      <c r="B7" s="238"/>
      <c r="C7" s="238">
        <f>COMPOSIÇÕES_ARQ!C7</f>
        <v>0</v>
      </c>
      <c r="D7" s="238"/>
      <c r="E7" s="238"/>
      <c r="F7" s="239"/>
      <c r="G7" s="239"/>
      <c r="H7" s="239"/>
    </row>
    <row r="8" spans="1:8">
      <c r="A8" s="241"/>
      <c r="B8" s="237"/>
      <c r="C8" s="239"/>
      <c r="D8" s="239"/>
      <c r="E8" s="239"/>
      <c r="F8" s="239"/>
      <c r="G8" s="239"/>
      <c r="H8" s="239"/>
    </row>
    <row r="9" spans="1:8">
      <c r="A9" s="677" t="s">
        <v>829</v>
      </c>
      <c r="B9" s="677"/>
      <c r="C9" s="677"/>
      <c r="D9" s="677"/>
      <c r="E9" s="677"/>
      <c r="F9" s="677"/>
      <c r="G9" s="677"/>
      <c r="H9" s="677"/>
    </row>
    <row r="11" spans="1:8" ht="43.5" customHeight="1">
      <c r="A11" s="242" t="s">
        <v>830</v>
      </c>
      <c r="B11" s="678"/>
      <c r="C11" s="678"/>
      <c r="D11" s="678"/>
      <c r="E11" s="678"/>
      <c r="F11" s="678"/>
      <c r="G11" s="678"/>
      <c r="H11" s="678"/>
    </row>
    <row r="12" spans="1:8">
      <c r="A12" s="243" t="s">
        <v>831</v>
      </c>
      <c r="B12" s="244" t="s">
        <v>791</v>
      </c>
      <c r="C12" s="245" t="s">
        <v>792</v>
      </c>
      <c r="D12" s="246" t="s">
        <v>793</v>
      </c>
      <c r="E12" s="679" t="s">
        <v>815</v>
      </c>
      <c r="F12" s="679"/>
      <c r="G12" s="248" t="s">
        <v>795</v>
      </c>
      <c r="H12" s="249"/>
    </row>
    <row r="13" spans="1:8">
      <c r="A13" s="250"/>
      <c r="B13" s="251"/>
      <c r="C13" s="252"/>
      <c r="D13" s="253"/>
      <c r="E13" s="247" t="s">
        <v>832</v>
      </c>
      <c r="F13" s="247" t="s">
        <v>833</v>
      </c>
      <c r="G13" s="247" t="s">
        <v>832</v>
      </c>
      <c r="H13" s="254" t="s">
        <v>833</v>
      </c>
    </row>
    <row r="14" spans="1:8">
      <c r="A14" s="255"/>
      <c r="B14" s="256"/>
      <c r="C14" s="257" t="s">
        <v>792</v>
      </c>
      <c r="D14" s="258">
        <v>1</v>
      </c>
      <c r="E14" s="259">
        <v>450.78</v>
      </c>
      <c r="F14" s="259">
        <v>0</v>
      </c>
      <c r="G14" s="259">
        <f>ROUND((D14*E14),2)</f>
        <v>450.78</v>
      </c>
      <c r="H14" s="260">
        <f>ROUND((D14*F14),2)</f>
        <v>0</v>
      </c>
    </row>
    <row r="15" spans="1:8">
      <c r="A15" s="255"/>
      <c r="B15" s="256"/>
      <c r="C15" s="257" t="s">
        <v>812</v>
      </c>
      <c r="D15" s="258">
        <v>0.3</v>
      </c>
      <c r="E15" s="259">
        <v>0</v>
      </c>
      <c r="F15" s="259">
        <v>10.06</v>
      </c>
      <c r="G15" s="259">
        <f>ROUND((D15*E15),2)</f>
        <v>0</v>
      </c>
      <c r="H15" s="260">
        <f>ROUND((D15*F15),2)</f>
        <v>3.02</v>
      </c>
    </row>
    <row r="16" spans="1:8">
      <c r="A16" s="261"/>
      <c r="B16" s="262"/>
      <c r="C16" s="263"/>
      <c r="D16" s="264"/>
      <c r="E16" s="265"/>
      <c r="F16" s="265" t="s">
        <v>834</v>
      </c>
      <c r="G16" s="265">
        <f>SUM(G14:G15)</f>
        <v>450.78</v>
      </c>
      <c r="H16" s="266">
        <f>SUM(H14:H15)</f>
        <v>3.02</v>
      </c>
    </row>
    <row r="17" spans="1:8">
      <c r="A17" s="267"/>
      <c r="B17" s="268"/>
      <c r="C17" s="269"/>
      <c r="D17" s="270"/>
      <c r="E17" s="271" t="s">
        <v>835</v>
      </c>
      <c r="F17" s="271"/>
      <c r="G17" s="680">
        <f>SUM(G16+H16)</f>
        <v>453.79999999999995</v>
      </c>
      <c r="H17" s="680"/>
    </row>
    <row r="18" spans="1:8">
      <c r="A18" s="272"/>
      <c r="B18" s="273"/>
      <c r="C18" s="272"/>
      <c r="D18" s="274"/>
      <c r="E18" s="275"/>
      <c r="F18" s="275"/>
      <c r="G18" s="275"/>
      <c r="H18" s="275"/>
    </row>
    <row r="20" spans="1:8">
      <c r="B20" s="234" t="s">
        <v>836</v>
      </c>
    </row>
    <row r="21" spans="1:8">
      <c r="B21" s="276" t="s">
        <v>837</v>
      </c>
    </row>
    <row r="22" spans="1:8">
      <c r="B22" s="276" t="s">
        <v>838</v>
      </c>
    </row>
    <row r="23" spans="1:8">
      <c r="B23" s="276"/>
    </row>
  </sheetData>
  <mergeCells count="5">
    <mergeCell ref="A3:B3"/>
    <mergeCell ref="A9:H9"/>
    <mergeCell ref="B11:H11"/>
    <mergeCell ref="E12:F12"/>
    <mergeCell ref="G17:H17"/>
  </mergeCells>
  <printOptions horizontalCentered="1"/>
  <pageMargins left="1.1812499999999999" right="0.59027777777777801" top="1.37777777777778" bottom="0.98472222222222205" header="7.8472222222222193E-2" footer="0"/>
  <pageSetup paperSize="9" scale="74" fitToHeight="0" orientation="portrait" horizontalDpi="300" verticalDpi="300" r:id="rId1"/>
  <headerFooter>
    <oddHeader>&amp;C&amp;"Arial,Normal"MINISTÉRIO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J358"/>
  <sheetViews>
    <sheetView view="pageBreakPreview" topLeftCell="A335" zoomScale="80" zoomScaleNormal="100" zoomScalePageLayoutView="80" workbookViewId="0">
      <selection activeCell="A355" sqref="A355:H355"/>
    </sheetView>
  </sheetViews>
  <sheetFormatPr defaultColWidth="9.140625" defaultRowHeight="15"/>
  <cols>
    <col min="1" max="1" width="22.140625" style="233" customWidth="1"/>
    <col min="2" max="2" width="38.28515625" style="234" customWidth="1"/>
    <col min="3" max="3" width="7.28515625" style="233" customWidth="1"/>
    <col min="4" max="4" width="9.28515625" style="233" customWidth="1"/>
    <col min="5" max="5" width="11.85546875" style="233" customWidth="1"/>
    <col min="6" max="6" width="7.7109375" style="233" customWidth="1"/>
    <col min="7" max="7" width="11" style="233" customWidth="1"/>
    <col min="8" max="8" width="11.42578125" style="233" customWidth="1"/>
    <col min="9" max="1024" width="9.140625" style="235"/>
  </cols>
  <sheetData>
    <row r="1" spans="1:8">
      <c r="A1" s="277" t="str">
        <f>COMPOSIÇÕES_ARQ!A1</f>
        <v>CPF</v>
      </c>
      <c r="B1" s="278"/>
      <c r="C1" s="279">
        <f>COMPOSIÇÕES_ARQ!C1</f>
        <v>0</v>
      </c>
      <c r="D1" s="280"/>
      <c r="E1" s="280"/>
      <c r="F1" s="280"/>
      <c r="G1" s="280"/>
      <c r="H1" s="280"/>
    </row>
    <row r="2" spans="1:8">
      <c r="A2" s="277" t="str">
        <f>COMPOSIÇÕES_ARQ!A2</f>
        <v>Telefone para contato</v>
      </c>
      <c r="B2" s="278"/>
      <c r="C2" s="279">
        <f>COMPOSIÇÕES_ARQ!C2</f>
        <v>0</v>
      </c>
      <c r="D2" s="280"/>
      <c r="E2" s="280"/>
      <c r="F2" s="280"/>
      <c r="G2" s="280"/>
      <c r="H2" s="280"/>
    </row>
    <row r="3" spans="1:8">
      <c r="A3" s="281" t="e">
        <f>COMPOSIÇÕES_ARQ!A3</f>
        <v>#REF!</v>
      </c>
      <c r="B3" s="278"/>
      <c r="C3" s="279" t="e">
        <f>COMPOSIÇÕES_ARQ!C3</f>
        <v>#REF!</v>
      </c>
      <c r="D3" s="280"/>
      <c r="E3" s="280"/>
      <c r="F3" s="280"/>
      <c r="G3" s="280"/>
      <c r="H3" s="280"/>
    </row>
    <row r="4" spans="1:8">
      <c r="A4" s="281" t="e">
        <f>COMPOSIÇÕES_ARQ!A4</f>
        <v>#REF!</v>
      </c>
      <c r="B4" s="278"/>
      <c r="C4" s="279"/>
      <c r="D4" s="280"/>
      <c r="E4" s="280"/>
      <c r="F4" s="280"/>
      <c r="G4" s="280"/>
      <c r="H4" s="280"/>
    </row>
    <row r="5" spans="1:8">
      <c r="A5" s="281"/>
      <c r="B5" s="278"/>
      <c r="C5" s="279"/>
      <c r="D5" s="280"/>
      <c r="E5" s="280"/>
      <c r="F5" s="280"/>
      <c r="G5" s="280"/>
      <c r="H5" s="280"/>
    </row>
    <row r="6" spans="1:8">
      <c r="A6" s="279" t="e">
        <f>COMPOSIÇÕES_ARQ!A6</f>
        <v>#REF!</v>
      </c>
      <c r="B6" s="278"/>
      <c r="C6" s="279"/>
      <c r="D6" s="280"/>
      <c r="E6" s="280"/>
      <c r="F6" s="280"/>
      <c r="G6" s="280"/>
      <c r="H6" s="280"/>
    </row>
    <row r="7" spans="1:8">
      <c r="A7" s="279">
        <f>COMPOSIÇÕES_ARQ!A7</f>
        <v>0</v>
      </c>
      <c r="B7" s="279"/>
      <c r="C7" s="279">
        <f>COMPOSIÇÕES_ARQ!C7</f>
        <v>0</v>
      </c>
      <c r="D7" s="279"/>
      <c r="E7" s="279"/>
      <c r="F7" s="280"/>
      <c r="G7" s="280"/>
      <c r="H7" s="280"/>
    </row>
    <row r="8" spans="1:8">
      <c r="A8" s="282"/>
      <c r="B8" s="278"/>
      <c r="C8" s="280"/>
      <c r="D8" s="280"/>
      <c r="E8" s="280"/>
      <c r="F8" s="280"/>
      <c r="G8" s="280"/>
      <c r="H8" s="280"/>
    </row>
    <row r="9" spans="1:8">
      <c r="A9" s="681" t="s">
        <v>839</v>
      </c>
      <c r="B9" s="681"/>
      <c r="C9" s="681"/>
      <c r="D9" s="681"/>
      <c r="E9" s="681"/>
      <c r="F9" s="681"/>
      <c r="G9" s="681"/>
      <c r="H9" s="681"/>
    </row>
    <row r="10" spans="1:8">
      <c r="A10" s="283"/>
      <c r="B10" s="284"/>
      <c r="C10" s="283"/>
      <c r="D10" s="283"/>
      <c r="E10" s="283"/>
      <c r="F10" s="283"/>
      <c r="G10" s="283"/>
      <c r="H10" s="283"/>
    </row>
    <row r="11" spans="1:8" ht="33" customHeight="1">
      <c r="A11" s="285" t="s">
        <v>840</v>
      </c>
      <c r="B11" s="682" t="s">
        <v>146</v>
      </c>
      <c r="C11" s="682"/>
      <c r="D11" s="682"/>
      <c r="E11" s="682"/>
      <c r="F11" s="682"/>
      <c r="G11" s="682"/>
      <c r="H11" s="682"/>
    </row>
    <row r="12" spans="1:8">
      <c r="A12" s="683" t="s">
        <v>831</v>
      </c>
      <c r="B12" s="684" t="s">
        <v>791</v>
      </c>
      <c r="C12" s="684" t="s">
        <v>792</v>
      </c>
      <c r="D12" s="685" t="s">
        <v>793</v>
      </c>
      <c r="E12" s="686" t="s">
        <v>815</v>
      </c>
      <c r="F12" s="686"/>
      <c r="G12" s="687" t="s">
        <v>795</v>
      </c>
      <c r="H12" s="687"/>
    </row>
    <row r="13" spans="1:8">
      <c r="A13" s="683"/>
      <c r="B13" s="684"/>
      <c r="C13" s="684"/>
      <c r="D13" s="685"/>
      <c r="E13" s="286" t="s">
        <v>832</v>
      </c>
      <c r="F13" s="286" t="s">
        <v>833</v>
      </c>
      <c r="G13" s="286" t="s">
        <v>832</v>
      </c>
      <c r="H13" s="287" t="s">
        <v>833</v>
      </c>
    </row>
    <row r="14" spans="1:8" ht="102">
      <c r="A14" s="288" t="s">
        <v>142</v>
      </c>
      <c r="B14" s="289" t="s">
        <v>143</v>
      </c>
      <c r="C14" s="290" t="s">
        <v>119</v>
      </c>
      <c r="D14" s="291">
        <v>1</v>
      </c>
      <c r="E14" s="292">
        <v>464.28</v>
      </c>
      <c r="F14" s="292">
        <v>124.93</v>
      </c>
      <c r="G14" s="292">
        <f>ROUND((D14*E14),2)</f>
        <v>464.28</v>
      </c>
      <c r="H14" s="293">
        <f>ROUND((D14*F14),2)</f>
        <v>124.93</v>
      </c>
    </row>
    <row r="15" spans="1:8" ht="38.25">
      <c r="A15" s="288" t="s">
        <v>841</v>
      </c>
      <c r="B15" s="289" t="s">
        <v>842</v>
      </c>
      <c r="C15" s="290" t="s">
        <v>119</v>
      </c>
      <c r="D15" s="291">
        <v>1</v>
      </c>
      <c r="E15" s="292">
        <f>G28</f>
        <v>161.30000000000001</v>
      </c>
      <c r="F15" s="292">
        <f>H28</f>
        <v>55.870000000000005</v>
      </c>
      <c r="G15" s="292">
        <f>ROUND((D15*E15),2)</f>
        <v>161.30000000000001</v>
      </c>
      <c r="H15" s="293">
        <f>ROUND((D15*F15),2)</f>
        <v>55.87</v>
      </c>
    </row>
    <row r="16" spans="1:8">
      <c r="A16" s="294"/>
      <c r="B16" s="295"/>
      <c r="C16" s="296"/>
      <c r="D16" s="297"/>
      <c r="E16" s="298"/>
      <c r="F16" s="298" t="s">
        <v>834</v>
      </c>
      <c r="G16" s="298">
        <f>SUM(G14:G15)</f>
        <v>625.57999999999993</v>
      </c>
      <c r="H16" s="299">
        <f>SUM(H14:H15)</f>
        <v>180.8</v>
      </c>
    </row>
    <row r="17" spans="1:8">
      <c r="A17" s="300"/>
      <c r="B17" s="301"/>
      <c r="C17" s="302"/>
      <c r="D17" s="303"/>
      <c r="E17" s="304" t="s">
        <v>835</v>
      </c>
      <c r="F17" s="304"/>
      <c r="G17" s="688">
        <f>SUM(G16+H16)</f>
        <v>806.37999999999988</v>
      </c>
      <c r="H17" s="688"/>
    </row>
    <row r="18" spans="1:8">
      <c r="A18" s="284"/>
      <c r="B18" s="284"/>
      <c r="C18" s="284"/>
      <c r="D18" s="284"/>
      <c r="E18" s="284"/>
      <c r="F18" s="284"/>
      <c r="G18" s="284"/>
      <c r="H18" s="284"/>
    </row>
    <row r="19" spans="1:8" ht="29.45" customHeight="1">
      <c r="A19" s="285" t="s">
        <v>843</v>
      </c>
      <c r="B19" s="682" t="s">
        <v>842</v>
      </c>
      <c r="C19" s="682"/>
      <c r="D19" s="682"/>
      <c r="E19" s="682"/>
      <c r="F19" s="682"/>
      <c r="G19" s="682"/>
      <c r="H19" s="682"/>
    </row>
    <row r="20" spans="1:8">
      <c r="A20" s="683" t="s">
        <v>831</v>
      </c>
      <c r="B20" s="684" t="s">
        <v>791</v>
      </c>
      <c r="C20" s="684" t="s">
        <v>792</v>
      </c>
      <c r="D20" s="685" t="s">
        <v>793</v>
      </c>
      <c r="E20" s="686" t="s">
        <v>815</v>
      </c>
      <c r="F20" s="686"/>
      <c r="G20" s="687" t="s">
        <v>795</v>
      </c>
      <c r="H20" s="687"/>
    </row>
    <row r="21" spans="1:8">
      <c r="A21" s="683"/>
      <c r="B21" s="684"/>
      <c r="C21" s="684"/>
      <c r="D21" s="685"/>
      <c r="E21" s="286" t="s">
        <v>832</v>
      </c>
      <c r="F21" s="286" t="s">
        <v>833</v>
      </c>
      <c r="G21" s="286" t="s">
        <v>832</v>
      </c>
      <c r="H21" s="287" t="s">
        <v>833</v>
      </c>
    </row>
    <row r="22" spans="1:8" ht="51">
      <c r="A22" s="288" t="s">
        <v>844</v>
      </c>
      <c r="B22" s="289" t="s">
        <v>845</v>
      </c>
      <c r="C22" s="290" t="s">
        <v>792</v>
      </c>
      <c r="D22" s="291">
        <v>6.5449999999999999</v>
      </c>
      <c r="E22" s="292">
        <v>1.1000000000000001</v>
      </c>
      <c r="F22" s="292"/>
      <c r="G22" s="292">
        <f t="shared" ref="G22:G27" si="0">ROUND((D22*E22),2)</f>
        <v>7.2</v>
      </c>
      <c r="H22" s="293">
        <f t="shared" ref="H22:H27" si="1">ROUND((D22*F22),2)</f>
        <v>0</v>
      </c>
    </row>
    <row r="23" spans="1:8" ht="25.5">
      <c r="A23" s="288" t="s">
        <v>846</v>
      </c>
      <c r="B23" s="289" t="s">
        <v>847</v>
      </c>
      <c r="C23" s="290" t="s">
        <v>848</v>
      </c>
      <c r="D23" s="291">
        <v>6.0000000000000001E-3</v>
      </c>
      <c r="E23" s="292">
        <v>41.2</v>
      </c>
      <c r="F23" s="292"/>
      <c r="G23" s="292">
        <f t="shared" si="0"/>
        <v>0.25</v>
      </c>
      <c r="H23" s="293">
        <f t="shared" si="1"/>
        <v>0</v>
      </c>
    </row>
    <row r="24" spans="1:8" ht="25.5">
      <c r="A24" s="288" t="s">
        <v>849</v>
      </c>
      <c r="B24" s="289" t="s">
        <v>850</v>
      </c>
      <c r="C24" s="290" t="s">
        <v>798</v>
      </c>
      <c r="D24" s="291">
        <v>1.502</v>
      </c>
      <c r="E24" s="292"/>
      <c r="F24" s="292">
        <v>14.83</v>
      </c>
      <c r="G24" s="292">
        <f t="shared" si="0"/>
        <v>0</v>
      </c>
      <c r="H24" s="293">
        <f t="shared" si="1"/>
        <v>22.27</v>
      </c>
    </row>
    <row r="25" spans="1:8" ht="25.5">
      <c r="A25" s="288" t="s">
        <v>851</v>
      </c>
      <c r="B25" s="289" t="s">
        <v>852</v>
      </c>
      <c r="C25" s="290" t="s">
        <v>798</v>
      </c>
      <c r="D25" s="291">
        <v>1.8280000000000001</v>
      </c>
      <c r="E25" s="292"/>
      <c r="F25" s="292">
        <v>18.38</v>
      </c>
      <c r="G25" s="292">
        <f t="shared" si="0"/>
        <v>0</v>
      </c>
      <c r="H25" s="293">
        <f t="shared" si="1"/>
        <v>33.6</v>
      </c>
    </row>
    <row r="26" spans="1:8" ht="51">
      <c r="A26" s="288" t="s">
        <v>853</v>
      </c>
      <c r="B26" s="289" t="s">
        <v>854</v>
      </c>
      <c r="C26" s="290" t="s">
        <v>119</v>
      </c>
      <c r="D26" s="291">
        <v>2.0579999999999998</v>
      </c>
      <c r="E26" s="292">
        <v>69.709999999999994</v>
      </c>
      <c r="F26" s="292"/>
      <c r="G26" s="292">
        <f t="shared" si="0"/>
        <v>143.46</v>
      </c>
      <c r="H26" s="293">
        <f t="shared" si="1"/>
        <v>0</v>
      </c>
    </row>
    <row r="27" spans="1:8" ht="25.5">
      <c r="A27" s="288" t="s">
        <v>855</v>
      </c>
      <c r="B27" s="289" t="s">
        <v>856</v>
      </c>
      <c r="C27" s="290" t="s">
        <v>792</v>
      </c>
      <c r="D27" s="291">
        <v>2.1819999999999999</v>
      </c>
      <c r="E27" s="292">
        <v>4.76</v>
      </c>
      <c r="F27" s="292"/>
      <c r="G27" s="292">
        <f t="shared" si="0"/>
        <v>10.39</v>
      </c>
      <c r="H27" s="293">
        <f t="shared" si="1"/>
        <v>0</v>
      </c>
    </row>
    <row r="28" spans="1:8">
      <c r="A28" s="294"/>
      <c r="B28" s="295"/>
      <c r="C28" s="296"/>
      <c r="D28" s="297"/>
      <c r="E28" s="298"/>
      <c r="F28" s="298" t="s">
        <v>834</v>
      </c>
      <c r="G28" s="298">
        <f>SUM(G22:G27)</f>
        <v>161.30000000000001</v>
      </c>
      <c r="H28" s="299">
        <f>SUM(H22:H27)</f>
        <v>55.870000000000005</v>
      </c>
    </row>
    <row r="29" spans="1:8">
      <c r="A29" s="300"/>
      <c r="B29" s="301"/>
      <c r="C29" s="302"/>
      <c r="D29" s="303"/>
      <c r="E29" s="304" t="s">
        <v>835</v>
      </c>
      <c r="F29" s="304"/>
      <c r="G29" s="688">
        <f>SUM(G28+H28)</f>
        <v>217.17000000000002</v>
      </c>
      <c r="H29" s="688"/>
    </row>
    <row r="30" spans="1:8">
      <c r="A30" s="284"/>
      <c r="B30" s="284"/>
      <c r="C30" s="284"/>
      <c r="D30" s="284"/>
      <c r="E30" s="284"/>
      <c r="F30" s="284"/>
      <c r="G30" s="284"/>
      <c r="H30" s="284"/>
    </row>
    <row r="31" spans="1:8" ht="15" customHeight="1">
      <c r="A31" s="285" t="s">
        <v>857</v>
      </c>
      <c r="B31" s="682" t="s">
        <v>858</v>
      </c>
      <c r="C31" s="682"/>
      <c r="D31" s="682"/>
      <c r="E31" s="682"/>
      <c r="F31" s="682"/>
      <c r="G31" s="682"/>
      <c r="H31" s="682"/>
    </row>
    <row r="32" spans="1:8">
      <c r="A32" s="683" t="s">
        <v>831</v>
      </c>
      <c r="B32" s="684" t="s">
        <v>791</v>
      </c>
      <c r="C32" s="684" t="s">
        <v>792</v>
      </c>
      <c r="D32" s="685" t="s">
        <v>793</v>
      </c>
      <c r="E32" s="686" t="s">
        <v>815</v>
      </c>
      <c r="F32" s="686"/>
      <c r="G32" s="687" t="s">
        <v>795</v>
      </c>
      <c r="H32" s="687"/>
    </row>
    <row r="33" spans="1:8">
      <c r="A33" s="683"/>
      <c r="B33" s="684"/>
      <c r="C33" s="684"/>
      <c r="D33" s="685"/>
      <c r="E33" s="286" t="s">
        <v>832</v>
      </c>
      <c r="F33" s="286" t="s">
        <v>833</v>
      </c>
      <c r="G33" s="286" t="s">
        <v>832</v>
      </c>
      <c r="H33" s="287" t="s">
        <v>833</v>
      </c>
    </row>
    <row r="34" spans="1:8" ht="25.5">
      <c r="A34" s="288" t="s">
        <v>859</v>
      </c>
      <c r="B34" s="289" t="s">
        <v>860</v>
      </c>
      <c r="C34" s="290" t="s">
        <v>119</v>
      </c>
      <c r="D34" s="291">
        <v>1</v>
      </c>
      <c r="E34" s="292">
        <v>6.62</v>
      </c>
      <c r="F34" s="292"/>
      <c r="G34" s="292">
        <f>ROUND((D34*E34),2)</f>
        <v>6.62</v>
      </c>
      <c r="H34" s="293">
        <f>ROUND((D34*F34),2)</f>
        <v>0</v>
      </c>
    </row>
    <row r="35" spans="1:8" ht="30.75" customHeight="1">
      <c r="A35" s="288" t="s">
        <v>861</v>
      </c>
      <c r="B35" s="289" t="s">
        <v>862</v>
      </c>
      <c r="C35" s="289" t="s">
        <v>812</v>
      </c>
      <c r="D35" s="291">
        <v>0.5</v>
      </c>
      <c r="E35" s="292"/>
      <c r="F35" s="292">
        <v>20.11</v>
      </c>
      <c r="G35" s="292"/>
      <c r="H35" s="293">
        <f>ROUND((D35*F35),2)</f>
        <v>10.06</v>
      </c>
    </row>
    <row r="36" spans="1:8" ht="30" customHeight="1">
      <c r="A36" s="288" t="s">
        <v>863</v>
      </c>
      <c r="B36" s="289" t="s">
        <v>864</v>
      </c>
      <c r="C36" s="289" t="s">
        <v>812</v>
      </c>
      <c r="D36" s="291">
        <v>0.5</v>
      </c>
      <c r="E36" s="292"/>
      <c r="F36" s="292">
        <v>15.41</v>
      </c>
      <c r="G36" s="292">
        <f>ROUND((D36*E36),2)</f>
        <v>0</v>
      </c>
      <c r="H36" s="293">
        <f>ROUND((D36*F36),2)</f>
        <v>7.71</v>
      </c>
    </row>
    <row r="37" spans="1:8">
      <c r="A37" s="294"/>
      <c r="B37" s="295"/>
      <c r="C37" s="296"/>
      <c r="D37" s="297"/>
      <c r="E37" s="298"/>
      <c r="F37" s="298" t="s">
        <v>834</v>
      </c>
      <c r="G37" s="298">
        <f>SUM(G34:G36)</f>
        <v>6.62</v>
      </c>
      <c r="H37" s="299">
        <f>SUM(H34:H36)</f>
        <v>17.77</v>
      </c>
    </row>
    <row r="38" spans="1:8">
      <c r="A38" s="300"/>
      <c r="B38" s="301"/>
      <c r="C38" s="302"/>
      <c r="D38" s="303"/>
      <c r="E38" s="304" t="s">
        <v>835</v>
      </c>
      <c r="F38" s="304"/>
      <c r="G38" s="688">
        <f>SUM(G37+H37)</f>
        <v>24.39</v>
      </c>
      <c r="H38" s="688"/>
    </row>
    <row r="39" spans="1:8">
      <c r="A39" s="284"/>
      <c r="B39" s="284"/>
      <c r="C39" s="284"/>
      <c r="D39" s="284"/>
      <c r="E39" s="284"/>
      <c r="F39" s="284"/>
      <c r="G39" s="284"/>
      <c r="H39" s="284"/>
    </row>
    <row r="40" spans="1:8" ht="15" customHeight="1">
      <c r="A40" s="285" t="s">
        <v>865</v>
      </c>
      <c r="B40" s="682" t="s">
        <v>866</v>
      </c>
      <c r="C40" s="682"/>
      <c r="D40" s="682"/>
      <c r="E40" s="682"/>
      <c r="F40" s="682"/>
      <c r="G40" s="682"/>
      <c r="H40" s="682"/>
    </row>
    <row r="41" spans="1:8">
      <c r="A41" s="683" t="s">
        <v>831</v>
      </c>
      <c r="B41" s="684" t="s">
        <v>791</v>
      </c>
      <c r="C41" s="684" t="s">
        <v>792</v>
      </c>
      <c r="D41" s="685" t="s">
        <v>793</v>
      </c>
      <c r="E41" s="686" t="s">
        <v>815</v>
      </c>
      <c r="F41" s="686"/>
      <c r="G41" s="687" t="s">
        <v>795</v>
      </c>
      <c r="H41" s="687"/>
    </row>
    <row r="42" spans="1:8">
      <c r="A42" s="683"/>
      <c r="B42" s="684"/>
      <c r="C42" s="684"/>
      <c r="D42" s="685"/>
      <c r="E42" s="286" t="s">
        <v>832</v>
      </c>
      <c r="F42" s="286" t="s">
        <v>833</v>
      </c>
      <c r="G42" s="286" t="s">
        <v>832</v>
      </c>
      <c r="H42" s="287" t="s">
        <v>833</v>
      </c>
    </row>
    <row r="43" spans="1:8" ht="25.5">
      <c r="A43" s="288" t="s">
        <v>867</v>
      </c>
      <c r="B43" s="289" t="s">
        <v>868</v>
      </c>
      <c r="C43" s="290" t="s">
        <v>77</v>
      </c>
      <c r="D43" s="291">
        <v>1</v>
      </c>
      <c r="E43" s="292">
        <v>919</v>
      </c>
      <c r="F43" s="292"/>
      <c r="G43" s="292">
        <f>ROUND((D43*E43),2)</f>
        <v>919</v>
      </c>
      <c r="H43" s="293">
        <f>ROUND((D43*F43),2)</f>
        <v>0</v>
      </c>
    </row>
    <row r="44" spans="1:8" ht="25.5">
      <c r="A44" s="288" t="s">
        <v>861</v>
      </c>
      <c r="B44" s="289" t="s">
        <v>869</v>
      </c>
      <c r="C44" s="289" t="s">
        <v>812</v>
      </c>
      <c r="D44" s="291">
        <v>1</v>
      </c>
      <c r="E44" s="292"/>
      <c r="F44" s="292">
        <v>20.11</v>
      </c>
      <c r="G44" s="292"/>
      <c r="H44" s="293">
        <f>ROUND((D44*F44),2)</f>
        <v>20.11</v>
      </c>
    </row>
    <row r="45" spans="1:8" ht="25.5">
      <c r="A45" s="288" t="s">
        <v>863</v>
      </c>
      <c r="B45" s="289" t="s">
        <v>864</v>
      </c>
      <c r="C45" s="289" t="s">
        <v>812</v>
      </c>
      <c r="D45" s="291">
        <v>1</v>
      </c>
      <c r="E45" s="292"/>
      <c r="F45" s="292">
        <v>15.41</v>
      </c>
      <c r="G45" s="292">
        <f>ROUND((D45*E45),2)</f>
        <v>0</v>
      </c>
      <c r="H45" s="293">
        <f>ROUND((D45*F45),2)</f>
        <v>15.41</v>
      </c>
    </row>
    <row r="46" spans="1:8">
      <c r="A46" s="294"/>
      <c r="B46" s="295"/>
      <c r="C46" s="296"/>
      <c r="D46" s="297"/>
      <c r="E46" s="298"/>
      <c r="F46" s="298" t="s">
        <v>834</v>
      </c>
      <c r="G46" s="298">
        <f>SUM(G43:G45)</f>
        <v>919</v>
      </c>
      <c r="H46" s="299">
        <f>SUM(H43:H45)</f>
        <v>35.519999999999996</v>
      </c>
    </row>
    <row r="47" spans="1:8">
      <c r="A47" s="300"/>
      <c r="B47" s="301"/>
      <c r="C47" s="302"/>
      <c r="D47" s="303"/>
      <c r="E47" s="304" t="s">
        <v>835</v>
      </c>
      <c r="F47" s="304"/>
      <c r="G47" s="688">
        <f>SUM(G46+H46)</f>
        <v>954.52</v>
      </c>
      <c r="H47" s="688"/>
    </row>
    <row r="48" spans="1:8">
      <c r="A48" s="284"/>
      <c r="B48" s="284"/>
      <c r="C48" s="284"/>
      <c r="D48" s="284"/>
      <c r="E48" s="284"/>
      <c r="F48" s="284"/>
      <c r="G48" s="284"/>
      <c r="H48" s="284"/>
    </row>
    <row r="49" spans="1:8" ht="15" customHeight="1">
      <c r="A49" s="285" t="s">
        <v>870</v>
      </c>
      <c r="B49" s="682" t="s">
        <v>197</v>
      </c>
      <c r="C49" s="682"/>
      <c r="D49" s="682"/>
      <c r="E49" s="682"/>
      <c r="F49" s="682"/>
      <c r="G49" s="682"/>
      <c r="H49" s="682"/>
    </row>
    <row r="50" spans="1:8">
      <c r="A50" s="683" t="s">
        <v>831</v>
      </c>
      <c r="B50" s="684" t="s">
        <v>791</v>
      </c>
      <c r="C50" s="684" t="s">
        <v>792</v>
      </c>
      <c r="D50" s="685" t="s">
        <v>793</v>
      </c>
      <c r="E50" s="686" t="s">
        <v>815</v>
      </c>
      <c r="F50" s="686"/>
      <c r="G50" s="687" t="s">
        <v>795</v>
      </c>
      <c r="H50" s="687"/>
    </row>
    <row r="51" spans="1:8">
      <c r="A51" s="683"/>
      <c r="B51" s="684"/>
      <c r="C51" s="684"/>
      <c r="D51" s="685"/>
      <c r="E51" s="286" t="s">
        <v>832</v>
      </c>
      <c r="F51" s="286" t="s">
        <v>833</v>
      </c>
      <c r="G51" s="286" t="s">
        <v>832</v>
      </c>
      <c r="H51" s="287" t="s">
        <v>833</v>
      </c>
    </row>
    <row r="52" spans="1:8" ht="25.5">
      <c r="A52" s="288" t="s">
        <v>871</v>
      </c>
      <c r="B52" s="289" t="s">
        <v>868</v>
      </c>
      <c r="C52" s="290" t="s">
        <v>77</v>
      </c>
      <c r="D52" s="291">
        <v>1</v>
      </c>
      <c r="E52" s="292">
        <v>103.9</v>
      </c>
      <c r="F52" s="292"/>
      <c r="G52" s="292">
        <f>ROUND((D52*E52),2)</f>
        <v>103.9</v>
      </c>
      <c r="H52" s="293">
        <f>ROUND((D52*F52),2)</f>
        <v>0</v>
      </c>
    </row>
    <row r="53" spans="1:8" ht="25.5">
      <c r="A53" s="288" t="s">
        <v>861</v>
      </c>
      <c r="B53" s="289" t="s">
        <v>869</v>
      </c>
      <c r="C53" s="289" t="s">
        <v>812</v>
      </c>
      <c r="D53" s="291">
        <v>0.5</v>
      </c>
      <c r="E53" s="292"/>
      <c r="F53" s="292">
        <v>20.11</v>
      </c>
      <c r="G53" s="292"/>
      <c r="H53" s="293">
        <f>ROUND((D53*F53),2)</f>
        <v>10.06</v>
      </c>
    </row>
    <row r="54" spans="1:8" ht="25.5">
      <c r="A54" s="288" t="s">
        <v>863</v>
      </c>
      <c r="B54" s="289" t="s">
        <v>864</v>
      </c>
      <c r="C54" s="289" t="s">
        <v>812</v>
      </c>
      <c r="D54" s="291">
        <v>0.5</v>
      </c>
      <c r="E54" s="292"/>
      <c r="F54" s="292">
        <v>15.41</v>
      </c>
      <c r="G54" s="292">
        <f>ROUND((D54*E54),2)</f>
        <v>0</v>
      </c>
      <c r="H54" s="293">
        <f>ROUND((D54*F54),2)</f>
        <v>7.71</v>
      </c>
    </row>
    <row r="55" spans="1:8">
      <c r="A55" s="294"/>
      <c r="B55" s="295"/>
      <c r="C55" s="296"/>
      <c r="D55" s="297"/>
      <c r="E55" s="298"/>
      <c r="F55" s="298" t="s">
        <v>834</v>
      </c>
      <c r="G55" s="298">
        <f>SUM(G52:G54)</f>
        <v>103.9</v>
      </c>
      <c r="H55" s="299">
        <f>SUM(H52:H54)</f>
        <v>17.77</v>
      </c>
    </row>
    <row r="56" spans="1:8">
      <c r="A56" s="300"/>
      <c r="B56" s="301"/>
      <c r="C56" s="302"/>
      <c r="D56" s="303"/>
      <c r="E56" s="304" t="s">
        <v>835</v>
      </c>
      <c r="F56" s="304"/>
      <c r="G56" s="688">
        <f>SUM(G55+H55)</f>
        <v>121.67</v>
      </c>
      <c r="H56" s="688"/>
    </row>
    <row r="57" spans="1:8">
      <c r="A57" s="284"/>
      <c r="B57" s="284"/>
      <c r="C57" s="284"/>
      <c r="D57" s="284"/>
      <c r="E57" s="284"/>
      <c r="F57" s="284"/>
      <c r="G57" s="284"/>
      <c r="H57" s="284"/>
    </row>
    <row r="58" spans="1:8" ht="15" customHeight="1">
      <c r="A58" s="285" t="s">
        <v>436</v>
      </c>
      <c r="B58" s="682" t="s">
        <v>437</v>
      </c>
      <c r="C58" s="682"/>
      <c r="D58" s="682"/>
      <c r="E58" s="682"/>
      <c r="F58" s="682"/>
      <c r="G58" s="682"/>
      <c r="H58" s="682"/>
    </row>
    <row r="59" spans="1:8">
      <c r="A59" s="683" t="s">
        <v>831</v>
      </c>
      <c r="B59" s="684" t="s">
        <v>791</v>
      </c>
      <c r="C59" s="684" t="s">
        <v>792</v>
      </c>
      <c r="D59" s="685" t="s">
        <v>793</v>
      </c>
      <c r="E59" s="686" t="s">
        <v>815</v>
      </c>
      <c r="F59" s="686"/>
      <c r="G59" s="687" t="s">
        <v>795</v>
      </c>
      <c r="H59" s="687"/>
    </row>
    <row r="60" spans="1:8">
      <c r="A60" s="683"/>
      <c r="B60" s="684"/>
      <c r="C60" s="684"/>
      <c r="D60" s="685"/>
      <c r="E60" s="286" t="s">
        <v>832</v>
      </c>
      <c r="F60" s="286" t="s">
        <v>833</v>
      </c>
      <c r="G60" s="286" t="s">
        <v>832</v>
      </c>
      <c r="H60" s="287" t="s">
        <v>833</v>
      </c>
    </row>
    <row r="61" spans="1:8" ht="25.5">
      <c r="A61" s="288" t="s">
        <v>872</v>
      </c>
      <c r="B61" s="289" t="s">
        <v>873</v>
      </c>
      <c r="C61" s="290" t="s">
        <v>77</v>
      </c>
      <c r="D61" s="291">
        <v>1</v>
      </c>
      <c r="E61" s="292">
        <v>698.6</v>
      </c>
      <c r="F61" s="292"/>
      <c r="G61" s="292">
        <f>ROUND((D61*E61),2)</f>
        <v>698.6</v>
      </c>
      <c r="H61" s="293">
        <f>ROUND((D61*F61),2)</f>
        <v>0</v>
      </c>
    </row>
    <row r="62" spans="1:8" ht="38.25">
      <c r="A62" s="288" t="s">
        <v>874</v>
      </c>
      <c r="B62" s="289" t="s">
        <v>875</v>
      </c>
      <c r="C62" s="289" t="s">
        <v>812</v>
      </c>
      <c r="D62" s="291">
        <v>0.3</v>
      </c>
      <c r="E62" s="292"/>
      <c r="F62" s="292">
        <v>18.149999999999999</v>
      </c>
      <c r="G62" s="292"/>
      <c r="H62" s="293">
        <f>ROUND((D62*F62),2)</f>
        <v>5.45</v>
      </c>
    </row>
    <row r="63" spans="1:8" ht="38.25">
      <c r="A63" s="288" t="s">
        <v>876</v>
      </c>
      <c r="B63" s="289" t="s">
        <v>877</v>
      </c>
      <c r="C63" s="289" t="s">
        <v>812</v>
      </c>
      <c r="D63" s="291">
        <v>0.3</v>
      </c>
      <c r="E63" s="292"/>
      <c r="F63" s="292">
        <v>13.98</v>
      </c>
      <c r="G63" s="292">
        <f>ROUND((D63*E63),2)</f>
        <v>0</v>
      </c>
      <c r="H63" s="293">
        <f>ROUND((D63*F63),2)</f>
        <v>4.1900000000000004</v>
      </c>
    </row>
    <row r="64" spans="1:8">
      <c r="A64" s="294"/>
      <c r="B64" s="295"/>
      <c r="C64" s="296"/>
      <c r="D64" s="297"/>
      <c r="E64" s="298"/>
      <c r="F64" s="298" t="s">
        <v>834</v>
      </c>
      <c r="G64" s="298">
        <f>SUM(G61:G63)</f>
        <v>698.6</v>
      </c>
      <c r="H64" s="299">
        <f>SUM(H61:H63)</f>
        <v>9.64</v>
      </c>
    </row>
    <row r="65" spans="1:8">
      <c r="A65" s="300"/>
      <c r="B65" s="301"/>
      <c r="C65" s="302"/>
      <c r="D65" s="303"/>
      <c r="E65" s="304" t="s">
        <v>835</v>
      </c>
      <c r="F65" s="304"/>
      <c r="G65" s="688">
        <f>SUM(G64+H64)</f>
        <v>708.24</v>
      </c>
      <c r="H65" s="688"/>
    </row>
    <row r="66" spans="1:8">
      <c r="A66" s="284"/>
      <c r="B66" s="284"/>
      <c r="C66" s="284"/>
      <c r="D66" s="284"/>
      <c r="E66" s="284"/>
      <c r="F66" s="284"/>
      <c r="G66" s="284"/>
      <c r="H66" s="284"/>
    </row>
    <row r="67" spans="1:8" ht="15" customHeight="1">
      <c r="A67" s="285" t="s">
        <v>878</v>
      </c>
      <c r="B67" s="682" t="s">
        <v>673</v>
      </c>
      <c r="C67" s="682"/>
      <c r="D67" s="682"/>
      <c r="E67" s="682"/>
      <c r="F67" s="682"/>
      <c r="G67" s="682"/>
      <c r="H67" s="682"/>
    </row>
    <row r="68" spans="1:8">
      <c r="A68" s="683" t="s">
        <v>831</v>
      </c>
      <c r="B68" s="684" t="s">
        <v>791</v>
      </c>
      <c r="C68" s="684" t="s">
        <v>792</v>
      </c>
      <c r="D68" s="685" t="s">
        <v>793</v>
      </c>
      <c r="E68" s="686" t="s">
        <v>815</v>
      </c>
      <c r="F68" s="686"/>
      <c r="G68" s="687" t="s">
        <v>795</v>
      </c>
      <c r="H68" s="687"/>
    </row>
    <row r="69" spans="1:8">
      <c r="A69" s="683"/>
      <c r="B69" s="684"/>
      <c r="C69" s="684"/>
      <c r="D69" s="685"/>
      <c r="E69" s="286" t="s">
        <v>832</v>
      </c>
      <c r="F69" s="286" t="s">
        <v>833</v>
      </c>
      <c r="G69" s="286" t="s">
        <v>832</v>
      </c>
      <c r="H69" s="287" t="s">
        <v>833</v>
      </c>
    </row>
    <row r="70" spans="1:8">
      <c r="A70" s="288" t="s">
        <v>879</v>
      </c>
      <c r="B70" s="289" t="s">
        <v>880</v>
      </c>
      <c r="C70" s="290" t="s">
        <v>77</v>
      </c>
      <c r="D70" s="291">
        <v>1</v>
      </c>
      <c r="E70" s="292">
        <v>179.1</v>
      </c>
      <c r="F70" s="292"/>
      <c r="G70" s="292">
        <f>ROUND((D70*E70),2)</f>
        <v>179.1</v>
      </c>
      <c r="H70" s="293">
        <f>ROUND((D70*F70),2)</f>
        <v>0</v>
      </c>
    </row>
    <row r="71" spans="1:8" ht="38.25">
      <c r="A71" s="288" t="s">
        <v>874</v>
      </c>
      <c r="B71" s="289" t="s">
        <v>875</v>
      </c>
      <c r="C71" s="289" t="s">
        <v>812</v>
      </c>
      <c r="D71" s="291">
        <v>1</v>
      </c>
      <c r="E71" s="292"/>
      <c r="F71" s="292">
        <v>18.149999999999999</v>
      </c>
      <c r="G71" s="292"/>
      <c r="H71" s="293">
        <f>ROUND((D71*F71),2)</f>
        <v>18.149999999999999</v>
      </c>
    </row>
    <row r="72" spans="1:8" ht="38.25">
      <c r="A72" s="288" t="s">
        <v>876</v>
      </c>
      <c r="B72" s="289" t="s">
        <v>877</v>
      </c>
      <c r="C72" s="289" t="s">
        <v>812</v>
      </c>
      <c r="D72" s="291">
        <v>1</v>
      </c>
      <c r="E72" s="292"/>
      <c r="F72" s="292">
        <v>13.98</v>
      </c>
      <c r="G72" s="292">
        <f>ROUND((D72*E72),2)</f>
        <v>0</v>
      </c>
      <c r="H72" s="293">
        <f>ROUND((D72*F72),2)</f>
        <v>13.98</v>
      </c>
    </row>
    <row r="73" spans="1:8">
      <c r="A73" s="294"/>
      <c r="B73" s="295"/>
      <c r="C73" s="296"/>
      <c r="D73" s="297"/>
      <c r="E73" s="298"/>
      <c r="F73" s="298" t="s">
        <v>834</v>
      </c>
      <c r="G73" s="298">
        <f>SUM(G70:G72)</f>
        <v>179.1</v>
      </c>
      <c r="H73" s="299">
        <f>SUM(H70:H72)</f>
        <v>32.129999999999995</v>
      </c>
    </row>
    <row r="74" spans="1:8">
      <c r="A74" s="300"/>
      <c r="B74" s="301"/>
      <c r="C74" s="302"/>
      <c r="D74" s="303"/>
      <c r="E74" s="304" t="s">
        <v>835</v>
      </c>
      <c r="F74" s="304"/>
      <c r="G74" s="688">
        <f>SUM(G73+H73)</f>
        <v>211.23</v>
      </c>
      <c r="H74" s="688"/>
    </row>
    <row r="75" spans="1:8">
      <c r="A75" s="284"/>
      <c r="B75" s="284"/>
      <c r="C75" s="284"/>
      <c r="D75" s="284"/>
      <c r="E75" s="284"/>
      <c r="F75" s="284"/>
      <c r="G75" s="284"/>
      <c r="H75" s="284"/>
    </row>
    <row r="76" spans="1:8" ht="15" customHeight="1">
      <c r="A76" s="285" t="s">
        <v>747</v>
      </c>
      <c r="B76" s="682" t="s">
        <v>748</v>
      </c>
      <c r="C76" s="682"/>
      <c r="D76" s="682"/>
      <c r="E76" s="682"/>
      <c r="F76" s="682"/>
      <c r="G76" s="682"/>
      <c r="H76" s="682"/>
    </row>
    <row r="77" spans="1:8">
      <c r="A77" s="683" t="s">
        <v>831</v>
      </c>
      <c r="B77" s="684" t="s">
        <v>791</v>
      </c>
      <c r="C77" s="684" t="s">
        <v>792</v>
      </c>
      <c r="D77" s="685" t="s">
        <v>793</v>
      </c>
      <c r="E77" s="686" t="s">
        <v>815</v>
      </c>
      <c r="F77" s="686"/>
      <c r="G77" s="687" t="s">
        <v>795</v>
      </c>
      <c r="H77" s="687"/>
    </row>
    <row r="78" spans="1:8">
      <c r="A78" s="683"/>
      <c r="B78" s="684"/>
      <c r="C78" s="684"/>
      <c r="D78" s="685"/>
      <c r="E78" s="286" t="s">
        <v>832</v>
      </c>
      <c r="F78" s="286" t="s">
        <v>833</v>
      </c>
      <c r="G78" s="286" t="s">
        <v>832</v>
      </c>
      <c r="H78" s="287" t="s">
        <v>833</v>
      </c>
    </row>
    <row r="79" spans="1:8" ht="25.5">
      <c r="A79" s="288" t="s">
        <v>881</v>
      </c>
      <c r="B79" s="289" t="s">
        <v>882</v>
      </c>
      <c r="C79" s="290" t="s">
        <v>77</v>
      </c>
      <c r="D79" s="291">
        <v>1</v>
      </c>
      <c r="E79" s="292">
        <v>56.59</v>
      </c>
      <c r="F79" s="292"/>
      <c r="G79" s="292">
        <f>ROUND((D79*E79),2)</f>
        <v>56.59</v>
      </c>
      <c r="H79" s="293">
        <f>ROUND((D79*F79),2)</f>
        <v>0</v>
      </c>
    </row>
    <row r="80" spans="1:8" ht="38.25">
      <c r="A80" s="288" t="s">
        <v>874</v>
      </c>
      <c r="B80" s="289" t="s">
        <v>875</v>
      </c>
      <c r="C80" s="289" t="s">
        <v>812</v>
      </c>
      <c r="D80" s="291">
        <v>1</v>
      </c>
      <c r="E80" s="292"/>
      <c r="F80" s="292">
        <v>18.149999999999999</v>
      </c>
      <c r="G80" s="292"/>
      <c r="H80" s="293">
        <f>ROUND((D80*F80),2)</f>
        <v>18.149999999999999</v>
      </c>
    </row>
    <row r="81" spans="1:8" ht="38.25">
      <c r="A81" s="288" t="s">
        <v>876</v>
      </c>
      <c r="B81" s="289" t="s">
        <v>877</v>
      </c>
      <c r="C81" s="289" t="s">
        <v>812</v>
      </c>
      <c r="D81" s="291">
        <v>1</v>
      </c>
      <c r="E81" s="292"/>
      <c r="F81" s="292">
        <v>13.98</v>
      </c>
      <c r="G81" s="292">
        <f>ROUND((D81*E81),2)</f>
        <v>0</v>
      </c>
      <c r="H81" s="293">
        <f>ROUND((D81*F81),2)</f>
        <v>13.98</v>
      </c>
    </row>
    <row r="82" spans="1:8">
      <c r="A82" s="294"/>
      <c r="B82" s="295"/>
      <c r="C82" s="296"/>
      <c r="D82" s="297"/>
      <c r="E82" s="298"/>
      <c r="F82" s="298" t="s">
        <v>834</v>
      </c>
      <c r="G82" s="298">
        <f>SUM(G79:G81)</f>
        <v>56.59</v>
      </c>
      <c r="H82" s="299">
        <f>SUM(H79:H81)</f>
        <v>32.129999999999995</v>
      </c>
    </row>
    <row r="83" spans="1:8">
      <c r="A83" s="300"/>
      <c r="B83" s="301"/>
      <c r="C83" s="302"/>
      <c r="D83" s="303"/>
      <c r="E83" s="304" t="s">
        <v>835</v>
      </c>
      <c r="F83" s="304"/>
      <c r="G83" s="688">
        <f>SUM(G82+H82)</f>
        <v>88.72</v>
      </c>
      <c r="H83" s="688"/>
    </row>
    <row r="84" spans="1:8">
      <c r="A84" s="284"/>
      <c r="B84" s="284"/>
      <c r="C84" s="284"/>
      <c r="D84" s="284"/>
      <c r="E84" s="284"/>
      <c r="F84" s="284"/>
      <c r="G84" s="284"/>
      <c r="H84" s="284"/>
    </row>
    <row r="85" spans="1:8" ht="15" customHeight="1">
      <c r="A85" s="285" t="s">
        <v>726</v>
      </c>
      <c r="B85" s="682" t="s">
        <v>727</v>
      </c>
      <c r="C85" s="682"/>
      <c r="D85" s="682"/>
      <c r="E85" s="682"/>
      <c r="F85" s="682"/>
      <c r="G85" s="682"/>
      <c r="H85" s="682"/>
    </row>
    <row r="86" spans="1:8">
      <c r="A86" s="683" t="s">
        <v>831</v>
      </c>
      <c r="B86" s="684" t="s">
        <v>791</v>
      </c>
      <c r="C86" s="684" t="s">
        <v>792</v>
      </c>
      <c r="D86" s="685" t="s">
        <v>793</v>
      </c>
      <c r="E86" s="686" t="s">
        <v>815</v>
      </c>
      <c r="F86" s="686"/>
      <c r="G86" s="687" t="s">
        <v>795</v>
      </c>
      <c r="H86" s="687"/>
    </row>
    <row r="87" spans="1:8">
      <c r="A87" s="683"/>
      <c r="B87" s="684"/>
      <c r="C87" s="684"/>
      <c r="D87" s="685"/>
      <c r="E87" s="286" t="s">
        <v>832</v>
      </c>
      <c r="F87" s="286" t="s">
        <v>833</v>
      </c>
      <c r="G87" s="286" t="s">
        <v>832</v>
      </c>
      <c r="H87" s="287" t="s">
        <v>833</v>
      </c>
    </row>
    <row r="88" spans="1:8">
      <c r="A88" s="288" t="s">
        <v>883</v>
      </c>
      <c r="B88" s="289" t="s">
        <v>884</v>
      </c>
      <c r="C88" s="290" t="s">
        <v>77</v>
      </c>
      <c r="D88" s="291">
        <v>1</v>
      </c>
      <c r="E88" s="292">
        <v>63</v>
      </c>
      <c r="F88" s="292"/>
      <c r="G88" s="292">
        <f>ROUND((D88*E88),2)</f>
        <v>63</v>
      </c>
      <c r="H88" s="293">
        <f>ROUND((D88*F88),2)</f>
        <v>0</v>
      </c>
    </row>
    <row r="89" spans="1:8" ht="38.25">
      <c r="A89" s="288" t="s">
        <v>874</v>
      </c>
      <c r="B89" s="289" t="s">
        <v>875</v>
      </c>
      <c r="C89" s="289" t="s">
        <v>812</v>
      </c>
      <c r="D89" s="291">
        <v>0.5</v>
      </c>
      <c r="E89" s="292"/>
      <c r="F89" s="292">
        <v>18.149999999999999</v>
      </c>
      <c r="G89" s="292"/>
      <c r="H89" s="293">
        <f>ROUND((D89*F89),2)</f>
        <v>9.08</v>
      </c>
    </row>
    <row r="90" spans="1:8" ht="38.25">
      <c r="A90" s="288" t="s">
        <v>876</v>
      </c>
      <c r="B90" s="289" t="s">
        <v>877</v>
      </c>
      <c r="C90" s="289" t="s">
        <v>812</v>
      </c>
      <c r="D90" s="291">
        <v>0.5</v>
      </c>
      <c r="E90" s="292"/>
      <c r="F90" s="292">
        <v>13.98</v>
      </c>
      <c r="G90" s="292">
        <f>ROUND((D90*E90),2)</f>
        <v>0</v>
      </c>
      <c r="H90" s="293">
        <f>ROUND((D90*F90),2)</f>
        <v>6.99</v>
      </c>
    </row>
    <row r="91" spans="1:8">
      <c r="A91" s="294"/>
      <c r="B91" s="295"/>
      <c r="C91" s="296"/>
      <c r="D91" s="297"/>
      <c r="E91" s="298"/>
      <c r="F91" s="298" t="s">
        <v>834</v>
      </c>
      <c r="G91" s="298">
        <f>SUM(G88:G90)</f>
        <v>63</v>
      </c>
      <c r="H91" s="299">
        <f>SUM(H88:H90)</f>
        <v>16.07</v>
      </c>
    </row>
    <row r="92" spans="1:8">
      <c r="A92" s="300"/>
      <c r="B92" s="301"/>
      <c r="C92" s="302"/>
      <c r="D92" s="303"/>
      <c r="E92" s="304" t="s">
        <v>835</v>
      </c>
      <c r="F92" s="304"/>
      <c r="G92" s="688">
        <f>SUM(G91+H91)</f>
        <v>79.069999999999993</v>
      </c>
      <c r="H92" s="688"/>
    </row>
    <row r="93" spans="1:8">
      <c r="A93" s="284"/>
      <c r="B93" s="284"/>
      <c r="C93" s="284"/>
      <c r="D93" s="284"/>
      <c r="E93" s="284"/>
      <c r="F93" s="284"/>
      <c r="G93" s="284"/>
      <c r="H93" s="284"/>
    </row>
    <row r="94" spans="1:8" ht="15" customHeight="1">
      <c r="A94" s="285" t="s">
        <v>729</v>
      </c>
      <c r="B94" s="682" t="s">
        <v>730</v>
      </c>
      <c r="C94" s="682"/>
      <c r="D94" s="682"/>
      <c r="E94" s="682"/>
      <c r="F94" s="682"/>
      <c r="G94" s="682"/>
      <c r="H94" s="682"/>
    </row>
    <row r="95" spans="1:8">
      <c r="A95" s="683" t="s">
        <v>831</v>
      </c>
      <c r="B95" s="684" t="s">
        <v>791</v>
      </c>
      <c r="C95" s="684" t="s">
        <v>792</v>
      </c>
      <c r="D95" s="685" t="s">
        <v>793</v>
      </c>
      <c r="E95" s="686" t="s">
        <v>815</v>
      </c>
      <c r="F95" s="686"/>
      <c r="G95" s="687" t="s">
        <v>795</v>
      </c>
      <c r="H95" s="687"/>
    </row>
    <row r="96" spans="1:8">
      <c r="A96" s="683"/>
      <c r="B96" s="684"/>
      <c r="C96" s="684"/>
      <c r="D96" s="685"/>
      <c r="E96" s="286" t="s">
        <v>832</v>
      </c>
      <c r="F96" s="286" t="s">
        <v>833</v>
      </c>
      <c r="G96" s="286" t="s">
        <v>832</v>
      </c>
      <c r="H96" s="287" t="s">
        <v>833</v>
      </c>
    </row>
    <row r="97" spans="1:8">
      <c r="A97" s="288" t="s">
        <v>885</v>
      </c>
      <c r="B97" s="289" t="s">
        <v>886</v>
      </c>
      <c r="C97" s="290" t="s">
        <v>77</v>
      </c>
      <c r="D97" s="291">
        <v>1</v>
      </c>
      <c r="E97" s="292">
        <v>38.97</v>
      </c>
      <c r="F97" s="292"/>
      <c r="G97" s="292">
        <f>ROUND((D97*E97),2)</f>
        <v>38.97</v>
      </c>
      <c r="H97" s="293">
        <f>ROUND((D97*F97),2)</f>
        <v>0</v>
      </c>
    </row>
    <row r="98" spans="1:8" ht="38.25">
      <c r="A98" s="288" t="s">
        <v>874</v>
      </c>
      <c r="B98" s="289" t="s">
        <v>875</v>
      </c>
      <c r="C98" s="289" t="s">
        <v>812</v>
      </c>
      <c r="D98" s="291">
        <v>0.5</v>
      </c>
      <c r="E98" s="292"/>
      <c r="F98" s="292">
        <v>18.149999999999999</v>
      </c>
      <c r="G98" s="292"/>
      <c r="H98" s="293">
        <f>ROUND((D98*F98),2)</f>
        <v>9.08</v>
      </c>
    </row>
    <row r="99" spans="1:8" ht="38.25">
      <c r="A99" s="288" t="s">
        <v>876</v>
      </c>
      <c r="B99" s="289" t="s">
        <v>877</v>
      </c>
      <c r="C99" s="289" t="s">
        <v>812</v>
      </c>
      <c r="D99" s="291">
        <v>0.5</v>
      </c>
      <c r="E99" s="292"/>
      <c r="F99" s="292">
        <v>13.98</v>
      </c>
      <c r="G99" s="292">
        <f>ROUND((D99*E99),2)</f>
        <v>0</v>
      </c>
      <c r="H99" s="293">
        <f>ROUND((D99*F99),2)</f>
        <v>6.99</v>
      </c>
    </row>
    <row r="100" spans="1:8">
      <c r="A100" s="294"/>
      <c r="B100" s="295"/>
      <c r="C100" s="296"/>
      <c r="D100" s="297"/>
      <c r="E100" s="298"/>
      <c r="F100" s="298" t="s">
        <v>834</v>
      </c>
      <c r="G100" s="298">
        <f>SUM(G97:G99)</f>
        <v>38.97</v>
      </c>
      <c r="H100" s="299">
        <f>SUM(H97:H99)</f>
        <v>16.07</v>
      </c>
    </row>
    <row r="101" spans="1:8">
      <c r="A101" s="300"/>
      <c r="B101" s="301"/>
      <c r="C101" s="302"/>
      <c r="D101" s="303"/>
      <c r="E101" s="304" t="s">
        <v>835</v>
      </c>
      <c r="F101" s="304"/>
      <c r="G101" s="688">
        <f>SUM(G100+H100)</f>
        <v>55.04</v>
      </c>
      <c r="H101" s="688"/>
    </row>
    <row r="102" spans="1:8">
      <c r="A102" s="284"/>
      <c r="B102" s="284"/>
      <c r="C102" s="284"/>
      <c r="D102" s="284"/>
      <c r="E102" s="284"/>
      <c r="F102" s="284"/>
      <c r="G102" s="284"/>
      <c r="H102" s="284"/>
    </row>
    <row r="103" spans="1:8" ht="15" customHeight="1">
      <c r="A103" s="285" t="s">
        <v>732</v>
      </c>
      <c r="B103" s="682" t="s">
        <v>733</v>
      </c>
      <c r="C103" s="682"/>
      <c r="D103" s="682"/>
      <c r="E103" s="682"/>
      <c r="F103" s="682"/>
      <c r="G103" s="682"/>
      <c r="H103" s="682"/>
    </row>
    <row r="104" spans="1:8">
      <c r="A104" s="683" t="s">
        <v>831</v>
      </c>
      <c r="B104" s="684" t="s">
        <v>791</v>
      </c>
      <c r="C104" s="684" t="s">
        <v>792</v>
      </c>
      <c r="D104" s="685" t="s">
        <v>793</v>
      </c>
      <c r="E104" s="686" t="s">
        <v>815</v>
      </c>
      <c r="F104" s="686"/>
      <c r="G104" s="687" t="s">
        <v>795</v>
      </c>
      <c r="H104" s="687"/>
    </row>
    <row r="105" spans="1:8">
      <c r="A105" s="683"/>
      <c r="B105" s="684"/>
      <c r="C105" s="684"/>
      <c r="D105" s="685"/>
      <c r="E105" s="286" t="s">
        <v>832</v>
      </c>
      <c r="F105" s="286" t="s">
        <v>833</v>
      </c>
      <c r="G105" s="286" t="s">
        <v>832</v>
      </c>
      <c r="H105" s="287" t="s">
        <v>833</v>
      </c>
    </row>
    <row r="106" spans="1:8">
      <c r="A106" s="288" t="s">
        <v>887</v>
      </c>
      <c r="B106" s="289" t="s">
        <v>888</v>
      </c>
      <c r="C106" s="290" t="s">
        <v>77</v>
      </c>
      <c r="D106" s="291">
        <v>1</v>
      </c>
      <c r="E106" s="292">
        <v>70</v>
      </c>
      <c r="F106" s="292"/>
      <c r="G106" s="292">
        <f>ROUND((D106*E106),2)</f>
        <v>70</v>
      </c>
      <c r="H106" s="293">
        <f>ROUND((D106*F106),2)</f>
        <v>0</v>
      </c>
    </row>
    <row r="107" spans="1:8" ht="38.25">
      <c r="A107" s="288" t="s">
        <v>874</v>
      </c>
      <c r="B107" s="289" t="s">
        <v>875</v>
      </c>
      <c r="C107" s="289" t="s">
        <v>812</v>
      </c>
      <c r="D107" s="291">
        <v>0.1</v>
      </c>
      <c r="E107" s="292"/>
      <c r="F107" s="292">
        <v>18.149999999999999</v>
      </c>
      <c r="G107" s="292"/>
      <c r="H107" s="293">
        <f>ROUND((D107*F107),2)</f>
        <v>1.82</v>
      </c>
    </row>
    <row r="108" spans="1:8" ht="38.25">
      <c r="A108" s="288" t="s">
        <v>876</v>
      </c>
      <c r="B108" s="289" t="s">
        <v>877</v>
      </c>
      <c r="C108" s="289" t="s">
        <v>812</v>
      </c>
      <c r="D108" s="291">
        <v>0.1</v>
      </c>
      <c r="E108" s="292"/>
      <c r="F108" s="292">
        <v>13.98</v>
      </c>
      <c r="G108" s="292">
        <f>ROUND((D108*E108),2)</f>
        <v>0</v>
      </c>
      <c r="H108" s="293">
        <f>ROUND((D108*F108),2)</f>
        <v>1.4</v>
      </c>
    </row>
    <row r="109" spans="1:8">
      <c r="A109" s="294"/>
      <c r="B109" s="295"/>
      <c r="C109" s="296"/>
      <c r="D109" s="297"/>
      <c r="E109" s="298"/>
      <c r="F109" s="298" t="s">
        <v>834</v>
      </c>
      <c r="G109" s="298">
        <f>SUM(G106:G108)</f>
        <v>70</v>
      </c>
      <c r="H109" s="299">
        <f>SUM(H106:H108)</f>
        <v>3.2199999999999998</v>
      </c>
    </row>
    <row r="110" spans="1:8">
      <c r="A110" s="300"/>
      <c r="B110" s="301"/>
      <c r="C110" s="302"/>
      <c r="D110" s="303"/>
      <c r="E110" s="304" t="s">
        <v>835</v>
      </c>
      <c r="F110" s="304"/>
      <c r="G110" s="688">
        <f>SUM(G109+H109)</f>
        <v>73.22</v>
      </c>
      <c r="H110" s="688"/>
    </row>
    <row r="111" spans="1:8">
      <c r="A111" s="284"/>
      <c r="B111" s="284"/>
      <c r="C111" s="284"/>
      <c r="D111" s="284"/>
      <c r="E111" s="284"/>
      <c r="F111" s="284"/>
      <c r="G111" s="284"/>
      <c r="H111" s="284"/>
    </row>
    <row r="112" spans="1:8" ht="15" customHeight="1">
      <c r="A112" s="285" t="s">
        <v>889</v>
      </c>
      <c r="B112" s="682" t="s">
        <v>890</v>
      </c>
      <c r="C112" s="682"/>
      <c r="D112" s="682"/>
      <c r="E112" s="682"/>
      <c r="F112" s="682"/>
      <c r="G112" s="682"/>
      <c r="H112" s="682"/>
    </row>
    <row r="113" spans="1:8">
      <c r="A113" s="683" t="s">
        <v>831</v>
      </c>
      <c r="B113" s="684" t="s">
        <v>791</v>
      </c>
      <c r="C113" s="684" t="s">
        <v>792</v>
      </c>
      <c r="D113" s="685" t="s">
        <v>793</v>
      </c>
      <c r="E113" s="686" t="s">
        <v>815</v>
      </c>
      <c r="F113" s="686"/>
      <c r="G113" s="687" t="s">
        <v>795</v>
      </c>
      <c r="H113" s="687"/>
    </row>
    <row r="114" spans="1:8">
      <c r="A114" s="683"/>
      <c r="B114" s="684"/>
      <c r="C114" s="684"/>
      <c r="D114" s="685"/>
      <c r="E114" s="286" t="s">
        <v>832</v>
      </c>
      <c r="F114" s="286" t="s">
        <v>833</v>
      </c>
      <c r="G114" s="286" t="s">
        <v>832</v>
      </c>
      <c r="H114" s="287" t="s">
        <v>833</v>
      </c>
    </row>
    <row r="115" spans="1:8">
      <c r="A115" s="288" t="s">
        <v>891</v>
      </c>
      <c r="B115" s="289" t="s">
        <v>892</v>
      </c>
      <c r="C115" s="290" t="s">
        <v>77</v>
      </c>
      <c r="D115" s="291">
        <v>1</v>
      </c>
      <c r="E115" s="292">
        <v>3320</v>
      </c>
      <c r="F115" s="292"/>
      <c r="G115" s="292">
        <f>ROUND((D115*E115),2)</f>
        <v>3320</v>
      </c>
      <c r="H115" s="293">
        <f>ROUND((D115*F115),2)</f>
        <v>0</v>
      </c>
    </row>
    <row r="116" spans="1:8" ht="38.25">
      <c r="A116" s="288" t="s">
        <v>874</v>
      </c>
      <c r="B116" s="289" t="s">
        <v>875</v>
      </c>
      <c r="C116" s="289" t="s">
        <v>812</v>
      </c>
      <c r="D116" s="291">
        <v>1</v>
      </c>
      <c r="E116" s="292"/>
      <c r="F116" s="292">
        <v>18.149999999999999</v>
      </c>
      <c r="G116" s="292"/>
      <c r="H116" s="293">
        <f>ROUND((D116*F116),2)</f>
        <v>18.149999999999999</v>
      </c>
    </row>
    <row r="117" spans="1:8" ht="38.25">
      <c r="A117" s="288" t="s">
        <v>876</v>
      </c>
      <c r="B117" s="289" t="s">
        <v>877</v>
      </c>
      <c r="C117" s="289" t="s">
        <v>812</v>
      </c>
      <c r="D117" s="291">
        <v>1</v>
      </c>
      <c r="E117" s="292"/>
      <c r="F117" s="292">
        <v>13.98</v>
      </c>
      <c r="G117" s="292">
        <f>ROUND((D117*E117),2)</f>
        <v>0</v>
      </c>
      <c r="H117" s="293">
        <f>ROUND((D117*F117),2)</f>
        <v>13.98</v>
      </c>
    </row>
    <row r="118" spans="1:8">
      <c r="A118" s="294"/>
      <c r="B118" s="295"/>
      <c r="C118" s="296"/>
      <c r="D118" s="297"/>
      <c r="E118" s="298"/>
      <c r="F118" s="298" t="s">
        <v>834</v>
      </c>
      <c r="G118" s="298">
        <f>SUM(G115:G117)</f>
        <v>3320</v>
      </c>
      <c r="H118" s="299">
        <f>SUM(H115:H117)</f>
        <v>32.129999999999995</v>
      </c>
    </row>
    <row r="119" spans="1:8">
      <c r="A119" s="300"/>
      <c r="B119" s="301"/>
      <c r="C119" s="302"/>
      <c r="D119" s="303"/>
      <c r="E119" s="304" t="s">
        <v>835</v>
      </c>
      <c r="F119" s="304"/>
      <c r="G119" s="688">
        <f>SUM(G118+H118)</f>
        <v>3352.13</v>
      </c>
      <c r="H119" s="688"/>
    </row>
    <row r="120" spans="1:8">
      <c r="A120" s="284"/>
      <c r="B120" s="284"/>
      <c r="C120" s="284"/>
      <c r="D120" s="284"/>
      <c r="E120" s="284"/>
      <c r="F120" s="284"/>
      <c r="G120" s="284"/>
      <c r="H120" s="284"/>
    </row>
    <row r="121" spans="1:8" ht="15" customHeight="1">
      <c r="A121" s="285" t="s">
        <v>893</v>
      </c>
      <c r="B121" s="682" t="s">
        <v>894</v>
      </c>
      <c r="C121" s="682"/>
      <c r="D121" s="682"/>
      <c r="E121" s="682"/>
      <c r="F121" s="682"/>
      <c r="G121" s="682"/>
      <c r="H121" s="682"/>
    </row>
    <row r="122" spans="1:8">
      <c r="A122" s="683" t="s">
        <v>831</v>
      </c>
      <c r="B122" s="684" t="s">
        <v>791</v>
      </c>
      <c r="C122" s="684" t="s">
        <v>792</v>
      </c>
      <c r="D122" s="685" t="s">
        <v>793</v>
      </c>
      <c r="E122" s="686" t="s">
        <v>815</v>
      </c>
      <c r="F122" s="686"/>
      <c r="G122" s="687" t="s">
        <v>795</v>
      </c>
      <c r="H122" s="687"/>
    </row>
    <row r="123" spans="1:8">
      <c r="A123" s="683"/>
      <c r="B123" s="684"/>
      <c r="C123" s="684"/>
      <c r="D123" s="685"/>
      <c r="E123" s="286" t="s">
        <v>832</v>
      </c>
      <c r="F123" s="286" t="s">
        <v>833</v>
      </c>
      <c r="G123" s="286" t="s">
        <v>832</v>
      </c>
      <c r="H123" s="287" t="s">
        <v>833</v>
      </c>
    </row>
    <row r="124" spans="1:8" ht="25.5">
      <c r="A124" s="288" t="s">
        <v>895</v>
      </c>
      <c r="B124" s="289" t="s">
        <v>896</v>
      </c>
      <c r="C124" s="290" t="s">
        <v>77</v>
      </c>
      <c r="D124" s="291">
        <v>1</v>
      </c>
      <c r="E124" s="292">
        <v>2546.89</v>
      </c>
      <c r="F124" s="292"/>
      <c r="G124" s="292">
        <f>ROUND((D124*E124),2)</f>
        <v>2546.89</v>
      </c>
      <c r="H124" s="293">
        <f>ROUND((D124*F124),2)</f>
        <v>0</v>
      </c>
    </row>
    <row r="125" spans="1:8" ht="38.25">
      <c r="A125" s="288" t="s">
        <v>874</v>
      </c>
      <c r="B125" s="289" t="s">
        <v>875</v>
      </c>
      <c r="C125" s="289" t="s">
        <v>812</v>
      </c>
      <c r="D125" s="291">
        <v>1</v>
      </c>
      <c r="E125" s="292"/>
      <c r="F125" s="292">
        <v>18.149999999999999</v>
      </c>
      <c r="G125" s="292"/>
      <c r="H125" s="293">
        <f>ROUND((D125*F125),2)</f>
        <v>18.149999999999999</v>
      </c>
    </row>
    <row r="126" spans="1:8" ht="38.25">
      <c r="A126" s="288" t="s">
        <v>876</v>
      </c>
      <c r="B126" s="289" t="s">
        <v>877</v>
      </c>
      <c r="C126" s="289" t="s">
        <v>812</v>
      </c>
      <c r="D126" s="291">
        <v>1</v>
      </c>
      <c r="E126" s="292"/>
      <c r="F126" s="292">
        <v>13.98</v>
      </c>
      <c r="G126" s="292">
        <f>ROUND((D126*E126),2)</f>
        <v>0</v>
      </c>
      <c r="H126" s="293">
        <f>ROUND((D126*F126),2)</f>
        <v>13.98</v>
      </c>
    </row>
    <row r="127" spans="1:8">
      <c r="A127" s="294"/>
      <c r="B127" s="295"/>
      <c r="C127" s="296"/>
      <c r="D127" s="297"/>
      <c r="E127" s="298"/>
      <c r="F127" s="298" t="s">
        <v>834</v>
      </c>
      <c r="G127" s="298">
        <f>SUM(G124:G126)</f>
        <v>2546.89</v>
      </c>
      <c r="H127" s="299">
        <f>SUM(H124:H126)</f>
        <v>32.129999999999995</v>
      </c>
    </row>
    <row r="128" spans="1:8">
      <c r="A128" s="300"/>
      <c r="B128" s="301"/>
      <c r="C128" s="302"/>
      <c r="D128" s="303"/>
      <c r="E128" s="304" t="s">
        <v>835</v>
      </c>
      <c r="F128" s="304"/>
      <c r="G128" s="688">
        <f>SUM(G127+H127)</f>
        <v>2579.02</v>
      </c>
      <c r="H128" s="688"/>
    </row>
    <row r="129" spans="1:8">
      <c r="A129" s="284"/>
      <c r="B129" s="284"/>
      <c r="C129" s="284"/>
      <c r="D129" s="284"/>
      <c r="E129" s="284"/>
      <c r="F129" s="284"/>
      <c r="G129" s="284"/>
      <c r="H129" s="284"/>
    </row>
    <row r="130" spans="1:8" ht="15" customHeight="1">
      <c r="A130" s="285" t="s">
        <v>897</v>
      </c>
      <c r="B130" s="682" t="s">
        <v>898</v>
      </c>
      <c r="C130" s="682"/>
      <c r="D130" s="682"/>
      <c r="E130" s="682"/>
      <c r="F130" s="682"/>
      <c r="G130" s="682"/>
      <c r="H130" s="682"/>
    </row>
    <row r="131" spans="1:8">
      <c r="A131" s="683" t="s">
        <v>831</v>
      </c>
      <c r="B131" s="684" t="s">
        <v>791</v>
      </c>
      <c r="C131" s="684" t="s">
        <v>792</v>
      </c>
      <c r="D131" s="685" t="s">
        <v>793</v>
      </c>
      <c r="E131" s="686" t="s">
        <v>815</v>
      </c>
      <c r="F131" s="686"/>
      <c r="G131" s="687" t="s">
        <v>795</v>
      </c>
      <c r="H131" s="687"/>
    </row>
    <row r="132" spans="1:8">
      <c r="A132" s="683"/>
      <c r="B132" s="684"/>
      <c r="C132" s="684"/>
      <c r="D132" s="685"/>
      <c r="E132" s="286" t="s">
        <v>832</v>
      </c>
      <c r="F132" s="286" t="s">
        <v>833</v>
      </c>
      <c r="G132" s="286" t="s">
        <v>832</v>
      </c>
      <c r="H132" s="287" t="s">
        <v>833</v>
      </c>
    </row>
    <row r="133" spans="1:8" ht="25.5">
      <c r="A133" s="288" t="s">
        <v>899</v>
      </c>
      <c r="B133" s="289" t="s">
        <v>900</v>
      </c>
      <c r="C133" s="290" t="s">
        <v>77</v>
      </c>
      <c r="D133" s="291">
        <v>1</v>
      </c>
      <c r="E133" s="292">
        <v>1907.89</v>
      </c>
      <c r="F133" s="292"/>
      <c r="G133" s="292">
        <f>ROUND((D133*E133),2)</f>
        <v>1907.89</v>
      </c>
      <c r="H133" s="293">
        <f>ROUND((D133*F133),2)</f>
        <v>0</v>
      </c>
    </row>
    <row r="134" spans="1:8" ht="38.25">
      <c r="A134" s="288" t="s">
        <v>874</v>
      </c>
      <c r="B134" s="289" t="s">
        <v>901</v>
      </c>
      <c r="C134" s="289" t="s">
        <v>812</v>
      </c>
      <c r="D134" s="291">
        <v>1</v>
      </c>
      <c r="E134" s="292"/>
      <c r="F134" s="292">
        <v>18.149999999999999</v>
      </c>
      <c r="G134" s="292"/>
      <c r="H134" s="293">
        <f>ROUND((D134*F134),2)</f>
        <v>18.149999999999999</v>
      </c>
    </row>
    <row r="135" spans="1:8" ht="38.25">
      <c r="A135" s="288" t="s">
        <v>876</v>
      </c>
      <c r="B135" s="289" t="s">
        <v>877</v>
      </c>
      <c r="C135" s="289" t="s">
        <v>812</v>
      </c>
      <c r="D135" s="291">
        <v>1</v>
      </c>
      <c r="E135" s="292"/>
      <c r="F135" s="292">
        <v>13.98</v>
      </c>
      <c r="G135" s="292">
        <f>ROUND((D135*E135),2)</f>
        <v>0</v>
      </c>
      <c r="H135" s="293">
        <f>ROUND((D135*F135),2)</f>
        <v>13.98</v>
      </c>
    </row>
    <row r="136" spans="1:8">
      <c r="A136" s="294"/>
      <c r="B136" s="295"/>
      <c r="C136" s="296"/>
      <c r="D136" s="297"/>
      <c r="E136" s="298"/>
      <c r="F136" s="298" t="s">
        <v>834</v>
      </c>
      <c r="G136" s="298">
        <f>SUM(G133:G135)</f>
        <v>1907.89</v>
      </c>
      <c r="H136" s="299">
        <f>SUM(H133:H135)</f>
        <v>32.129999999999995</v>
      </c>
    </row>
    <row r="137" spans="1:8">
      <c r="A137" s="300"/>
      <c r="B137" s="301"/>
      <c r="C137" s="302"/>
      <c r="D137" s="303"/>
      <c r="E137" s="304" t="s">
        <v>835</v>
      </c>
      <c r="F137" s="304"/>
      <c r="G137" s="688">
        <f>SUM(G136+H136)</f>
        <v>1940.02</v>
      </c>
      <c r="H137" s="688"/>
    </row>
    <row r="138" spans="1:8">
      <c r="A138" s="284"/>
      <c r="B138" s="284"/>
      <c r="C138" s="284"/>
      <c r="D138" s="284"/>
      <c r="E138" s="284"/>
      <c r="F138" s="284"/>
      <c r="G138" s="284"/>
      <c r="H138" s="284"/>
    </row>
    <row r="139" spans="1:8" ht="15" customHeight="1">
      <c r="A139" s="285" t="s">
        <v>751</v>
      </c>
      <c r="B139" s="682" t="s">
        <v>214</v>
      </c>
      <c r="C139" s="682"/>
      <c r="D139" s="682"/>
      <c r="E139" s="682"/>
      <c r="F139" s="682"/>
      <c r="G139" s="682"/>
      <c r="H139" s="682"/>
    </row>
    <row r="140" spans="1:8">
      <c r="A140" s="683" t="s">
        <v>831</v>
      </c>
      <c r="B140" s="684" t="s">
        <v>791</v>
      </c>
      <c r="C140" s="684" t="s">
        <v>792</v>
      </c>
      <c r="D140" s="685" t="s">
        <v>793</v>
      </c>
      <c r="E140" s="686" t="s">
        <v>815</v>
      </c>
      <c r="F140" s="686"/>
      <c r="G140" s="687" t="s">
        <v>795</v>
      </c>
      <c r="H140" s="687"/>
    </row>
    <row r="141" spans="1:8">
      <c r="A141" s="683"/>
      <c r="B141" s="684"/>
      <c r="C141" s="684"/>
      <c r="D141" s="685"/>
      <c r="E141" s="286" t="s">
        <v>832</v>
      </c>
      <c r="F141" s="286" t="s">
        <v>833</v>
      </c>
      <c r="G141" s="286" t="s">
        <v>832</v>
      </c>
      <c r="H141" s="287" t="s">
        <v>833</v>
      </c>
    </row>
    <row r="142" spans="1:8" ht="25.5">
      <c r="A142" s="288" t="s">
        <v>902</v>
      </c>
      <c r="B142" s="289" t="s">
        <v>903</v>
      </c>
      <c r="C142" s="290" t="s">
        <v>77</v>
      </c>
      <c r="D142" s="291">
        <v>1</v>
      </c>
      <c r="E142" s="292">
        <v>10</v>
      </c>
      <c r="F142" s="292"/>
      <c r="G142" s="292">
        <f>ROUND((D142*E142),2)</f>
        <v>10</v>
      </c>
      <c r="H142" s="293">
        <f>ROUND((D142*F142),2)</f>
        <v>0</v>
      </c>
    </row>
    <row r="143" spans="1:8" ht="25.5">
      <c r="A143" s="288" t="s">
        <v>810</v>
      </c>
      <c r="B143" s="289" t="s">
        <v>811</v>
      </c>
      <c r="C143" s="289" t="s">
        <v>812</v>
      </c>
      <c r="D143" s="291">
        <v>0.25</v>
      </c>
      <c r="E143" s="292"/>
      <c r="F143" s="292">
        <v>15.35</v>
      </c>
      <c r="G143" s="292">
        <f>ROUND((D143*E143),2)</f>
        <v>0</v>
      </c>
      <c r="H143" s="293">
        <f>ROUND((D143*F143),2)</f>
        <v>3.84</v>
      </c>
    </row>
    <row r="144" spans="1:8">
      <c r="A144" s="294"/>
      <c r="B144" s="295"/>
      <c r="C144" s="296"/>
      <c r="D144" s="297"/>
      <c r="E144" s="298"/>
      <c r="F144" s="298" t="s">
        <v>834</v>
      </c>
      <c r="G144" s="298">
        <f>SUM(G142:G143)</f>
        <v>10</v>
      </c>
      <c r="H144" s="299">
        <f>SUM(H142:H143)</f>
        <v>3.84</v>
      </c>
    </row>
    <row r="145" spans="1:8">
      <c r="A145" s="300"/>
      <c r="B145" s="301"/>
      <c r="C145" s="302"/>
      <c r="D145" s="303"/>
      <c r="E145" s="304" t="s">
        <v>835</v>
      </c>
      <c r="F145" s="304"/>
      <c r="G145" s="688">
        <f>SUM(G144+H144)</f>
        <v>13.84</v>
      </c>
      <c r="H145" s="688"/>
    </row>
    <row r="146" spans="1:8">
      <c r="A146" s="284"/>
      <c r="B146" s="284"/>
      <c r="C146" s="284"/>
      <c r="D146" s="284"/>
      <c r="E146" s="284"/>
      <c r="F146" s="284"/>
      <c r="G146" s="284"/>
      <c r="H146" s="284"/>
    </row>
    <row r="147" spans="1:8" ht="15" customHeight="1">
      <c r="A147" s="285" t="s">
        <v>599</v>
      </c>
      <c r="B147" s="682" t="s">
        <v>360</v>
      </c>
      <c r="C147" s="682"/>
      <c r="D147" s="682"/>
      <c r="E147" s="682"/>
      <c r="F147" s="682"/>
      <c r="G147" s="682"/>
      <c r="H147" s="682"/>
    </row>
    <row r="148" spans="1:8">
      <c r="A148" s="683" t="s">
        <v>831</v>
      </c>
      <c r="B148" s="684" t="s">
        <v>791</v>
      </c>
      <c r="C148" s="684" t="s">
        <v>792</v>
      </c>
      <c r="D148" s="685" t="s">
        <v>793</v>
      </c>
      <c r="E148" s="686" t="s">
        <v>815</v>
      </c>
      <c r="F148" s="686"/>
      <c r="G148" s="687" t="s">
        <v>795</v>
      </c>
      <c r="H148" s="687"/>
    </row>
    <row r="149" spans="1:8">
      <c r="A149" s="683"/>
      <c r="B149" s="684"/>
      <c r="C149" s="684"/>
      <c r="D149" s="685"/>
      <c r="E149" s="286" t="s">
        <v>832</v>
      </c>
      <c r="F149" s="286" t="s">
        <v>833</v>
      </c>
      <c r="G149" s="286" t="s">
        <v>832</v>
      </c>
      <c r="H149" s="287" t="s">
        <v>833</v>
      </c>
    </row>
    <row r="150" spans="1:8" ht="25.5">
      <c r="A150" s="288" t="s">
        <v>810</v>
      </c>
      <c r="B150" s="289" t="s">
        <v>811</v>
      </c>
      <c r="C150" s="289" t="s">
        <v>812</v>
      </c>
      <c r="D150" s="291">
        <v>0.5</v>
      </c>
      <c r="E150" s="292"/>
      <c r="F150" s="292">
        <v>15.35</v>
      </c>
      <c r="G150" s="292"/>
      <c r="H150" s="293">
        <f>ROUND((D150*F150),2)</f>
        <v>7.68</v>
      </c>
    </row>
    <row r="151" spans="1:8">
      <c r="A151" s="294"/>
      <c r="B151" s="295"/>
      <c r="C151" s="296"/>
      <c r="D151" s="297"/>
      <c r="E151" s="298"/>
      <c r="F151" s="298" t="s">
        <v>834</v>
      </c>
      <c r="G151" s="298">
        <f>SUM(G150:G150)</f>
        <v>0</v>
      </c>
      <c r="H151" s="299">
        <f>SUM(H150:H150)</f>
        <v>7.68</v>
      </c>
    </row>
    <row r="152" spans="1:8">
      <c r="A152" s="300"/>
      <c r="B152" s="301"/>
      <c r="C152" s="302"/>
      <c r="D152" s="303"/>
      <c r="E152" s="304" t="s">
        <v>835</v>
      </c>
      <c r="F152" s="304"/>
      <c r="G152" s="688">
        <f>SUM(G151+H151)</f>
        <v>7.68</v>
      </c>
      <c r="H152" s="688"/>
    </row>
    <row r="153" spans="1:8">
      <c r="A153" s="284"/>
      <c r="B153" s="284"/>
      <c r="C153" s="284"/>
      <c r="D153" s="284"/>
      <c r="E153" s="284"/>
      <c r="F153" s="284"/>
      <c r="G153" s="284"/>
      <c r="H153" s="284"/>
    </row>
    <row r="154" spans="1:8" ht="15" customHeight="1">
      <c r="A154" s="285" t="s">
        <v>516</v>
      </c>
      <c r="B154" s="682" t="s">
        <v>904</v>
      </c>
      <c r="C154" s="682"/>
      <c r="D154" s="682"/>
      <c r="E154" s="682"/>
      <c r="F154" s="682"/>
      <c r="G154" s="682"/>
      <c r="H154" s="682"/>
    </row>
    <row r="155" spans="1:8">
      <c r="A155" s="683" t="s">
        <v>831</v>
      </c>
      <c r="B155" s="684" t="s">
        <v>791</v>
      </c>
      <c r="C155" s="684" t="s">
        <v>792</v>
      </c>
      <c r="D155" s="685" t="s">
        <v>793</v>
      </c>
      <c r="E155" s="686" t="s">
        <v>815</v>
      </c>
      <c r="F155" s="686"/>
      <c r="G155" s="687" t="s">
        <v>795</v>
      </c>
      <c r="H155" s="687"/>
    </row>
    <row r="156" spans="1:8">
      <c r="A156" s="683"/>
      <c r="B156" s="684"/>
      <c r="C156" s="684"/>
      <c r="D156" s="685"/>
      <c r="E156" s="286" t="s">
        <v>832</v>
      </c>
      <c r="F156" s="286" t="s">
        <v>833</v>
      </c>
      <c r="G156" s="286" t="s">
        <v>832</v>
      </c>
      <c r="H156" s="287" t="s">
        <v>833</v>
      </c>
    </row>
    <row r="157" spans="1:8" ht="25.5">
      <c r="A157" s="288" t="s">
        <v>905</v>
      </c>
      <c r="B157" s="289" t="s">
        <v>328</v>
      </c>
      <c r="C157" s="290" t="s">
        <v>77</v>
      </c>
      <c r="D157" s="291">
        <v>1</v>
      </c>
      <c r="E157" s="292">
        <v>630.79999999999995</v>
      </c>
      <c r="F157" s="292"/>
      <c r="G157" s="292">
        <f>ROUND((D157*E157),2)</f>
        <v>630.79999999999995</v>
      </c>
      <c r="H157" s="293">
        <f>ROUND((D157*F157),2)</f>
        <v>0</v>
      </c>
    </row>
    <row r="158" spans="1:8" ht="25.5">
      <c r="A158" s="288" t="s">
        <v>820</v>
      </c>
      <c r="B158" s="289" t="s">
        <v>821</v>
      </c>
      <c r="C158" s="289" t="s">
        <v>812</v>
      </c>
      <c r="D158" s="291">
        <v>0.9</v>
      </c>
      <c r="E158" s="292"/>
      <c r="F158" s="292">
        <v>18.48</v>
      </c>
      <c r="G158" s="292"/>
      <c r="H158" s="293">
        <f>ROUND((D158*F158),2)</f>
        <v>16.63</v>
      </c>
    </row>
    <row r="159" spans="1:8" ht="25.5">
      <c r="A159" s="288" t="s">
        <v>810</v>
      </c>
      <c r="B159" s="289" t="s">
        <v>811</v>
      </c>
      <c r="C159" s="289" t="s">
        <v>812</v>
      </c>
      <c r="D159" s="291">
        <v>1</v>
      </c>
      <c r="E159" s="292"/>
      <c r="F159" s="292">
        <v>15.35</v>
      </c>
      <c r="G159" s="292">
        <f>ROUND((D159*E159),2)</f>
        <v>0</v>
      </c>
      <c r="H159" s="293">
        <f>ROUND((D159*F159),2)</f>
        <v>15.35</v>
      </c>
    </row>
    <row r="160" spans="1:8">
      <c r="A160" s="294"/>
      <c r="B160" s="295"/>
      <c r="C160" s="296"/>
      <c r="D160" s="297"/>
      <c r="E160" s="298"/>
      <c r="F160" s="298" t="s">
        <v>834</v>
      </c>
      <c r="G160" s="298">
        <f>SUM(G157:G159)</f>
        <v>630.79999999999995</v>
      </c>
      <c r="H160" s="299">
        <f>SUM(H157:H159)</f>
        <v>31.979999999999997</v>
      </c>
    </row>
    <row r="161" spans="1:8">
      <c r="A161" s="300"/>
      <c r="B161" s="301"/>
      <c r="C161" s="302"/>
      <c r="D161" s="303"/>
      <c r="E161" s="304" t="s">
        <v>835</v>
      </c>
      <c r="F161" s="304"/>
      <c r="G161" s="688">
        <f>SUM(G160+H160)</f>
        <v>662.78</v>
      </c>
      <c r="H161" s="688"/>
    </row>
    <row r="162" spans="1:8">
      <c r="A162" s="284"/>
      <c r="B162" s="284"/>
      <c r="C162" s="284"/>
      <c r="D162" s="284"/>
      <c r="E162" s="284"/>
      <c r="F162" s="284"/>
      <c r="G162" s="284"/>
      <c r="H162" s="284"/>
    </row>
    <row r="163" spans="1:8" ht="15" customHeight="1">
      <c r="A163" s="285" t="s">
        <v>304</v>
      </c>
      <c r="B163" s="682" t="s">
        <v>305</v>
      </c>
      <c r="C163" s="682"/>
      <c r="D163" s="682"/>
      <c r="E163" s="682"/>
      <c r="F163" s="682"/>
      <c r="G163" s="682"/>
      <c r="H163" s="682"/>
    </row>
    <row r="164" spans="1:8">
      <c r="A164" s="683" t="s">
        <v>831</v>
      </c>
      <c r="B164" s="684" t="s">
        <v>791</v>
      </c>
      <c r="C164" s="684" t="s">
        <v>792</v>
      </c>
      <c r="D164" s="685" t="s">
        <v>793</v>
      </c>
      <c r="E164" s="686" t="s">
        <v>815</v>
      </c>
      <c r="F164" s="686"/>
      <c r="G164" s="687" t="s">
        <v>795</v>
      </c>
      <c r="H164" s="687"/>
    </row>
    <row r="165" spans="1:8">
      <c r="A165" s="683"/>
      <c r="B165" s="684"/>
      <c r="C165" s="684"/>
      <c r="D165" s="685"/>
      <c r="E165" s="286" t="s">
        <v>832</v>
      </c>
      <c r="F165" s="286" t="s">
        <v>833</v>
      </c>
      <c r="G165" s="286" t="s">
        <v>832</v>
      </c>
      <c r="H165" s="287" t="s">
        <v>833</v>
      </c>
    </row>
    <row r="166" spans="1:8" ht="25.5">
      <c r="A166" s="288" t="s">
        <v>906</v>
      </c>
      <c r="B166" s="289" t="s">
        <v>907</v>
      </c>
      <c r="C166" s="290" t="s">
        <v>77</v>
      </c>
      <c r="D166" s="291">
        <v>1</v>
      </c>
      <c r="E166" s="292">
        <v>717.35</v>
      </c>
      <c r="F166" s="292"/>
      <c r="G166" s="292">
        <f>ROUND((D166*E166),2)</f>
        <v>717.35</v>
      </c>
      <c r="H166" s="293">
        <f>ROUND((D166*F166),2)</f>
        <v>0</v>
      </c>
    </row>
    <row r="167" spans="1:8" ht="25.5">
      <c r="A167" s="288" t="s">
        <v>861</v>
      </c>
      <c r="B167" s="289" t="s">
        <v>869</v>
      </c>
      <c r="C167" s="289" t="s">
        <v>812</v>
      </c>
      <c r="D167" s="291">
        <v>0.5</v>
      </c>
      <c r="E167" s="292"/>
      <c r="F167" s="292">
        <v>20.11</v>
      </c>
      <c r="G167" s="292"/>
      <c r="H167" s="293">
        <f>ROUND((D167*F167),2)</f>
        <v>10.06</v>
      </c>
    </row>
    <row r="168" spans="1:8" ht="25.5">
      <c r="A168" s="288" t="s">
        <v>863</v>
      </c>
      <c r="B168" s="289" t="s">
        <v>864</v>
      </c>
      <c r="C168" s="289" t="s">
        <v>812</v>
      </c>
      <c r="D168" s="291">
        <v>0.5</v>
      </c>
      <c r="E168" s="292"/>
      <c r="F168" s="292">
        <v>15.41</v>
      </c>
      <c r="G168" s="292">
        <f>ROUND((D168*E168),2)</f>
        <v>0</v>
      </c>
      <c r="H168" s="293">
        <f>ROUND((D168*F168),2)</f>
        <v>7.71</v>
      </c>
    </row>
    <row r="169" spans="1:8">
      <c r="A169" s="294"/>
      <c r="B169" s="295"/>
      <c r="C169" s="296"/>
      <c r="D169" s="297"/>
      <c r="E169" s="298"/>
      <c r="F169" s="298" t="s">
        <v>834</v>
      </c>
      <c r="G169" s="298">
        <f>SUM(G166:G168)</f>
        <v>717.35</v>
      </c>
      <c r="H169" s="299">
        <f>SUM(H166:H168)</f>
        <v>17.77</v>
      </c>
    </row>
    <row r="170" spans="1:8">
      <c r="A170" s="300"/>
      <c r="B170" s="301"/>
      <c r="C170" s="302"/>
      <c r="D170" s="303"/>
      <c r="E170" s="304" t="s">
        <v>835</v>
      </c>
      <c r="F170" s="304"/>
      <c r="G170" s="688">
        <f>SUM(G169+H169)</f>
        <v>735.12</v>
      </c>
      <c r="H170" s="688"/>
    </row>
    <row r="171" spans="1:8">
      <c r="A171" s="284"/>
      <c r="B171" s="284"/>
      <c r="C171" s="284"/>
      <c r="D171" s="284"/>
      <c r="E171" s="284"/>
      <c r="F171" s="284"/>
      <c r="G171" s="284"/>
      <c r="H171" s="284"/>
    </row>
    <row r="172" spans="1:8" ht="15" customHeight="1">
      <c r="A172" s="285" t="s">
        <v>603</v>
      </c>
      <c r="B172" s="682" t="s">
        <v>908</v>
      </c>
      <c r="C172" s="682"/>
      <c r="D172" s="682"/>
      <c r="E172" s="682"/>
      <c r="F172" s="682"/>
      <c r="G172" s="682"/>
      <c r="H172" s="682"/>
    </row>
    <row r="173" spans="1:8">
      <c r="A173" s="683" t="s">
        <v>831</v>
      </c>
      <c r="B173" s="684" t="s">
        <v>791</v>
      </c>
      <c r="C173" s="684" t="s">
        <v>792</v>
      </c>
      <c r="D173" s="685" t="s">
        <v>793</v>
      </c>
      <c r="E173" s="686" t="s">
        <v>815</v>
      </c>
      <c r="F173" s="686"/>
      <c r="G173" s="687" t="s">
        <v>795</v>
      </c>
      <c r="H173" s="687"/>
    </row>
    <row r="174" spans="1:8">
      <c r="A174" s="683"/>
      <c r="B174" s="684"/>
      <c r="C174" s="684"/>
      <c r="D174" s="685"/>
      <c r="E174" s="286" t="s">
        <v>832</v>
      </c>
      <c r="F174" s="286" t="s">
        <v>833</v>
      </c>
      <c r="G174" s="286" t="s">
        <v>832</v>
      </c>
      <c r="H174" s="287" t="s">
        <v>833</v>
      </c>
    </row>
    <row r="175" spans="1:8">
      <c r="A175" s="288" t="s">
        <v>909</v>
      </c>
      <c r="B175" s="289" t="s">
        <v>910</v>
      </c>
      <c r="C175" s="290" t="s">
        <v>77</v>
      </c>
      <c r="D175" s="291">
        <v>1</v>
      </c>
      <c r="E175" s="292">
        <v>12499</v>
      </c>
      <c r="F175" s="292"/>
      <c r="G175" s="292">
        <f>ROUND((D175*E175),2)</f>
        <v>12499</v>
      </c>
      <c r="H175" s="293">
        <f>ROUND((D175*F175),2)</f>
        <v>0</v>
      </c>
    </row>
    <row r="176" spans="1:8" ht="15" customHeight="1">
      <c r="A176" s="288" t="s">
        <v>874</v>
      </c>
      <c r="B176" s="289" t="s">
        <v>901</v>
      </c>
      <c r="C176" s="289" t="s">
        <v>812</v>
      </c>
      <c r="D176" s="291">
        <v>1</v>
      </c>
      <c r="E176" s="292"/>
      <c r="F176" s="292">
        <v>18.149999999999999</v>
      </c>
      <c r="G176" s="292"/>
      <c r="H176" s="293">
        <f>ROUND((D176*F176),2)</f>
        <v>18.149999999999999</v>
      </c>
    </row>
    <row r="177" spans="1:8" ht="15.75" customHeight="1">
      <c r="A177" s="288" t="s">
        <v>876</v>
      </c>
      <c r="B177" s="289" t="s">
        <v>877</v>
      </c>
      <c r="C177" s="289" t="s">
        <v>812</v>
      </c>
      <c r="D177" s="291">
        <v>1</v>
      </c>
      <c r="E177" s="292"/>
      <c r="F177" s="292">
        <v>13.98</v>
      </c>
      <c r="G177" s="292">
        <f>ROUND((D177*E177),2)</f>
        <v>0</v>
      </c>
      <c r="H177" s="293">
        <f>ROUND((D177*F177),2)</f>
        <v>13.98</v>
      </c>
    </row>
    <row r="178" spans="1:8">
      <c r="A178" s="294"/>
      <c r="B178" s="295"/>
      <c r="C178" s="296"/>
      <c r="D178" s="297"/>
      <c r="E178" s="298"/>
      <c r="F178" s="298" t="s">
        <v>834</v>
      </c>
      <c r="G178" s="298">
        <f>SUM(G175:G177)</f>
        <v>12499</v>
      </c>
      <c r="H178" s="299">
        <f>SUM(H175:H177)</f>
        <v>32.129999999999995</v>
      </c>
    </row>
    <row r="179" spans="1:8">
      <c r="A179" s="300"/>
      <c r="B179" s="301"/>
      <c r="C179" s="302"/>
      <c r="D179" s="303"/>
      <c r="E179" s="304" t="s">
        <v>835</v>
      </c>
      <c r="F179" s="304"/>
      <c r="G179" s="688">
        <f>SUM(G178+H178)</f>
        <v>12531.13</v>
      </c>
      <c r="H179" s="688"/>
    </row>
    <row r="180" spans="1:8">
      <c r="A180" s="284"/>
      <c r="B180" s="284"/>
      <c r="C180" s="284"/>
      <c r="D180" s="284"/>
      <c r="E180" s="284"/>
      <c r="F180" s="284"/>
      <c r="G180" s="284"/>
      <c r="H180" s="284"/>
    </row>
    <row r="181" spans="1:8" ht="15" customHeight="1">
      <c r="A181" s="285" t="s">
        <v>696</v>
      </c>
      <c r="B181" s="682" t="s">
        <v>911</v>
      </c>
      <c r="C181" s="682"/>
      <c r="D181" s="682"/>
      <c r="E181" s="682"/>
      <c r="F181" s="682"/>
      <c r="G181" s="682"/>
      <c r="H181" s="682"/>
    </row>
    <row r="182" spans="1:8">
      <c r="A182" s="683" t="s">
        <v>831</v>
      </c>
      <c r="B182" s="684" t="s">
        <v>791</v>
      </c>
      <c r="C182" s="684" t="s">
        <v>792</v>
      </c>
      <c r="D182" s="685" t="s">
        <v>793</v>
      </c>
      <c r="E182" s="686" t="s">
        <v>815</v>
      </c>
      <c r="F182" s="686"/>
      <c r="G182" s="687" t="s">
        <v>795</v>
      </c>
      <c r="H182" s="687"/>
    </row>
    <row r="183" spans="1:8">
      <c r="A183" s="683"/>
      <c r="B183" s="684"/>
      <c r="C183" s="684"/>
      <c r="D183" s="685"/>
      <c r="E183" s="286" t="s">
        <v>832</v>
      </c>
      <c r="F183" s="286" t="s">
        <v>833</v>
      </c>
      <c r="G183" s="286" t="s">
        <v>832</v>
      </c>
      <c r="H183" s="287" t="s">
        <v>833</v>
      </c>
    </row>
    <row r="184" spans="1:8" ht="25.5">
      <c r="A184" s="288" t="s">
        <v>912</v>
      </c>
      <c r="B184" s="289" t="s">
        <v>913</v>
      </c>
      <c r="C184" s="290" t="s">
        <v>77</v>
      </c>
      <c r="D184" s="291">
        <v>1</v>
      </c>
      <c r="E184" s="292">
        <v>3066.5</v>
      </c>
      <c r="F184" s="292"/>
      <c r="G184" s="292">
        <f>ROUND((D184*E184),2)</f>
        <v>3066.5</v>
      </c>
      <c r="H184" s="293">
        <f>ROUND((D184*F184),2)</f>
        <v>0</v>
      </c>
    </row>
    <row r="185" spans="1:8" ht="38.25">
      <c r="A185" s="288" t="s">
        <v>874</v>
      </c>
      <c r="B185" s="289" t="s">
        <v>875</v>
      </c>
      <c r="C185" s="289" t="s">
        <v>812</v>
      </c>
      <c r="D185" s="291">
        <v>1</v>
      </c>
      <c r="E185" s="292"/>
      <c r="F185" s="292">
        <v>18.149999999999999</v>
      </c>
      <c r="G185" s="292"/>
      <c r="H185" s="293">
        <f>ROUND((D185*F185),2)</f>
        <v>18.149999999999999</v>
      </c>
    </row>
    <row r="186" spans="1:8" ht="38.25">
      <c r="A186" s="288" t="s">
        <v>876</v>
      </c>
      <c r="B186" s="289" t="s">
        <v>877</v>
      </c>
      <c r="C186" s="289" t="s">
        <v>812</v>
      </c>
      <c r="D186" s="291">
        <v>1</v>
      </c>
      <c r="E186" s="292"/>
      <c r="F186" s="292">
        <v>13.98</v>
      </c>
      <c r="G186" s="292">
        <f>ROUND((D186*E186),2)</f>
        <v>0</v>
      </c>
      <c r="H186" s="293">
        <f>ROUND((D186*F186),2)</f>
        <v>13.98</v>
      </c>
    </row>
    <row r="187" spans="1:8">
      <c r="A187" s="294"/>
      <c r="B187" s="295"/>
      <c r="C187" s="296"/>
      <c r="D187" s="297"/>
      <c r="E187" s="298"/>
      <c r="F187" s="298" t="s">
        <v>834</v>
      </c>
      <c r="G187" s="298">
        <f>SUM(G184:G186)</f>
        <v>3066.5</v>
      </c>
      <c r="H187" s="299">
        <f>SUM(H184:H186)</f>
        <v>32.129999999999995</v>
      </c>
    </row>
    <row r="188" spans="1:8">
      <c r="A188" s="300"/>
      <c r="B188" s="301"/>
      <c r="C188" s="302"/>
      <c r="D188" s="303"/>
      <c r="E188" s="304" t="s">
        <v>835</v>
      </c>
      <c r="F188" s="304"/>
      <c r="G188" s="688">
        <f>SUM(G187+H187)</f>
        <v>3098.63</v>
      </c>
      <c r="H188" s="688"/>
    </row>
    <row r="189" spans="1:8">
      <c r="A189" s="284"/>
      <c r="B189" s="284"/>
      <c r="C189" s="284"/>
      <c r="D189" s="284"/>
      <c r="E189" s="284"/>
      <c r="F189" s="284"/>
      <c r="G189" s="284"/>
      <c r="H189" s="284"/>
    </row>
    <row r="190" spans="1:8" ht="15" customHeight="1">
      <c r="A190" s="285" t="s">
        <v>914</v>
      </c>
      <c r="B190" s="682" t="s">
        <v>220</v>
      </c>
      <c r="C190" s="682"/>
      <c r="D190" s="682"/>
      <c r="E190" s="682"/>
      <c r="F190" s="682"/>
      <c r="G190" s="682"/>
      <c r="H190" s="682"/>
    </row>
    <row r="191" spans="1:8">
      <c r="A191" s="683" t="s">
        <v>831</v>
      </c>
      <c r="B191" s="684" t="s">
        <v>791</v>
      </c>
      <c r="C191" s="684" t="s">
        <v>792</v>
      </c>
      <c r="D191" s="685" t="s">
        <v>793</v>
      </c>
      <c r="E191" s="686" t="s">
        <v>815</v>
      </c>
      <c r="F191" s="686"/>
      <c r="G191" s="687" t="s">
        <v>795</v>
      </c>
      <c r="H191" s="687"/>
    </row>
    <row r="192" spans="1:8">
      <c r="A192" s="683"/>
      <c r="B192" s="684"/>
      <c r="C192" s="684"/>
      <c r="D192" s="685"/>
      <c r="E192" s="286" t="s">
        <v>832</v>
      </c>
      <c r="F192" s="286" t="s">
        <v>833</v>
      </c>
      <c r="G192" s="286" t="s">
        <v>832</v>
      </c>
      <c r="H192" s="287" t="s">
        <v>833</v>
      </c>
    </row>
    <row r="193" spans="1:8" ht="49.5">
      <c r="A193" s="288" t="s">
        <v>906</v>
      </c>
      <c r="B193" s="289" t="s">
        <v>915</v>
      </c>
      <c r="C193" s="290" t="s">
        <v>77</v>
      </c>
      <c r="D193" s="291">
        <v>0.16</v>
      </c>
      <c r="E193" s="292">
        <v>30.8</v>
      </c>
      <c r="F193" s="292"/>
      <c r="G193" s="292">
        <f>ROUND((D193*E193),2)</f>
        <v>4.93</v>
      </c>
      <c r="H193" s="293">
        <f>ROUND((D193*F193),2)</f>
        <v>0</v>
      </c>
    </row>
    <row r="194" spans="1:8" ht="25.5">
      <c r="A194" s="288" t="s">
        <v>916</v>
      </c>
      <c r="B194" s="289" t="s">
        <v>917</v>
      </c>
      <c r="C194" s="289" t="s">
        <v>812</v>
      </c>
      <c r="D194" s="291">
        <v>4.7E-2</v>
      </c>
      <c r="E194" s="292"/>
      <c r="F194" s="292">
        <v>19.48</v>
      </c>
      <c r="G194" s="292"/>
      <c r="H194" s="293">
        <f>ROUND((D194*F194),2)</f>
        <v>0.92</v>
      </c>
    </row>
    <row r="195" spans="1:8" ht="25.5">
      <c r="A195" s="288" t="s">
        <v>810</v>
      </c>
      <c r="B195" s="289" t="s">
        <v>811</v>
      </c>
      <c r="C195" s="289" t="s">
        <v>812</v>
      </c>
      <c r="D195" s="291">
        <v>1.2E-2</v>
      </c>
      <c r="E195" s="292"/>
      <c r="F195" s="292">
        <v>15.35</v>
      </c>
      <c r="G195" s="292">
        <f>ROUND((D195*E195),2)</f>
        <v>0</v>
      </c>
      <c r="H195" s="293">
        <f>ROUND((D195*F195),2)</f>
        <v>0.18</v>
      </c>
    </row>
    <row r="196" spans="1:8">
      <c r="A196" s="294"/>
      <c r="B196" s="295"/>
      <c r="C196" s="296"/>
      <c r="D196" s="297"/>
      <c r="E196" s="298"/>
      <c r="F196" s="298" t="s">
        <v>834</v>
      </c>
      <c r="G196" s="298">
        <f>SUM(G193:G195)</f>
        <v>4.93</v>
      </c>
      <c r="H196" s="299">
        <f>SUM(H193:H195)</f>
        <v>1.1000000000000001</v>
      </c>
    </row>
    <row r="197" spans="1:8">
      <c r="A197" s="300"/>
      <c r="B197" s="301"/>
      <c r="C197" s="302"/>
      <c r="D197" s="303"/>
      <c r="E197" s="304" t="s">
        <v>835</v>
      </c>
      <c r="F197" s="304"/>
      <c r="G197" s="688">
        <f>SUM(G196+H196)</f>
        <v>6.0299999999999994</v>
      </c>
      <c r="H197" s="688"/>
    </row>
    <row r="198" spans="1:8">
      <c r="A198" s="284"/>
      <c r="B198" s="284"/>
      <c r="C198" s="284"/>
      <c r="D198" s="284"/>
      <c r="E198" s="284"/>
      <c r="F198" s="284"/>
      <c r="G198" s="284"/>
      <c r="H198" s="284"/>
    </row>
    <row r="199" spans="1:8" ht="15" customHeight="1">
      <c r="A199" s="285" t="s">
        <v>918</v>
      </c>
      <c r="B199" s="682" t="s">
        <v>919</v>
      </c>
      <c r="C199" s="682"/>
      <c r="D199" s="682"/>
      <c r="E199" s="682"/>
      <c r="F199" s="682"/>
      <c r="G199" s="682"/>
      <c r="H199" s="682"/>
    </row>
    <row r="200" spans="1:8">
      <c r="A200" s="683" t="s">
        <v>831</v>
      </c>
      <c r="B200" s="684" t="s">
        <v>791</v>
      </c>
      <c r="C200" s="684" t="s">
        <v>792</v>
      </c>
      <c r="D200" s="685" t="s">
        <v>793</v>
      </c>
      <c r="E200" s="686" t="s">
        <v>815</v>
      </c>
      <c r="F200" s="686"/>
      <c r="G200" s="687" t="s">
        <v>795</v>
      </c>
      <c r="H200" s="687"/>
    </row>
    <row r="201" spans="1:8">
      <c r="A201" s="683"/>
      <c r="B201" s="684"/>
      <c r="C201" s="684"/>
      <c r="D201" s="685"/>
      <c r="E201" s="286" t="s">
        <v>832</v>
      </c>
      <c r="F201" s="286" t="s">
        <v>833</v>
      </c>
      <c r="G201" s="286" t="s">
        <v>832</v>
      </c>
      <c r="H201" s="287" t="s">
        <v>833</v>
      </c>
    </row>
    <row r="202" spans="1:8" ht="25.5">
      <c r="A202" s="288" t="s">
        <v>920</v>
      </c>
      <c r="B202" s="289" t="s">
        <v>921</v>
      </c>
      <c r="C202" s="290" t="s">
        <v>77</v>
      </c>
      <c r="D202" s="291">
        <v>1</v>
      </c>
      <c r="E202" s="292">
        <v>54.3</v>
      </c>
      <c r="F202" s="292"/>
      <c r="G202" s="292">
        <f>ROUND((D202*E202),2)</f>
        <v>54.3</v>
      </c>
      <c r="H202" s="293">
        <f>ROUND((D202*F202),2)</f>
        <v>0</v>
      </c>
    </row>
    <row r="203" spans="1:8" ht="25.5">
      <c r="A203" s="288" t="s">
        <v>810</v>
      </c>
      <c r="B203" s="289" t="s">
        <v>811</v>
      </c>
      <c r="C203" s="289" t="s">
        <v>812</v>
      </c>
      <c r="D203" s="291">
        <v>0.25</v>
      </c>
      <c r="E203" s="292"/>
      <c r="F203" s="292">
        <v>15.35</v>
      </c>
      <c r="G203" s="292">
        <f>ROUND((D203*E203),2)</f>
        <v>0</v>
      </c>
      <c r="H203" s="293">
        <f>ROUND((D203*F203),2)</f>
        <v>3.84</v>
      </c>
    </row>
    <row r="204" spans="1:8">
      <c r="A204" s="294"/>
      <c r="B204" s="295"/>
      <c r="C204" s="296"/>
      <c r="D204" s="297"/>
      <c r="E204" s="298"/>
      <c r="F204" s="298" t="s">
        <v>834</v>
      </c>
      <c r="G204" s="298">
        <f>SUM(G202:G203)</f>
        <v>54.3</v>
      </c>
      <c r="H204" s="299">
        <f>SUM(H202:H203)</f>
        <v>3.84</v>
      </c>
    </row>
    <row r="205" spans="1:8">
      <c r="A205" s="300"/>
      <c r="B205" s="301"/>
      <c r="C205" s="302"/>
      <c r="D205" s="303"/>
      <c r="E205" s="304" t="s">
        <v>835</v>
      </c>
      <c r="F205" s="304"/>
      <c r="G205" s="688">
        <f>SUM(G204+H204)</f>
        <v>58.14</v>
      </c>
      <c r="H205" s="688"/>
    </row>
    <row r="206" spans="1:8">
      <c r="A206" s="284"/>
      <c r="B206" s="284"/>
      <c r="C206" s="284"/>
      <c r="D206" s="284"/>
      <c r="E206" s="284"/>
      <c r="F206" s="284"/>
      <c r="G206" s="284"/>
      <c r="H206" s="284"/>
    </row>
    <row r="207" spans="1:8" ht="15" customHeight="1">
      <c r="A207" s="285" t="s">
        <v>108</v>
      </c>
      <c r="B207" s="682" t="s">
        <v>109</v>
      </c>
      <c r="C207" s="682"/>
      <c r="D207" s="682"/>
      <c r="E207" s="682"/>
      <c r="F207" s="682"/>
      <c r="G207" s="682"/>
      <c r="H207" s="682"/>
    </row>
    <row r="208" spans="1:8">
      <c r="A208" s="683" t="s">
        <v>831</v>
      </c>
      <c r="B208" s="684" t="s">
        <v>791</v>
      </c>
      <c r="C208" s="684" t="s">
        <v>792</v>
      </c>
      <c r="D208" s="685" t="s">
        <v>793</v>
      </c>
      <c r="E208" s="686" t="s">
        <v>815</v>
      </c>
      <c r="F208" s="686"/>
      <c r="G208" s="687" t="s">
        <v>795</v>
      </c>
      <c r="H208" s="687"/>
    </row>
    <row r="209" spans="1:8">
      <c r="A209" s="683"/>
      <c r="B209" s="684"/>
      <c r="C209" s="684"/>
      <c r="D209" s="685"/>
      <c r="E209" s="286" t="s">
        <v>832</v>
      </c>
      <c r="F209" s="286" t="s">
        <v>833</v>
      </c>
      <c r="G209" s="286" t="s">
        <v>832</v>
      </c>
      <c r="H209" s="287" t="s">
        <v>833</v>
      </c>
    </row>
    <row r="210" spans="1:8">
      <c r="A210" s="288" t="s">
        <v>922</v>
      </c>
      <c r="B210" s="289" t="s">
        <v>923</v>
      </c>
      <c r="C210" s="290" t="s">
        <v>77</v>
      </c>
      <c r="D210" s="291">
        <v>1</v>
      </c>
      <c r="E210" s="292">
        <v>89.9</v>
      </c>
      <c r="F210" s="292"/>
      <c r="G210" s="292">
        <f>ROUND((D210*E210),2)</f>
        <v>89.9</v>
      </c>
      <c r="H210" s="293">
        <f>ROUND((D210*F210),2)</f>
        <v>0</v>
      </c>
    </row>
    <row r="211" spans="1:8" ht="25.5">
      <c r="A211" s="288" t="s">
        <v>861</v>
      </c>
      <c r="B211" s="289" t="s">
        <v>869</v>
      </c>
      <c r="C211" s="290" t="s">
        <v>812</v>
      </c>
      <c r="D211" s="291">
        <v>0.5</v>
      </c>
      <c r="E211" s="292"/>
      <c r="F211" s="292">
        <v>20.11</v>
      </c>
      <c r="G211" s="292"/>
      <c r="H211" s="293">
        <f>ROUND((D211*F211),2)</f>
        <v>10.06</v>
      </c>
    </row>
    <row r="212" spans="1:8" ht="25.5">
      <c r="A212" s="288" t="s">
        <v>863</v>
      </c>
      <c r="B212" s="289" t="s">
        <v>864</v>
      </c>
      <c r="C212" s="289" t="s">
        <v>812</v>
      </c>
      <c r="D212" s="291">
        <v>0.5</v>
      </c>
      <c r="E212" s="292"/>
      <c r="F212" s="292">
        <v>15.41</v>
      </c>
      <c r="G212" s="292">
        <f>ROUND((D212*E212),2)</f>
        <v>0</v>
      </c>
      <c r="H212" s="293">
        <f>ROUND((D212*F212),2)</f>
        <v>7.71</v>
      </c>
    </row>
    <row r="213" spans="1:8">
      <c r="A213" s="294"/>
      <c r="B213" s="295"/>
      <c r="C213" s="296"/>
      <c r="D213" s="297"/>
      <c r="E213" s="298"/>
      <c r="F213" s="298" t="s">
        <v>834</v>
      </c>
      <c r="G213" s="298">
        <f>SUM(G210:G212)</f>
        <v>89.9</v>
      </c>
      <c r="H213" s="299">
        <f>SUM(H210:H212)</f>
        <v>17.77</v>
      </c>
    </row>
    <row r="214" spans="1:8">
      <c r="A214" s="300"/>
      <c r="B214" s="301"/>
      <c r="C214" s="302"/>
      <c r="D214" s="303"/>
      <c r="E214" s="304" t="s">
        <v>835</v>
      </c>
      <c r="F214" s="304"/>
      <c r="G214" s="688">
        <f>SUM(G213+H213)</f>
        <v>107.67</v>
      </c>
      <c r="H214" s="688"/>
    </row>
    <row r="215" spans="1:8">
      <c r="A215" s="284"/>
      <c r="B215" s="284"/>
      <c r="C215" s="284"/>
      <c r="D215" s="284"/>
      <c r="E215" s="284"/>
      <c r="F215" s="284"/>
      <c r="G215" s="284"/>
      <c r="H215" s="284"/>
    </row>
    <row r="216" spans="1:8" ht="15" customHeight="1">
      <c r="A216" s="285" t="s">
        <v>75</v>
      </c>
      <c r="B216" s="682" t="s">
        <v>924</v>
      </c>
      <c r="C216" s="682"/>
      <c r="D216" s="682"/>
      <c r="E216" s="682"/>
      <c r="F216" s="682"/>
      <c r="G216" s="682"/>
      <c r="H216" s="682"/>
    </row>
    <row r="217" spans="1:8">
      <c r="A217" s="683" t="s">
        <v>831</v>
      </c>
      <c r="B217" s="684" t="s">
        <v>791</v>
      </c>
      <c r="C217" s="684" t="s">
        <v>792</v>
      </c>
      <c r="D217" s="685" t="s">
        <v>793</v>
      </c>
      <c r="E217" s="686" t="s">
        <v>815</v>
      </c>
      <c r="F217" s="686"/>
      <c r="G217" s="687" t="s">
        <v>795</v>
      </c>
      <c r="H217" s="687"/>
    </row>
    <row r="218" spans="1:8">
      <c r="A218" s="683"/>
      <c r="B218" s="684"/>
      <c r="C218" s="684"/>
      <c r="D218" s="685"/>
      <c r="E218" s="286" t="s">
        <v>832</v>
      </c>
      <c r="F218" s="286" t="s">
        <v>833</v>
      </c>
      <c r="G218" s="286" t="s">
        <v>832</v>
      </c>
      <c r="H218" s="287" t="s">
        <v>833</v>
      </c>
    </row>
    <row r="219" spans="1:8" ht="25.5">
      <c r="A219" s="288" t="s">
        <v>925</v>
      </c>
      <c r="B219" s="289" t="s">
        <v>926</v>
      </c>
      <c r="C219" s="290" t="s">
        <v>77</v>
      </c>
      <c r="D219" s="291">
        <v>1</v>
      </c>
      <c r="E219" s="292">
        <f>'Pesquisa de Mercado'!E81</f>
        <v>199.99</v>
      </c>
      <c r="F219" s="292"/>
      <c r="G219" s="292">
        <f>ROUND((D219*E219),2)</f>
        <v>199.99</v>
      </c>
      <c r="H219" s="293">
        <f>ROUND((D219*F219),2)</f>
        <v>0</v>
      </c>
    </row>
    <row r="220" spans="1:8" ht="25.5">
      <c r="A220" s="288" t="s">
        <v>810</v>
      </c>
      <c r="B220" s="289" t="s">
        <v>811</v>
      </c>
      <c r="C220" s="289" t="s">
        <v>812</v>
      </c>
      <c r="D220" s="291">
        <v>0.25</v>
      </c>
      <c r="E220" s="292"/>
      <c r="F220" s="292">
        <v>15.35</v>
      </c>
      <c r="G220" s="292">
        <f>ROUND((D220*E220),2)</f>
        <v>0</v>
      </c>
      <c r="H220" s="293">
        <f>ROUND((D220*F220),2)</f>
        <v>3.84</v>
      </c>
    </row>
    <row r="221" spans="1:8">
      <c r="A221" s="294"/>
      <c r="B221" s="295"/>
      <c r="C221" s="296"/>
      <c r="D221" s="297"/>
      <c r="E221" s="298"/>
      <c r="F221" s="298" t="s">
        <v>834</v>
      </c>
      <c r="G221" s="298">
        <f>SUM(G219:G220)</f>
        <v>199.99</v>
      </c>
      <c r="H221" s="299">
        <f>SUM(H219:H220)</f>
        <v>3.84</v>
      </c>
    </row>
    <row r="222" spans="1:8">
      <c r="A222" s="300"/>
      <c r="B222" s="301"/>
      <c r="C222" s="302"/>
      <c r="D222" s="303"/>
      <c r="E222" s="304" t="s">
        <v>835</v>
      </c>
      <c r="F222" s="304"/>
      <c r="G222" s="688">
        <f>SUM(G221+H221)</f>
        <v>203.83</v>
      </c>
      <c r="H222" s="688"/>
    </row>
    <row r="223" spans="1:8">
      <c r="A223" s="284"/>
      <c r="B223" s="284"/>
      <c r="C223" s="284"/>
      <c r="D223" s="284"/>
      <c r="E223" s="284"/>
      <c r="F223" s="284"/>
      <c r="G223" s="284"/>
      <c r="H223" s="284"/>
    </row>
    <row r="224" spans="1:8" ht="15" customHeight="1">
      <c r="A224" s="285" t="s">
        <v>82</v>
      </c>
      <c r="B224" s="682" t="s">
        <v>927</v>
      </c>
      <c r="C224" s="682"/>
      <c r="D224" s="682"/>
      <c r="E224" s="682"/>
      <c r="F224" s="682"/>
      <c r="G224" s="682"/>
      <c r="H224" s="682"/>
    </row>
    <row r="225" spans="1:8">
      <c r="A225" s="683" t="s">
        <v>831</v>
      </c>
      <c r="B225" s="684" t="s">
        <v>791</v>
      </c>
      <c r="C225" s="684" t="s">
        <v>792</v>
      </c>
      <c r="D225" s="685" t="s">
        <v>793</v>
      </c>
      <c r="E225" s="686" t="s">
        <v>815</v>
      </c>
      <c r="F225" s="686"/>
      <c r="G225" s="687" t="s">
        <v>795</v>
      </c>
      <c r="H225" s="687"/>
    </row>
    <row r="226" spans="1:8">
      <c r="A226" s="683"/>
      <c r="B226" s="684"/>
      <c r="C226" s="684"/>
      <c r="D226" s="685"/>
      <c r="E226" s="286" t="s">
        <v>832</v>
      </c>
      <c r="F226" s="286" t="s">
        <v>833</v>
      </c>
      <c r="G226" s="286" t="s">
        <v>832</v>
      </c>
      <c r="H226" s="287" t="s">
        <v>833</v>
      </c>
    </row>
    <row r="227" spans="1:8" ht="25.5">
      <c r="A227" s="288" t="s">
        <v>928</v>
      </c>
      <c r="B227" s="289" t="s">
        <v>929</v>
      </c>
      <c r="C227" s="290" t="s">
        <v>77</v>
      </c>
      <c r="D227" s="291">
        <v>1</v>
      </c>
      <c r="E227" s="292">
        <f>'Pesquisa de Mercado'!E95</f>
        <v>16.7</v>
      </c>
      <c r="F227" s="292"/>
      <c r="G227" s="292">
        <f>ROUND((D227*E227),2)</f>
        <v>16.7</v>
      </c>
      <c r="H227" s="293">
        <f>ROUND((D227*F227),2)</f>
        <v>0</v>
      </c>
    </row>
    <row r="228" spans="1:8" ht="25.5">
      <c r="A228" s="288" t="s">
        <v>810</v>
      </c>
      <c r="B228" s="289" t="s">
        <v>811</v>
      </c>
      <c r="C228" s="289" t="s">
        <v>812</v>
      </c>
      <c r="D228" s="291">
        <v>0.25</v>
      </c>
      <c r="E228" s="292"/>
      <c r="F228" s="292">
        <v>15.35</v>
      </c>
      <c r="G228" s="292">
        <f>ROUND((D228*E228),2)</f>
        <v>0</v>
      </c>
      <c r="H228" s="293">
        <f>ROUND((D228*F228),2)</f>
        <v>3.84</v>
      </c>
    </row>
    <row r="229" spans="1:8">
      <c r="A229" s="294"/>
      <c r="B229" s="295"/>
      <c r="C229" s="296"/>
      <c r="D229" s="297"/>
      <c r="E229" s="298"/>
      <c r="F229" s="298" t="s">
        <v>834</v>
      </c>
      <c r="G229" s="298">
        <f>SUM(G227:G228)</f>
        <v>16.7</v>
      </c>
      <c r="H229" s="299">
        <f>SUM(H227:H228)</f>
        <v>3.84</v>
      </c>
    </row>
    <row r="230" spans="1:8">
      <c r="A230" s="300"/>
      <c r="B230" s="301"/>
      <c r="C230" s="302"/>
      <c r="D230" s="303"/>
      <c r="E230" s="304" t="s">
        <v>835</v>
      </c>
      <c r="F230" s="304"/>
      <c r="G230" s="688">
        <f>SUM(G229+H229)</f>
        <v>20.54</v>
      </c>
      <c r="H230" s="688"/>
    </row>
    <row r="231" spans="1:8">
      <c r="A231" s="284"/>
      <c r="B231" s="284"/>
      <c r="C231" s="284"/>
      <c r="D231" s="284"/>
      <c r="E231" s="284"/>
      <c r="F231" s="284"/>
      <c r="G231" s="284"/>
      <c r="H231" s="284"/>
    </row>
    <row r="232" spans="1:8" ht="15" customHeight="1">
      <c r="A232" s="285" t="s">
        <v>88</v>
      </c>
      <c r="B232" s="682" t="s">
        <v>89</v>
      </c>
      <c r="C232" s="682"/>
      <c r="D232" s="682"/>
      <c r="E232" s="682"/>
      <c r="F232" s="682"/>
      <c r="G232" s="682"/>
      <c r="H232" s="682"/>
    </row>
    <row r="233" spans="1:8">
      <c r="A233" s="683" t="s">
        <v>831</v>
      </c>
      <c r="B233" s="684" t="s">
        <v>791</v>
      </c>
      <c r="C233" s="684" t="s">
        <v>792</v>
      </c>
      <c r="D233" s="685" t="s">
        <v>793</v>
      </c>
      <c r="E233" s="686" t="s">
        <v>815</v>
      </c>
      <c r="F233" s="686"/>
      <c r="G233" s="687" t="s">
        <v>795</v>
      </c>
      <c r="H233" s="687"/>
    </row>
    <row r="234" spans="1:8">
      <c r="A234" s="683"/>
      <c r="B234" s="684"/>
      <c r="C234" s="684"/>
      <c r="D234" s="685"/>
      <c r="E234" s="286" t="s">
        <v>832</v>
      </c>
      <c r="F234" s="286" t="s">
        <v>833</v>
      </c>
      <c r="G234" s="286" t="s">
        <v>832</v>
      </c>
      <c r="H234" s="287" t="s">
        <v>833</v>
      </c>
    </row>
    <row r="235" spans="1:8" ht="25.5">
      <c r="A235" s="288" t="s">
        <v>930</v>
      </c>
      <c r="B235" s="289" t="s">
        <v>931</v>
      </c>
      <c r="C235" s="290" t="s">
        <v>77</v>
      </c>
      <c r="D235" s="291">
        <v>1</v>
      </c>
      <c r="E235" s="292">
        <f>'Pesquisa de Mercado'!E102</f>
        <v>35</v>
      </c>
      <c r="F235" s="292"/>
      <c r="G235" s="292">
        <f>ROUND((D235*E235),2)</f>
        <v>35</v>
      </c>
      <c r="H235" s="293">
        <f>ROUND((D235*F235),2)</f>
        <v>0</v>
      </c>
    </row>
    <row r="236" spans="1:8" ht="25.5">
      <c r="A236" s="288" t="s">
        <v>810</v>
      </c>
      <c r="B236" s="289" t="s">
        <v>811</v>
      </c>
      <c r="C236" s="289" t="s">
        <v>812</v>
      </c>
      <c r="D236" s="291">
        <v>0.25</v>
      </c>
      <c r="E236" s="292"/>
      <c r="F236" s="292">
        <v>15.35</v>
      </c>
      <c r="G236" s="292">
        <f>ROUND((D236*E236),2)</f>
        <v>0</v>
      </c>
      <c r="H236" s="293">
        <f>ROUND((D236*F236),2)</f>
        <v>3.84</v>
      </c>
    </row>
    <row r="237" spans="1:8">
      <c r="A237" s="294"/>
      <c r="B237" s="295"/>
      <c r="C237" s="296"/>
      <c r="D237" s="297"/>
      <c r="E237" s="298"/>
      <c r="F237" s="298" t="s">
        <v>834</v>
      </c>
      <c r="G237" s="298">
        <f>SUM(G235:G236)</f>
        <v>35</v>
      </c>
      <c r="H237" s="299">
        <f>SUM(H235:H236)</f>
        <v>3.84</v>
      </c>
    </row>
    <row r="238" spans="1:8">
      <c r="A238" s="300"/>
      <c r="B238" s="301"/>
      <c r="C238" s="302"/>
      <c r="D238" s="303"/>
      <c r="E238" s="304" t="s">
        <v>835</v>
      </c>
      <c r="F238" s="304"/>
      <c r="G238" s="688">
        <f>SUM(G237+H237)</f>
        <v>38.840000000000003</v>
      </c>
      <c r="H238" s="688"/>
    </row>
    <row r="239" spans="1:8">
      <c r="A239" s="284"/>
      <c r="B239" s="284"/>
      <c r="C239" s="284"/>
      <c r="D239" s="284"/>
      <c r="E239" s="284"/>
      <c r="F239" s="284"/>
      <c r="G239" s="284"/>
      <c r="H239" s="284"/>
    </row>
    <row r="240" spans="1:8" ht="15" customHeight="1">
      <c r="A240" s="285" t="s">
        <v>91</v>
      </c>
      <c r="B240" s="682" t="s">
        <v>92</v>
      </c>
      <c r="C240" s="682"/>
      <c r="D240" s="682"/>
      <c r="E240" s="682"/>
      <c r="F240" s="682"/>
      <c r="G240" s="682"/>
      <c r="H240" s="682"/>
    </row>
    <row r="241" spans="1:8">
      <c r="A241" s="683" t="s">
        <v>831</v>
      </c>
      <c r="B241" s="684" t="s">
        <v>791</v>
      </c>
      <c r="C241" s="684" t="s">
        <v>792</v>
      </c>
      <c r="D241" s="685" t="s">
        <v>793</v>
      </c>
      <c r="E241" s="686" t="s">
        <v>815</v>
      </c>
      <c r="F241" s="686"/>
      <c r="G241" s="687" t="s">
        <v>795</v>
      </c>
      <c r="H241" s="687"/>
    </row>
    <row r="242" spans="1:8">
      <c r="A242" s="683"/>
      <c r="B242" s="684"/>
      <c r="C242" s="684"/>
      <c r="D242" s="685"/>
      <c r="E242" s="286" t="s">
        <v>832</v>
      </c>
      <c r="F242" s="286" t="s">
        <v>833</v>
      </c>
      <c r="G242" s="286" t="s">
        <v>832</v>
      </c>
      <c r="H242" s="287" t="s">
        <v>833</v>
      </c>
    </row>
    <row r="243" spans="1:8" ht="25.5">
      <c r="A243" s="288" t="s">
        <v>932</v>
      </c>
      <c r="B243" s="289" t="s">
        <v>933</v>
      </c>
      <c r="C243" s="290" t="s">
        <v>77</v>
      </c>
      <c r="D243" s="291">
        <v>1</v>
      </c>
      <c r="E243" s="292">
        <f>'Pesquisa de Mercado'!E396</f>
        <v>16.7</v>
      </c>
      <c r="F243" s="292"/>
      <c r="G243" s="292">
        <f>ROUND((D243*E243),2)</f>
        <v>16.7</v>
      </c>
      <c r="H243" s="293">
        <f>ROUND((D243*F243),2)</f>
        <v>0</v>
      </c>
    </row>
    <row r="244" spans="1:8" ht="25.5">
      <c r="A244" s="288" t="s">
        <v>810</v>
      </c>
      <c r="B244" s="289" t="s">
        <v>811</v>
      </c>
      <c r="C244" s="289" t="s">
        <v>812</v>
      </c>
      <c r="D244" s="291">
        <v>0.25</v>
      </c>
      <c r="E244" s="292"/>
      <c r="F244" s="292">
        <v>15.35</v>
      </c>
      <c r="G244" s="292">
        <f>ROUND((D244*E244),2)</f>
        <v>0</v>
      </c>
      <c r="H244" s="293">
        <f>ROUND((D244*F244),2)</f>
        <v>3.84</v>
      </c>
    </row>
    <row r="245" spans="1:8">
      <c r="A245" s="294"/>
      <c r="B245" s="295"/>
      <c r="C245" s="296"/>
      <c r="D245" s="297"/>
      <c r="E245" s="298"/>
      <c r="F245" s="298" t="s">
        <v>834</v>
      </c>
      <c r="G245" s="298">
        <f>SUM(G243:G244)</f>
        <v>16.7</v>
      </c>
      <c r="H245" s="299">
        <f>SUM(H243:H244)</f>
        <v>3.84</v>
      </c>
    </row>
    <row r="246" spans="1:8">
      <c r="A246" s="300"/>
      <c r="B246" s="301"/>
      <c r="C246" s="302"/>
      <c r="D246" s="303"/>
      <c r="E246" s="304" t="s">
        <v>835</v>
      </c>
      <c r="F246" s="304"/>
      <c r="G246" s="688">
        <f>SUM(G245+H245)</f>
        <v>20.54</v>
      </c>
      <c r="H246" s="688"/>
    </row>
    <row r="247" spans="1:8">
      <c r="A247" s="284"/>
      <c r="B247" s="284"/>
      <c r="C247" s="284"/>
      <c r="D247" s="284"/>
      <c r="E247" s="284"/>
      <c r="F247" s="284"/>
      <c r="G247" s="284"/>
      <c r="H247" s="284"/>
    </row>
    <row r="248" spans="1:8" ht="15" customHeight="1">
      <c r="A248" s="285" t="s">
        <v>94</v>
      </c>
      <c r="B248" s="682" t="s">
        <v>95</v>
      </c>
      <c r="C248" s="682"/>
      <c r="D248" s="682"/>
      <c r="E248" s="682"/>
      <c r="F248" s="682"/>
      <c r="G248" s="682"/>
      <c r="H248" s="682"/>
    </row>
    <row r="249" spans="1:8">
      <c r="A249" s="683" t="s">
        <v>831</v>
      </c>
      <c r="B249" s="684" t="s">
        <v>791</v>
      </c>
      <c r="C249" s="684" t="s">
        <v>792</v>
      </c>
      <c r="D249" s="685" t="s">
        <v>793</v>
      </c>
      <c r="E249" s="686" t="s">
        <v>815</v>
      </c>
      <c r="F249" s="686"/>
      <c r="G249" s="687" t="s">
        <v>795</v>
      </c>
      <c r="H249" s="687"/>
    </row>
    <row r="250" spans="1:8">
      <c r="A250" s="683"/>
      <c r="B250" s="684"/>
      <c r="C250" s="684"/>
      <c r="D250" s="685"/>
      <c r="E250" s="286" t="s">
        <v>832</v>
      </c>
      <c r="F250" s="286" t="s">
        <v>833</v>
      </c>
      <c r="G250" s="286" t="s">
        <v>832</v>
      </c>
      <c r="H250" s="287" t="s">
        <v>833</v>
      </c>
    </row>
    <row r="251" spans="1:8" ht="25.5">
      <c r="A251" s="288" t="s">
        <v>934</v>
      </c>
      <c r="B251" s="289" t="s">
        <v>935</v>
      </c>
      <c r="C251" s="290" t="s">
        <v>77</v>
      </c>
      <c r="D251" s="291">
        <v>1</v>
      </c>
      <c r="E251" s="292">
        <f>'Pesquisa de Mercado'!E109</f>
        <v>16.7</v>
      </c>
      <c r="F251" s="292"/>
      <c r="G251" s="292">
        <f>ROUND((D251*E251),2)</f>
        <v>16.7</v>
      </c>
      <c r="H251" s="293">
        <f>ROUND((D251*F251),2)</f>
        <v>0</v>
      </c>
    </row>
    <row r="252" spans="1:8" ht="25.5">
      <c r="A252" s="288" t="s">
        <v>810</v>
      </c>
      <c r="B252" s="289" t="s">
        <v>811</v>
      </c>
      <c r="C252" s="289" t="s">
        <v>812</v>
      </c>
      <c r="D252" s="291">
        <v>0.25</v>
      </c>
      <c r="E252" s="292"/>
      <c r="F252" s="292">
        <v>15.35</v>
      </c>
      <c r="G252" s="292">
        <f>ROUND((D252*E252),2)</f>
        <v>0</v>
      </c>
      <c r="H252" s="293">
        <f>ROUND((D252*F252),2)</f>
        <v>3.84</v>
      </c>
    </row>
    <row r="253" spans="1:8">
      <c r="A253" s="294"/>
      <c r="B253" s="295"/>
      <c r="C253" s="296"/>
      <c r="D253" s="297"/>
      <c r="E253" s="298"/>
      <c r="F253" s="298" t="s">
        <v>834</v>
      </c>
      <c r="G253" s="298">
        <f>SUM(G251:G252)</f>
        <v>16.7</v>
      </c>
      <c r="H253" s="299">
        <f>SUM(H251:H252)</f>
        <v>3.84</v>
      </c>
    </row>
    <row r="254" spans="1:8">
      <c r="A254" s="300"/>
      <c r="B254" s="301"/>
      <c r="C254" s="302"/>
      <c r="D254" s="303"/>
      <c r="E254" s="304" t="s">
        <v>835</v>
      </c>
      <c r="F254" s="304"/>
      <c r="G254" s="688">
        <f>SUM(G253+H253)</f>
        <v>20.54</v>
      </c>
      <c r="H254" s="688"/>
    </row>
    <row r="255" spans="1:8">
      <c r="A255" s="284"/>
      <c r="B255" s="284"/>
      <c r="C255" s="284"/>
      <c r="D255" s="284"/>
      <c r="E255" s="284"/>
      <c r="F255" s="284"/>
      <c r="G255" s="284"/>
      <c r="H255" s="284"/>
    </row>
    <row r="256" spans="1:8" ht="15" customHeight="1">
      <c r="A256" s="285" t="s">
        <v>97</v>
      </c>
      <c r="B256" s="682" t="s">
        <v>936</v>
      </c>
      <c r="C256" s="682"/>
      <c r="D256" s="682"/>
      <c r="E256" s="682"/>
      <c r="F256" s="682"/>
      <c r="G256" s="682"/>
      <c r="H256" s="682"/>
    </row>
    <row r="257" spans="1:8">
      <c r="A257" s="683" t="s">
        <v>831</v>
      </c>
      <c r="B257" s="684" t="s">
        <v>791</v>
      </c>
      <c r="C257" s="684" t="s">
        <v>792</v>
      </c>
      <c r="D257" s="685" t="s">
        <v>793</v>
      </c>
      <c r="E257" s="686" t="s">
        <v>815</v>
      </c>
      <c r="F257" s="686"/>
      <c r="G257" s="687" t="s">
        <v>795</v>
      </c>
      <c r="H257" s="687"/>
    </row>
    <row r="258" spans="1:8">
      <c r="A258" s="683"/>
      <c r="B258" s="684"/>
      <c r="C258" s="684"/>
      <c r="D258" s="685"/>
      <c r="E258" s="286" t="s">
        <v>832</v>
      </c>
      <c r="F258" s="286" t="s">
        <v>833</v>
      </c>
      <c r="G258" s="286" t="s">
        <v>832</v>
      </c>
      <c r="H258" s="287" t="s">
        <v>833</v>
      </c>
    </row>
    <row r="259" spans="1:8" ht="25.5">
      <c r="A259" s="288" t="s">
        <v>937</v>
      </c>
      <c r="B259" s="289" t="s">
        <v>938</v>
      </c>
      <c r="C259" s="290" t="s">
        <v>77</v>
      </c>
      <c r="D259" s="291">
        <v>1</v>
      </c>
      <c r="E259" s="292">
        <f>'Pesquisa de Mercado'!E116</f>
        <v>16.7</v>
      </c>
      <c r="F259" s="292"/>
      <c r="G259" s="292">
        <f>ROUND((D259*E259),2)</f>
        <v>16.7</v>
      </c>
      <c r="H259" s="293">
        <f>ROUND((D259*F259),2)</f>
        <v>0</v>
      </c>
    </row>
    <row r="260" spans="1:8" ht="25.5">
      <c r="A260" s="288" t="s">
        <v>810</v>
      </c>
      <c r="B260" s="289" t="s">
        <v>811</v>
      </c>
      <c r="C260" s="289" t="s">
        <v>812</v>
      </c>
      <c r="D260" s="291">
        <v>0.25</v>
      </c>
      <c r="E260" s="292"/>
      <c r="F260" s="292">
        <v>15.35</v>
      </c>
      <c r="G260" s="292">
        <f>ROUND((D260*E260),2)</f>
        <v>0</v>
      </c>
      <c r="H260" s="293">
        <f>ROUND((D260*F260),2)</f>
        <v>3.84</v>
      </c>
    </row>
    <row r="261" spans="1:8">
      <c r="A261" s="294"/>
      <c r="B261" s="295"/>
      <c r="C261" s="296"/>
      <c r="D261" s="297"/>
      <c r="E261" s="298"/>
      <c r="F261" s="298" t="s">
        <v>834</v>
      </c>
      <c r="G261" s="298">
        <f>SUM(G259:G260)</f>
        <v>16.7</v>
      </c>
      <c r="H261" s="299">
        <f>SUM(H259:H260)</f>
        <v>3.84</v>
      </c>
    </row>
    <row r="262" spans="1:8">
      <c r="A262" s="300"/>
      <c r="B262" s="301"/>
      <c r="C262" s="302"/>
      <c r="D262" s="303"/>
      <c r="E262" s="304" t="s">
        <v>835</v>
      </c>
      <c r="F262" s="304"/>
      <c r="G262" s="688">
        <f>SUM(G261+H261)</f>
        <v>20.54</v>
      </c>
      <c r="H262" s="688"/>
    </row>
    <row r="263" spans="1:8">
      <c r="A263" s="284"/>
      <c r="B263" s="284"/>
      <c r="C263" s="284"/>
      <c r="D263" s="284"/>
      <c r="E263" s="284"/>
      <c r="F263" s="284"/>
      <c r="G263" s="284"/>
      <c r="H263" s="284"/>
    </row>
    <row r="264" spans="1:8" ht="15" customHeight="1">
      <c r="A264" s="285" t="s">
        <v>100</v>
      </c>
      <c r="B264" s="682" t="s">
        <v>101</v>
      </c>
      <c r="C264" s="682"/>
      <c r="D264" s="682"/>
      <c r="E264" s="682"/>
      <c r="F264" s="682"/>
      <c r="G264" s="682"/>
      <c r="H264" s="682"/>
    </row>
    <row r="265" spans="1:8">
      <c r="A265" s="683" t="s">
        <v>831</v>
      </c>
      <c r="B265" s="684" t="s">
        <v>791</v>
      </c>
      <c r="C265" s="684" t="s">
        <v>792</v>
      </c>
      <c r="D265" s="685" t="s">
        <v>793</v>
      </c>
      <c r="E265" s="686" t="s">
        <v>815</v>
      </c>
      <c r="F265" s="686"/>
      <c r="G265" s="687" t="s">
        <v>795</v>
      </c>
      <c r="H265" s="687"/>
    </row>
    <row r="266" spans="1:8">
      <c r="A266" s="683"/>
      <c r="B266" s="684"/>
      <c r="C266" s="684"/>
      <c r="D266" s="685"/>
      <c r="E266" s="286" t="s">
        <v>832</v>
      </c>
      <c r="F266" s="286" t="s">
        <v>833</v>
      </c>
      <c r="G266" s="286" t="s">
        <v>832</v>
      </c>
      <c r="H266" s="287" t="s">
        <v>833</v>
      </c>
    </row>
    <row r="267" spans="1:8" ht="25.5">
      <c r="A267" s="288" t="s">
        <v>939</v>
      </c>
      <c r="B267" s="289" t="s">
        <v>940</v>
      </c>
      <c r="C267" s="290" t="s">
        <v>77</v>
      </c>
      <c r="D267" s="291">
        <v>1</v>
      </c>
      <c r="E267" s="292">
        <f>'Pesquisa de Mercado'!E130</f>
        <v>10.8</v>
      </c>
      <c r="F267" s="292"/>
      <c r="G267" s="292">
        <f>ROUND((D267*E267),2)</f>
        <v>10.8</v>
      </c>
      <c r="H267" s="293">
        <f>ROUND((D267*F267),2)</f>
        <v>0</v>
      </c>
    </row>
    <row r="268" spans="1:8" ht="25.5">
      <c r="A268" s="288" t="s">
        <v>810</v>
      </c>
      <c r="B268" s="289" t="s">
        <v>811</v>
      </c>
      <c r="C268" s="289" t="s">
        <v>812</v>
      </c>
      <c r="D268" s="291">
        <v>0.25</v>
      </c>
      <c r="E268" s="292"/>
      <c r="F268" s="292">
        <v>15.35</v>
      </c>
      <c r="G268" s="292">
        <f>ROUND((D268*E268),2)</f>
        <v>0</v>
      </c>
      <c r="H268" s="293">
        <f>ROUND((D268*F268),2)</f>
        <v>3.84</v>
      </c>
    </row>
    <row r="269" spans="1:8">
      <c r="A269" s="294"/>
      <c r="B269" s="295"/>
      <c r="C269" s="296"/>
      <c r="D269" s="297"/>
      <c r="E269" s="298"/>
      <c r="F269" s="298" t="s">
        <v>834</v>
      </c>
      <c r="G269" s="298">
        <f>SUM(G267:G268)</f>
        <v>10.8</v>
      </c>
      <c r="H269" s="299">
        <f>SUM(H267:H268)</f>
        <v>3.84</v>
      </c>
    </row>
    <row r="270" spans="1:8">
      <c r="A270" s="300"/>
      <c r="B270" s="301"/>
      <c r="C270" s="302"/>
      <c r="D270" s="303"/>
      <c r="E270" s="304" t="s">
        <v>835</v>
      </c>
      <c r="F270" s="304"/>
      <c r="G270" s="688">
        <f>SUM(G269+H269)</f>
        <v>14.64</v>
      </c>
      <c r="H270" s="688"/>
    </row>
    <row r="271" spans="1:8">
      <c r="A271" s="284"/>
      <c r="B271" s="284"/>
      <c r="C271" s="284"/>
      <c r="D271" s="284"/>
      <c r="E271" s="284"/>
      <c r="F271" s="284"/>
      <c r="G271" s="284"/>
      <c r="H271" s="284"/>
    </row>
    <row r="272" spans="1:8" ht="15" customHeight="1">
      <c r="A272" s="285" t="s">
        <v>392</v>
      </c>
      <c r="B272" s="682" t="s">
        <v>941</v>
      </c>
      <c r="C272" s="682"/>
      <c r="D272" s="682"/>
      <c r="E272" s="682"/>
      <c r="F272" s="682"/>
      <c r="G272" s="682"/>
      <c r="H272" s="682"/>
    </row>
    <row r="273" spans="1:8">
      <c r="A273" s="683" t="s">
        <v>831</v>
      </c>
      <c r="B273" s="684" t="s">
        <v>791</v>
      </c>
      <c r="C273" s="684" t="s">
        <v>792</v>
      </c>
      <c r="D273" s="685" t="s">
        <v>793</v>
      </c>
      <c r="E273" s="686" t="s">
        <v>815</v>
      </c>
      <c r="F273" s="686"/>
      <c r="G273" s="687" t="s">
        <v>795</v>
      </c>
      <c r="H273" s="687"/>
    </row>
    <row r="274" spans="1:8">
      <c r="A274" s="683"/>
      <c r="B274" s="684"/>
      <c r="C274" s="684"/>
      <c r="D274" s="685"/>
      <c r="E274" s="286" t="s">
        <v>832</v>
      </c>
      <c r="F274" s="286" t="s">
        <v>833</v>
      </c>
      <c r="G274" s="286" t="s">
        <v>832</v>
      </c>
      <c r="H274" s="287" t="s">
        <v>833</v>
      </c>
    </row>
    <row r="275" spans="1:8" ht="25.5">
      <c r="A275" s="288" t="s">
        <v>942</v>
      </c>
      <c r="B275" s="289" t="s">
        <v>943</v>
      </c>
      <c r="C275" s="290" t="s">
        <v>77</v>
      </c>
      <c r="D275" s="291">
        <v>1</v>
      </c>
      <c r="E275" s="292">
        <f>'Pesquisa de Mercado'!E165</f>
        <v>289</v>
      </c>
      <c r="F275" s="292"/>
      <c r="G275" s="292">
        <f>ROUND((D275*E275),2)</f>
        <v>289</v>
      </c>
      <c r="H275" s="293">
        <f>ROUND((D275*F275),2)</f>
        <v>0</v>
      </c>
    </row>
    <row r="276" spans="1:8" ht="25.5">
      <c r="A276" s="288" t="s">
        <v>810</v>
      </c>
      <c r="B276" s="289" t="s">
        <v>811</v>
      </c>
      <c r="C276" s="289" t="s">
        <v>812</v>
      </c>
      <c r="D276" s="291">
        <v>0.25</v>
      </c>
      <c r="E276" s="292"/>
      <c r="F276" s="292">
        <v>15.35</v>
      </c>
      <c r="G276" s="292">
        <f>ROUND((D276*E276),2)</f>
        <v>0</v>
      </c>
      <c r="H276" s="293">
        <f>ROUND((D276*F276),2)</f>
        <v>3.84</v>
      </c>
    </row>
    <row r="277" spans="1:8">
      <c r="A277" s="294"/>
      <c r="B277" s="295"/>
      <c r="C277" s="296"/>
      <c r="D277" s="297"/>
      <c r="E277" s="298"/>
      <c r="F277" s="298" t="s">
        <v>834</v>
      </c>
      <c r="G277" s="298">
        <f>SUM(G275:G276)</f>
        <v>289</v>
      </c>
      <c r="H277" s="299">
        <f>SUM(H275:H276)</f>
        <v>3.84</v>
      </c>
    </row>
    <row r="278" spans="1:8">
      <c r="A278" s="300"/>
      <c r="B278" s="301"/>
      <c r="C278" s="302"/>
      <c r="D278" s="303"/>
      <c r="E278" s="304" t="s">
        <v>835</v>
      </c>
      <c r="F278" s="304"/>
      <c r="G278" s="688">
        <f>SUM(G277+H277)</f>
        <v>292.83999999999997</v>
      </c>
      <c r="H278" s="688"/>
    </row>
    <row r="279" spans="1:8">
      <c r="A279" s="284"/>
      <c r="B279" s="284"/>
      <c r="C279" s="284"/>
      <c r="D279" s="284"/>
      <c r="E279" s="284"/>
      <c r="F279" s="284"/>
      <c r="G279" s="284"/>
      <c r="H279" s="284"/>
    </row>
    <row r="280" spans="1:8" ht="15" customHeight="1">
      <c r="A280" s="285" t="s">
        <v>400</v>
      </c>
      <c r="B280" s="682" t="s">
        <v>401</v>
      </c>
      <c r="C280" s="682"/>
      <c r="D280" s="682"/>
      <c r="E280" s="682"/>
      <c r="F280" s="682"/>
      <c r="G280" s="682"/>
      <c r="H280" s="682"/>
    </row>
    <row r="281" spans="1:8">
      <c r="A281" s="683" t="s">
        <v>831</v>
      </c>
      <c r="B281" s="684" t="s">
        <v>791</v>
      </c>
      <c r="C281" s="684" t="s">
        <v>792</v>
      </c>
      <c r="D281" s="685" t="s">
        <v>793</v>
      </c>
      <c r="E281" s="686" t="s">
        <v>815</v>
      </c>
      <c r="F281" s="686"/>
      <c r="G281" s="687" t="s">
        <v>795</v>
      </c>
      <c r="H281" s="687"/>
    </row>
    <row r="282" spans="1:8">
      <c r="A282" s="683"/>
      <c r="B282" s="684"/>
      <c r="C282" s="684"/>
      <c r="D282" s="685"/>
      <c r="E282" s="286" t="s">
        <v>832</v>
      </c>
      <c r="F282" s="286" t="s">
        <v>833</v>
      </c>
      <c r="G282" s="286" t="s">
        <v>832</v>
      </c>
      <c r="H282" s="287" t="s">
        <v>833</v>
      </c>
    </row>
    <row r="283" spans="1:8" ht="25.5">
      <c r="A283" s="288" t="s">
        <v>944</v>
      </c>
      <c r="B283" s="289" t="s">
        <v>945</v>
      </c>
      <c r="C283" s="290" t="s">
        <v>77</v>
      </c>
      <c r="D283" s="291">
        <v>1</v>
      </c>
      <c r="E283" s="292">
        <f>'Pesquisa de Mercado'!E172</f>
        <v>11</v>
      </c>
      <c r="F283" s="292"/>
      <c r="G283" s="292">
        <f>ROUND((D283*E283),2)</f>
        <v>11</v>
      </c>
      <c r="H283" s="293">
        <f>ROUND((D283*F283),2)</f>
        <v>0</v>
      </c>
    </row>
    <row r="284" spans="1:8" ht="25.5">
      <c r="A284" s="288" t="s">
        <v>810</v>
      </c>
      <c r="B284" s="289" t="s">
        <v>811</v>
      </c>
      <c r="C284" s="289" t="s">
        <v>812</v>
      </c>
      <c r="D284" s="291">
        <v>0.25</v>
      </c>
      <c r="E284" s="292"/>
      <c r="F284" s="292">
        <v>15.35</v>
      </c>
      <c r="G284" s="292">
        <f>ROUND((D284*E284),2)</f>
        <v>0</v>
      </c>
      <c r="H284" s="293">
        <f>ROUND((D284*F284),2)</f>
        <v>3.84</v>
      </c>
    </row>
    <row r="285" spans="1:8">
      <c r="A285" s="294"/>
      <c r="B285" s="295"/>
      <c r="C285" s="296"/>
      <c r="D285" s="297"/>
      <c r="E285" s="298"/>
      <c r="F285" s="298" t="s">
        <v>834</v>
      </c>
      <c r="G285" s="298">
        <f>SUM(G283:G284)</f>
        <v>11</v>
      </c>
      <c r="H285" s="299">
        <f>SUM(H283:H284)</f>
        <v>3.84</v>
      </c>
    </row>
    <row r="286" spans="1:8">
      <c r="A286" s="300"/>
      <c r="B286" s="301"/>
      <c r="C286" s="302"/>
      <c r="D286" s="303"/>
      <c r="E286" s="304" t="s">
        <v>835</v>
      </c>
      <c r="F286" s="304"/>
      <c r="G286" s="688">
        <f>SUM(G285+H285)</f>
        <v>14.84</v>
      </c>
      <c r="H286" s="688"/>
    </row>
    <row r="287" spans="1:8">
      <c r="A287" s="284"/>
      <c r="B287" s="284"/>
      <c r="C287" s="284"/>
      <c r="D287" s="284"/>
      <c r="E287" s="284"/>
      <c r="F287" s="284"/>
      <c r="G287" s="284"/>
      <c r="H287" s="284"/>
    </row>
    <row r="288" spans="1:8" ht="15" customHeight="1">
      <c r="A288" s="285" t="s">
        <v>946</v>
      </c>
      <c r="B288" s="682" t="s">
        <v>947</v>
      </c>
      <c r="C288" s="682"/>
      <c r="D288" s="682"/>
      <c r="E288" s="682"/>
      <c r="F288" s="682"/>
      <c r="G288" s="682"/>
      <c r="H288" s="682"/>
    </row>
    <row r="289" spans="1:8">
      <c r="A289" s="683" t="s">
        <v>831</v>
      </c>
      <c r="B289" s="684" t="s">
        <v>791</v>
      </c>
      <c r="C289" s="684" t="s">
        <v>792</v>
      </c>
      <c r="D289" s="685" t="s">
        <v>793</v>
      </c>
      <c r="E289" s="686" t="s">
        <v>815</v>
      </c>
      <c r="F289" s="686"/>
      <c r="G289" s="687" t="s">
        <v>795</v>
      </c>
      <c r="H289" s="687"/>
    </row>
    <row r="290" spans="1:8">
      <c r="A290" s="683"/>
      <c r="B290" s="684"/>
      <c r="C290" s="684"/>
      <c r="D290" s="685"/>
      <c r="E290" s="286" t="s">
        <v>832</v>
      </c>
      <c r="F290" s="286" t="s">
        <v>833</v>
      </c>
      <c r="G290" s="286" t="s">
        <v>832</v>
      </c>
      <c r="H290" s="287" t="s">
        <v>833</v>
      </c>
    </row>
    <row r="291" spans="1:8" ht="25.5">
      <c r="A291" s="288" t="s">
        <v>948</v>
      </c>
      <c r="B291" s="289" t="s">
        <v>949</v>
      </c>
      <c r="C291" s="290" t="s">
        <v>77</v>
      </c>
      <c r="D291" s="291">
        <v>1</v>
      </c>
      <c r="E291" s="292">
        <f>'Pesquisa de Mercado'!E249</f>
        <v>25</v>
      </c>
      <c r="F291" s="292"/>
      <c r="G291" s="292">
        <f>ROUND((D291*E291),2)</f>
        <v>25</v>
      </c>
      <c r="H291" s="293">
        <f>ROUND((D291*F291),2)</f>
        <v>0</v>
      </c>
    </row>
    <row r="292" spans="1:8" ht="25.5">
      <c r="A292" s="288" t="s">
        <v>810</v>
      </c>
      <c r="B292" s="289" t="s">
        <v>811</v>
      </c>
      <c r="C292" s="289" t="s">
        <v>812</v>
      </c>
      <c r="D292" s="291">
        <v>0.25</v>
      </c>
      <c r="E292" s="292"/>
      <c r="F292" s="292">
        <v>15.35</v>
      </c>
      <c r="G292" s="292">
        <f>ROUND((D292*E292),2)</f>
        <v>0</v>
      </c>
      <c r="H292" s="293">
        <f>ROUND((D292*F292),2)</f>
        <v>3.84</v>
      </c>
    </row>
    <row r="293" spans="1:8">
      <c r="A293" s="294"/>
      <c r="B293" s="295"/>
      <c r="C293" s="296"/>
      <c r="D293" s="297"/>
      <c r="E293" s="298"/>
      <c r="F293" s="298" t="s">
        <v>834</v>
      </c>
      <c r="G293" s="298">
        <f>SUM(G291:G292)</f>
        <v>25</v>
      </c>
      <c r="H293" s="299">
        <f>SUM(H291:H292)</f>
        <v>3.84</v>
      </c>
    </row>
    <row r="294" spans="1:8">
      <c r="A294" s="300"/>
      <c r="B294" s="301"/>
      <c r="C294" s="302"/>
      <c r="D294" s="303"/>
      <c r="E294" s="304" t="s">
        <v>835</v>
      </c>
      <c r="F294" s="304"/>
      <c r="G294" s="688">
        <f>SUM(G293+H293)</f>
        <v>28.84</v>
      </c>
      <c r="H294" s="688"/>
    </row>
    <row r="295" spans="1:8">
      <c r="A295" s="284"/>
      <c r="B295" s="284"/>
      <c r="C295" s="284"/>
      <c r="D295" s="284"/>
      <c r="E295" s="284"/>
      <c r="F295" s="284"/>
      <c r="G295" s="284"/>
      <c r="H295" s="284"/>
    </row>
    <row r="296" spans="1:8" ht="15" customHeight="1">
      <c r="A296" s="285" t="s">
        <v>199</v>
      </c>
      <c r="B296" s="682" t="s">
        <v>200</v>
      </c>
      <c r="C296" s="682"/>
      <c r="D296" s="682"/>
      <c r="E296" s="682"/>
      <c r="F296" s="682"/>
      <c r="G296" s="682"/>
      <c r="H296" s="682"/>
    </row>
    <row r="297" spans="1:8">
      <c r="A297" s="683" t="s">
        <v>831</v>
      </c>
      <c r="B297" s="684" t="s">
        <v>791</v>
      </c>
      <c r="C297" s="684" t="s">
        <v>792</v>
      </c>
      <c r="D297" s="685" t="s">
        <v>793</v>
      </c>
      <c r="E297" s="686" t="s">
        <v>815</v>
      </c>
      <c r="F297" s="686"/>
      <c r="G297" s="687" t="s">
        <v>795</v>
      </c>
      <c r="H297" s="687"/>
    </row>
    <row r="298" spans="1:8">
      <c r="A298" s="683"/>
      <c r="B298" s="684"/>
      <c r="C298" s="684"/>
      <c r="D298" s="685"/>
      <c r="E298" s="286" t="s">
        <v>832</v>
      </c>
      <c r="F298" s="286" t="s">
        <v>833</v>
      </c>
      <c r="G298" s="286" t="s">
        <v>832</v>
      </c>
      <c r="H298" s="287" t="s">
        <v>833</v>
      </c>
    </row>
    <row r="299" spans="1:8" ht="25.5">
      <c r="A299" s="288" t="s">
        <v>950</v>
      </c>
      <c r="B299" s="289" t="s">
        <v>951</v>
      </c>
      <c r="C299" s="290" t="s">
        <v>77</v>
      </c>
      <c r="D299" s="291">
        <v>1</v>
      </c>
      <c r="E299" s="292">
        <f>'Pesquisa de Mercado'!E207</f>
        <v>8.5</v>
      </c>
      <c r="F299" s="292"/>
      <c r="G299" s="292">
        <f>ROUND((D299*E299),2)</f>
        <v>8.5</v>
      </c>
      <c r="H299" s="293">
        <f>ROUND((D299*F299),2)</f>
        <v>0</v>
      </c>
    </row>
    <row r="300" spans="1:8" ht="25.5">
      <c r="A300" s="288" t="s">
        <v>810</v>
      </c>
      <c r="B300" s="289" t="s">
        <v>811</v>
      </c>
      <c r="C300" s="289" t="s">
        <v>812</v>
      </c>
      <c r="D300" s="291">
        <v>0.25</v>
      </c>
      <c r="E300" s="292"/>
      <c r="F300" s="292">
        <v>15.35</v>
      </c>
      <c r="G300" s="292">
        <f>ROUND((D300*E300),2)</f>
        <v>0</v>
      </c>
      <c r="H300" s="293">
        <f>ROUND((D300*F300),2)</f>
        <v>3.84</v>
      </c>
    </row>
    <row r="301" spans="1:8">
      <c r="A301" s="294"/>
      <c r="B301" s="295"/>
      <c r="C301" s="296"/>
      <c r="D301" s="297"/>
      <c r="E301" s="298"/>
      <c r="F301" s="298" t="s">
        <v>834</v>
      </c>
      <c r="G301" s="298">
        <f>SUM(G299:G300)</f>
        <v>8.5</v>
      </c>
      <c r="H301" s="299">
        <f>SUM(H299:H300)</f>
        <v>3.84</v>
      </c>
    </row>
    <row r="302" spans="1:8">
      <c r="A302" s="300"/>
      <c r="B302" s="301"/>
      <c r="C302" s="302"/>
      <c r="D302" s="303"/>
      <c r="E302" s="304" t="s">
        <v>835</v>
      </c>
      <c r="F302" s="304"/>
      <c r="G302" s="688">
        <f>SUM(G301+H301)</f>
        <v>12.34</v>
      </c>
      <c r="H302" s="688"/>
    </row>
    <row r="303" spans="1:8">
      <c r="A303" s="284"/>
      <c r="B303" s="284"/>
      <c r="C303" s="284"/>
      <c r="D303" s="284"/>
      <c r="E303" s="284"/>
      <c r="F303" s="284"/>
      <c r="G303" s="284"/>
      <c r="H303" s="284"/>
    </row>
    <row r="304" spans="1:8" ht="15" customHeight="1">
      <c r="A304" s="285" t="s">
        <v>484</v>
      </c>
      <c r="B304" s="682" t="s">
        <v>952</v>
      </c>
      <c r="C304" s="682"/>
      <c r="D304" s="682"/>
      <c r="E304" s="682"/>
      <c r="F304" s="682"/>
      <c r="G304" s="682"/>
      <c r="H304" s="682"/>
    </row>
    <row r="305" spans="1:8">
      <c r="A305" s="683" t="s">
        <v>831</v>
      </c>
      <c r="B305" s="684" t="s">
        <v>791</v>
      </c>
      <c r="C305" s="684" t="s">
        <v>792</v>
      </c>
      <c r="D305" s="685" t="s">
        <v>793</v>
      </c>
      <c r="E305" s="686" t="s">
        <v>815</v>
      </c>
      <c r="F305" s="686"/>
      <c r="G305" s="687" t="s">
        <v>795</v>
      </c>
      <c r="H305" s="687"/>
    </row>
    <row r="306" spans="1:8">
      <c r="A306" s="683"/>
      <c r="B306" s="684"/>
      <c r="C306" s="684"/>
      <c r="D306" s="685"/>
      <c r="E306" s="286" t="s">
        <v>832</v>
      </c>
      <c r="F306" s="286" t="s">
        <v>833</v>
      </c>
      <c r="G306" s="286" t="s">
        <v>832</v>
      </c>
      <c r="H306" s="287" t="s">
        <v>833</v>
      </c>
    </row>
    <row r="307" spans="1:8" ht="25.5">
      <c r="A307" s="305" t="s">
        <v>953</v>
      </c>
      <c r="B307" s="306" t="s">
        <v>954</v>
      </c>
      <c r="C307" s="307" t="s">
        <v>77</v>
      </c>
      <c r="D307" s="308">
        <v>1</v>
      </c>
      <c r="E307" s="309">
        <f>'Pesquisa de Mercado'!E340</f>
        <v>175</v>
      </c>
      <c r="F307" s="309"/>
      <c r="G307" s="309">
        <f>ROUND((D307*E307),2)</f>
        <v>175</v>
      </c>
      <c r="H307" s="310">
        <f>ROUND((D307*F307),2)</f>
        <v>0</v>
      </c>
    </row>
    <row r="308" spans="1:8" ht="25.5">
      <c r="A308" s="305" t="s">
        <v>810</v>
      </c>
      <c r="B308" s="306" t="s">
        <v>811</v>
      </c>
      <c r="C308" s="306" t="s">
        <v>812</v>
      </c>
      <c r="D308" s="308">
        <v>0.3</v>
      </c>
      <c r="E308" s="309"/>
      <c r="F308" s="309">
        <v>15.35</v>
      </c>
      <c r="G308" s="309">
        <f>ROUND((D308*E308),2)</f>
        <v>0</v>
      </c>
      <c r="H308" s="310">
        <f>ROUND((D308*F308),2)</f>
        <v>4.6100000000000003</v>
      </c>
    </row>
    <row r="309" spans="1:8">
      <c r="A309" s="311"/>
      <c r="B309" s="312"/>
      <c r="C309" s="313"/>
      <c r="D309" s="314"/>
      <c r="E309" s="315"/>
      <c r="F309" s="315" t="s">
        <v>834</v>
      </c>
      <c r="G309" s="315">
        <f>SUM(G307:G308)</f>
        <v>175</v>
      </c>
      <c r="H309" s="316">
        <f>SUM(H307:H308)</f>
        <v>4.6100000000000003</v>
      </c>
    </row>
    <row r="310" spans="1:8">
      <c r="A310" s="300"/>
      <c r="B310" s="301"/>
      <c r="C310" s="302"/>
      <c r="D310" s="303"/>
      <c r="E310" s="304" t="s">
        <v>835</v>
      </c>
      <c r="F310" s="304"/>
      <c r="G310" s="688">
        <f>SUM(G309+H309)</f>
        <v>179.61</v>
      </c>
      <c r="H310" s="688"/>
    </row>
    <row r="311" spans="1:8">
      <c r="A311" s="284"/>
      <c r="B311" s="284"/>
      <c r="C311" s="284"/>
      <c r="D311" s="284"/>
      <c r="E311" s="284"/>
      <c r="F311" s="284"/>
      <c r="G311" s="284"/>
      <c r="H311" s="284"/>
    </row>
    <row r="312" spans="1:8" ht="15" customHeight="1">
      <c r="A312" s="285" t="s">
        <v>672</v>
      </c>
      <c r="B312" s="682" t="s">
        <v>673</v>
      </c>
      <c r="C312" s="682"/>
      <c r="D312" s="682"/>
      <c r="E312" s="682"/>
      <c r="F312" s="682"/>
      <c r="G312" s="682"/>
      <c r="H312" s="682"/>
    </row>
    <row r="313" spans="1:8">
      <c r="A313" s="683" t="s">
        <v>831</v>
      </c>
      <c r="B313" s="684" t="s">
        <v>791</v>
      </c>
      <c r="C313" s="684" t="s">
        <v>792</v>
      </c>
      <c r="D313" s="685" t="s">
        <v>793</v>
      </c>
      <c r="E313" s="686" t="s">
        <v>815</v>
      </c>
      <c r="F313" s="686"/>
      <c r="G313" s="687" t="s">
        <v>795</v>
      </c>
      <c r="H313" s="687"/>
    </row>
    <row r="314" spans="1:8">
      <c r="A314" s="683"/>
      <c r="B314" s="684"/>
      <c r="C314" s="684"/>
      <c r="D314" s="685"/>
      <c r="E314" s="286" t="s">
        <v>832</v>
      </c>
      <c r="F314" s="286" t="s">
        <v>833</v>
      </c>
      <c r="G314" s="286" t="s">
        <v>832</v>
      </c>
      <c r="H314" s="287" t="s">
        <v>833</v>
      </c>
    </row>
    <row r="315" spans="1:8">
      <c r="A315" s="305" t="s">
        <v>955</v>
      </c>
      <c r="B315" s="306" t="s">
        <v>880</v>
      </c>
      <c r="C315" s="307" t="s">
        <v>77</v>
      </c>
      <c r="D315" s="308">
        <v>1</v>
      </c>
      <c r="E315" s="309">
        <f>'Pesquisa de Mercado'!E284</f>
        <v>179.1</v>
      </c>
      <c r="F315" s="309"/>
      <c r="G315" s="309">
        <f>ROUND((D315*E315),2)</f>
        <v>179.1</v>
      </c>
      <c r="H315" s="309">
        <f>ROUND((E315*F315),2)</f>
        <v>0</v>
      </c>
    </row>
    <row r="316" spans="1:8" ht="38.25">
      <c r="A316" s="305" t="s">
        <v>874</v>
      </c>
      <c r="B316" s="306" t="s">
        <v>901</v>
      </c>
      <c r="C316" s="306" t="s">
        <v>812</v>
      </c>
      <c r="D316" s="308">
        <v>1</v>
      </c>
      <c r="E316" s="309"/>
      <c r="F316" s="309">
        <v>18.149999999999999</v>
      </c>
      <c r="G316" s="309">
        <f>ROUND((D316*E316),2)</f>
        <v>0</v>
      </c>
      <c r="H316" s="309">
        <f>ROUND((D316*F316),2)</f>
        <v>18.149999999999999</v>
      </c>
    </row>
    <row r="317" spans="1:8" ht="38.25">
      <c r="A317" s="305" t="s">
        <v>876</v>
      </c>
      <c r="B317" s="306" t="s">
        <v>877</v>
      </c>
      <c r="C317" s="306" t="s">
        <v>812</v>
      </c>
      <c r="D317" s="308">
        <v>1</v>
      </c>
      <c r="E317" s="309"/>
      <c r="F317" s="309">
        <v>13.98</v>
      </c>
      <c r="G317" s="309">
        <f>ROUND((D317*E317),2)</f>
        <v>0</v>
      </c>
      <c r="H317" s="309">
        <f>ROUND((D317*F317),2)</f>
        <v>13.98</v>
      </c>
    </row>
    <row r="318" spans="1:8">
      <c r="A318" s="311"/>
      <c r="B318" s="312"/>
      <c r="C318" s="313"/>
      <c r="D318" s="314"/>
      <c r="E318" s="315"/>
      <c r="F318" s="315" t="s">
        <v>834</v>
      </c>
      <c r="G318" s="315">
        <f>SUM(G315:G317)</f>
        <v>179.1</v>
      </c>
      <c r="H318" s="316">
        <f>SUM(H315:H317)</f>
        <v>32.129999999999995</v>
      </c>
    </row>
    <row r="319" spans="1:8">
      <c r="A319" s="300"/>
      <c r="B319" s="301"/>
      <c r="C319" s="302"/>
      <c r="D319" s="303"/>
      <c r="E319" s="304"/>
      <c r="F319" s="304"/>
      <c r="G319" s="688">
        <f>SUM(G318+H318)</f>
        <v>211.23</v>
      </c>
      <c r="H319" s="688"/>
    </row>
    <row r="320" spans="1:8">
      <c r="A320" s="284"/>
      <c r="B320" s="284"/>
      <c r="C320" s="284"/>
      <c r="D320" s="284"/>
      <c r="E320" s="284"/>
      <c r="F320" s="284"/>
      <c r="G320" s="284"/>
      <c r="H320" s="284"/>
    </row>
    <row r="321" spans="1:8" ht="15" customHeight="1">
      <c r="A321" s="285" t="s">
        <v>699</v>
      </c>
      <c r="B321" s="682" t="s">
        <v>956</v>
      </c>
      <c r="C321" s="682"/>
      <c r="D321" s="682"/>
      <c r="E321" s="682"/>
      <c r="F321" s="682"/>
      <c r="G321" s="682"/>
      <c r="H321" s="682"/>
    </row>
    <row r="322" spans="1:8">
      <c r="A322" s="683" t="s">
        <v>831</v>
      </c>
      <c r="B322" s="684" t="s">
        <v>791</v>
      </c>
      <c r="C322" s="684" t="s">
        <v>792</v>
      </c>
      <c r="D322" s="685" t="s">
        <v>793</v>
      </c>
      <c r="E322" s="686" t="s">
        <v>815</v>
      </c>
      <c r="F322" s="686"/>
      <c r="G322" s="687" t="s">
        <v>795</v>
      </c>
      <c r="H322" s="687"/>
    </row>
    <row r="323" spans="1:8">
      <c r="A323" s="683"/>
      <c r="B323" s="684"/>
      <c r="C323" s="684"/>
      <c r="D323" s="685"/>
      <c r="E323" s="286" t="s">
        <v>832</v>
      </c>
      <c r="F323" s="286" t="s">
        <v>833</v>
      </c>
      <c r="G323" s="286" t="s">
        <v>832</v>
      </c>
      <c r="H323" s="287" t="s">
        <v>833</v>
      </c>
    </row>
    <row r="324" spans="1:8">
      <c r="A324" s="305" t="s">
        <v>920</v>
      </c>
      <c r="B324" s="306" t="s">
        <v>957</v>
      </c>
      <c r="C324" s="307" t="s">
        <v>77</v>
      </c>
      <c r="D324" s="308">
        <v>1</v>
      </c>
      <c r="E324" s="309">
        <f>'Pesquisa de Mercado'!E270</f>
        <v>1630.14</v>
      </c>
      <c r="F324" s="309"/>
      <c r="G324" s="309">
        <f>ROUND((D324*E324),2)</f>
        <v>1630.14</v>
      </c>
      <c r="H324" s="310">
        <f>ROUND((D324*F324),2)</f>
        <v>0</v>
      </c>
    </row>
    <row r="325" spans="1:8" ht="38.25">
      <c r="A325" s="305" t="s">
        <v>874</v>
      </c>
      <c r="B325" s="306" t="s">
        <v>901</v>
      </c>
      <c r="C325" s="306" t="s">
        <v>812</v>
      </c>
      <c r="D325" s="308">
        <v>1</v>
      </c>
      <c r="E325" s="309"/>
      <c r="F325" s="309">
        <v>18.149999999999999</v>
      </c>
      <c r="G325" s="309"/>
      <c r="H325" s="310">
        <f>ROUND((D325*F325),2)</f>
        <v>18.149999999999999</v>
      </c>
    </row>
    <row r="326" spans="1:8" ht="38.25">
      <c r="A326" s="305" t="s">
        <v>876</v>
      </c>
      <c r="B326" s="306" t="s">
        <v>877</v>
      </c>
      <c r="C326" s="306" t="s">
        <v>812</v>
      </c>
      <c r="D326" s="308">
        <v>1</v>
      </c>
      <c r="E326" s="309"/>
      <c r="F326" s="309">
        <v>13.98</v>
      </c>
      <c r="G326" s="309">
        <f>ROUND((D326*E326),2)</f>
        <v>0</v>
      </c>
      <c r="H326" s="310">
        <f>ROUND((D326*F326),2)</f>
        <v>13.98</v>
      </c>
    </row>
    <row r="327" spans="1:8">
      <c r="A327" s="311"/>
      <c r="B327" s="312"/>
      <c r="C327" s="313"/>
      <c r="D327" s="314"/>
      <c r="E327" s="315"/>
      <c r="F327" s="315" t="s">
        <v>834</v>
      </c>
      <c r="G327" s="315">
        <f>SUM(G324:G326)</f>
        <v>1630.14</v>
      </c>
      <c r="H327" s="316">
        <f>SUM(H324:H326)</f>
        <v>32.129999999999995</v>
      </c>
    </row>
    <row r="328" spans="1:8">
      <c r="A328" s="300"/>
      <c r="B328" s="301"/>
      <c r="C328" s="302"/>
      <c r="D328" s="303"/>
      <c r="E328" s="304" t="s">
        <v>835</v>
      </c>
      <c r="F328" s="304"/>
      <c r="G328" s="688">
        <f>SUM(G327+H327)</f>
        <v>1662.27</v>
      </c>
      <c r="H328" s="688"/>
    </row>
    <row r="329" spans="1:8">
      <c r="A329" s="284"/>
      <c r="B329" s="284"/>
      <c r="C329" s="284"/>
      <c r="D329" s="284"/>
      <c r="E329" s="284"/>
      <c r="F329" s="284"/>
      <c r="G329" s="284"/>
      <c r="H329" s="284"/>
    </row>
    <row r="330" spans="1:8" ht="15" customHeight="1">
      <c r="A330" s="285" t="s">
        <v>606</v>
      </c>
      <c r="B330" s="682" t="s">
        <v>958</v>
      </c>
      <c r="C330" s="682"/>
      <c r="D330" s="682"/>
      <c r="E330" s="682"/>
      <c r="F330" s="682"/>
      <c r="G330" s="682"/>
      <c r="H330" s="682"/>
    </row>
    <row r="331" spans="1:8">
      <c r="A331" s="683" t="s">
        <v>831</v>
      </c>
      <c r="B331" s="684" t="s">
        <v>791</v>
      </c>
      <c r="C331" s="684" t="s">
        <v>792</v>
      </c>
      <c r="D331" s="685" t="s">
        <v>793</v>
      </c>
      <c r="E331" s="686" t="s">
        <v>815</v>
      </c>
      <c r="F331" s="686"/>
      <c r="G331" s="687" t="s">
        <v>795</v>
      </c>
      <c r="H331" s="687"/>
    </row>
    <row r="332" spans="1:8">
      <c r="A332" s="683"/>
      <c r="B332" s="684"/>
      <c r="C332" s="684"/>
      <c r="D332" s="685"/>
      <c r="E332" s="286" t="s">
        <v>832</v>
      </c>
      <c r="F332" s="286" t="s">
        <v>833</v>
      </c>
      <c r="G332" s="286" t="s">
        <v>832</v>
      </c>
      <c r="H332" s="287" t="s">
        <v>833</v>
      </c>
    </row>
    <row r="333" spans="1:8" ht="25.5">
      <c r="A333" s="305" t="s">
        <v>959</v>
      </c>
      <c r="B333" s="306" t="s">
        <v>960</v>
      </c>
      <c r="C333" s="307" t="s">
        <v>77</v>
      </c>
      <c r="D333" s="308">
        <v>1</v>
      </c>
      <c r="E333" s="309">
        <f>'Pesquisa de Mercado'!E298</f>
        <v>1548.7</v>
      </c>
      <c r="F333" s="309"/>
      <c r="G333" s="309">
        <f>ROUND((D333*E333),2)</f>
        <v>1548.7</v>
      </c>
      <c r="H333" s="310">
        <f>ROUND((D333*F333),2)</f>
        <v>0</v>
      </c>
    </row>
    <row r="334" spans="1:8" ht="25.5">
      <c r="A334" s="305" t="s">
        <v>861</v>
      </c>
      <c r="B334" s="306" t="s">
        <v>869</v>
      </c>
      <c r="C334" s="307" t="s">
        <v>812</v>
      </c>
      <c r="D334" s="308">
        <v>1</v>
      </c>
      <c r="E334" s="309"/>
      <c r="F334" s="309">
        <v>20.11</v>
      </c>
      <c r="G334" s="309"/>
      <c r="H334" s="310">
        <f>ROUND((D334*F334),2)</f>
        <v>20.11</v>
      </c>
    </row>
    <row r="335" spans="1:8" ht="25.5">
      <c r="A335" s="305" t="s">
        <v>863</v>
      </c>
      <c r="B335" s="306" t="s">
        <v>864</v>
      </c>
      <c r="C335" s="306" t="s">
        <v>812</v>
      </c>
      <c r="D335" s="308">
        <v>1</v>
      </c>
      <c r="E335" s="309"/>
      <c r="F335" s="309">
        <v>15.41</v>
      </c>
      <c r="G335" s="309">
        <f>ROUND((D335*E335),2)</f>
        <v>0</v>
      </c>
      <c r="H335" s="310">
        <f>ROUND((D335*F335),2)</f>
        <v>15.41</v>
      </c>
    </row>
    <row r="336" spans="1:8">
      <c r="A336" s="311"/>
      <c r="B336" s="312"/>
      <c r="C336" s="313"/>
      <c r="D336" s="314"/>
      <c r="E336" s="315"/>
      <c r="F336" s="315" t="s">
        <v>834</v>
      </c>
      <c r="G336" s="315">
        <f>SUM(G333:G335)</f>
        <v>1548.7</v>
      </c>
      <c r="H336" s="316">
        <f>SUM(H333:H335)</f>
        <v>35.519999999999996</v>
      </c>
    </row>
    <row r="337" spans="1:8">
      <c r="A337" s="300"/>
      <c r="B337" s="301"/>
      <c r="C337" s="302"/>
      <c r="D337" s="303"/>
      <c r="E337" s="304" t="s">
        <v>835</v>
      </c>
      <c r="F337" s="304"/>
      <c r="G337" s="688">
        <f>SUM(G336+H336)</f>
        <v>1584.22</v>
      </c>
      <c r="H337" s="688"/>
    </row>
    <row r="338" spans="1:8">
      <c r="A338" s="284"/>
      <c r="B338" s="284"/>
      <c r="C338" s="284"/>
      <c r="D338" s="284"/>
      <c r="E338" s="284"/>
      <c r="F338" s="284"/>
      <c r="G338" s="284"/>
      <c r="H338" s="284"/>
    </row>
    <row r="339" spans="1:8" ht="39.6" customHeight="1">
      <c r="A339" s="285" t="s">
        <v>723</v>
      </c>
      <c r="B339" s="682" t="s">
        <v>724</v>
      </c>
      <c r="C339" s="682"/>
      <c r="D339" s="682"/>
      <c r="E339" s="682"/>
      <c r="F339" s="682"/>
      <c r="G339" s="682"/>
      <c r="H339" s="682"/>
    </row>
    <row r="340" spans="1:8">
      <c r="A340" s="683" t="s">
        <v>831</v>
      </c>
      <c r="B340" s="684" t="s">
        <v>791</v>
      </c>
      <c r="C340" s="684" t="s">
        <v>792</v>
      </c>
      <c r="D340" s="685" t="s">
        <v>793</v>
      </c>
      <c r="E340" s="686" t="s">
        <v>815</v>
      </c>
      <c r="F340" s="686"/>
      <c r="G340" s="687" t="s">
        <v>795</v>
      </c>
      <c r="H340" s="687"/>
    </row>
    <row r="341" spans="1:8">
      <c r="A341" s="683"/>
      <c r="B341" s="684"/>
      <c r="C341" s="684"/>
      <c r="D341" s="685"/>
      <c r="E341" s="286" t="s">
        <v>832</v>
      </c>
      <c r="F341" s="286" t="s">
        <v>833</v>
      </c>
      <c r="G341" s="286" t="s">
        <v>832</v>
      </c>
      <c r="H341" s="287" t="s">
        <v>833</v>
      </c>
    </row>
    <row r="342" spans="1:8" ht="76.5">
      <c r="A342" s="305" t="s">
        <v>961</v>
      </c>
      <c r="B342" s="306" t="s">
        <v>724</v>
      </c>
      <c r="C342" s="307" t="s">
        <v>77</v>
      </c>
      <c r="D342" s="308">
        <v>1</v>
      </c>
      <c r="E342" s="309">
        <v>136.44</v>
      </c>
      <c r="F342" s="309"/>
      <c r="G342" s="309">
        <f>ROUND((D342*E342),2)</f>
        <v>136.44</v>
      </c>
      <c r="H342" s="310">
        <f>ROUND((D342*F342),2)</f>
        <v>0</v>
      </c>
    </row>
    <row r="343" spans="1:8" ht="38.25">
      <c r="A343" s="305" t="s">
        <v>874</v>
      </c>
      <c r="B343" s="306" t="s">
        <v>901</v>
      </c>
      <c r="C343" s="306" t="s">
        <v>812</v>
      </c>
      <c r="D343" s="308">
        <v>1</v>
      </c>
      <c r="E343" s="309"/>
      <c r="F343" s="309">
        <v>18.149999999999999</v>
      </c>
      <c r="G343" s="309"/>
      <c r="H343" s="310">
        <f>ROUND((D343*F343),2)</f>
        <v>18.149999999999999</v>
      </c>
    </row>
    <row r="344" spans="1:8" ht="38.25">
      <c r="A344" s="305" t="s">
        <v>876</v>
      </c>
      <c r="B344" s="306" t="s">
        <v>877</v>
      </c>
      <c r="C344" s="306" t="s">
        <v>812</v>
      </c>
      <c r="D344" s="308">
        <v>1</v>
      </c>
      <c r="E344" s="309"/>
      <c r="F344" s="309">
        <v>13.98</v>
      </c>
      <c r="G344" s="309">
        <f>ROUND((D344*E344),2)</f>
        <v>0</v>
      </c>
      <c r="H344" s="310">
        <f>ROUND((D344*F344),2)</f>
        <v>13.98</v>
      </c>
    </row>
    <row r="345" spans="1:8">
      <c r="A345" s="311"/>
      <c r="B345" s="312"/>
      <c r="C345" s="313"/>
      <c r="D345" s="314"/>
      <c r="E345" s="315"/>
      <c r="F345" s="315" t="s">
        <v>834</v>
      </c>
      <c r="G345" s="315">
        <f>SUM(G342:G344)</f>
        <v>136.44</v>
      </c>
      <c r="H345" s="316">
        <f>SUM(H342:H344)</f>
        <v>32.129999999999995</v>
      </c>
    </row>
    <row r="346" spans="1:8">
      <c r="A346" s="300"/>
      <c r="B346" s="301"/>
      <c r="C346" s="302"/>
      <c r="D346" s="303"/>
      <c r="E346" s="304" t="s">
        <v>835</v>
      </c>
      <c r="F346" s="304"/>
      <c r="G346" s="688">
        <f>SUM(G345+H345)</f>
        <v>168.57</v>
      </c>
      <c r="H346" s="688"/>
    </row>
    <row r="347" spans="1:8">
      <c r="A347" s="284"/>
      <c r="B347" s="284"/>
      <c r="C347" s="284"/>
      <c r="D347" s="284"/>
      <c r="E347" s="284"/>
      <c r="F347" s="284"/>
      <c r="G347" s="284"/>
      <c r="H347" s="284"/>
    </row>
    <row r="348" spans="1:8">
      <c r="A348" s="284"/>
      <c r="B348" s="284"/>
      <c r="C348" s="284"/>
      <c r="D348" s="284"/>
      <c r="E348" s="284"/>
      <c r="F348" s="284"/>
      <c r="G348" s="284"/>
      <c r="H348" s="284"/>
    </row>
    <row r="349" spans="1:8">
      <c r="A349" s="284"/>
      <c r="B349" s="284"/>
      <c r="C349" s="284"/>
      <c r="D349" s="284"/>
      <c r="E349" s="284"/>
      <c r="F349" s="284"/>
      <c r="G349" s="284"/>
      <c r="H349" s="284"/>
    </row>
    <row r="350" spans="1:8">
      <c r="A350" s="284"/>
      <c r="B350" s="284"/>
      <c r="C350" s="284"/>
      <c r="D350" s="284"/>
      <c r="E350" s="284"/>
      <c r="F350" s="284"/>
      <c r="G350" s="284"/>
      <c r="H350" s="284"/>
    </row>
    <row r="351" spans="1:8">
      <c r="A351" s="284"/>
      <c r="B351" s="284"/>
      <c r="C351" s="284"/>
      <c r="D351" s="284"/>
      <c r="E351" s="284"/>
      <c r="F351" s="284"/>
      <c r="G351" s="284"/>
      <c r="H351" s="284"/>
    </row>
    <row r="352" spans="1:8">
      <c r="A352" s="689">
        <f>'3.ORÇAMENTO'!B399</f>
        <v>0</v>
      </c>
      <c r="B352" s="689"/>
      <c r="C352" s="689"/>
      <c r="D352" s="689"/>
      <c r="E352" s="689"/>
      <c r="F352" s="689"/>
      <c r="G352" s="689"/>
      <c r="H352" s="689"/>
    </row>
    <row r="353" spans="1:8">
      <c r="A353" s="691"/>
      <c r="B353" s="691"/>
      <c r="C353" s="691"/>
      <c r="D353" s="691"/>
      <c r="E353" s="691"/>
      <c r="F353" s="691"/>
      <c r="G353" s="691"/>
      <c r="H353" s="691"/>
    </row>
    <row r="354" spans="1:8">
      <c r="A354" s="689" t="s">
        <v>33</v>
      </c>
      <c r="B354" s="689"/>
      <c r="C354" s="689"/>
      <c r="D354" s="689"/>
      <c r="E354" s="689"/>
      <c r="F354" s="689"/>
      <c r="G354" s="689"/>
      <c r="H354" s="689"/>
    </row>
    <row r="355" spans="1:8">
      <c r="A355" s="690">
        <f>'3.ORÇAMENTO'!E401</f>
        <v>0</v>
      </c>
      <c r="B355" s="690"/>
      <c r="C355" s="690"/>
      <c r="D355" s="690"/>
      <c r="E355" s="690"/>
      <c r="F355" s="690"/>
      <c r="G355" s="690"/>
      <c r="H355" s="690"/>
    </row>
    <row r="356" spans="1:8">
      <c r="A356" s="690">
        <f>'3.ORÇAMENTO'!E402</f>
        <v>0</v>
      </c>
      <c r="B356" s="690"/>
      <c r="C356" s="690"/>
      <c r="D356" s="690"/>
      <c r="E356" s="690"/>
      <c r="F356" s="690"/>
      <c r="G356" s="690"/>
      <c r="H356" s="690"/>
    </row>
    <row r="357" spans="1:8">
      <c r="A357" s="690">
        <f>'3.ORÇAMENTO'!E403</f>
        <v>0</v>
      </c>
      <c r="B357" s="690"/>
      <c r="C357" s="690"/>
      <c r="D357" s="690"/>
      <c r="E357" s="690"/>
      <c r="F357" s="690"/>
      <c r="G357" s="690"/>
      <c r="H357" s="690"/>
    </row>
    <row r="358" spans="1:8">
      <c r="A358" s="283"/>
      <c r="B358" s="317"/>
      <c r="C358" s="283"/>
      <c r="D358" s="283"/>
      <c r="E358" s="283"/>
      <c r="F358" s="283"/>
      <c r="G358" s="283"/>
      <c r="H358" s="283"/>
    </row>
  </sheetData>
  <mergeCells count="319">
    <mergeCell ref="A354:H354"/>
    <mergeCell ref="A355:H355"/>
    <mergeCell ref="A356:H356"/>
    <mergeCell ref="A357:H357"/>
    <mergeCell ref="A340:A341"/>
    <mergeCell ref="B340:B341"/>
    <mergeCell ref="C340:C341"/>
    <mergeCell ref="D340:D341"/>
    <mergeCell ref="E340:F340"/>
    <mergeCell ref="G340:H340"/>
    <mergeCell ref="G346:H346"/>
    <mergeCell ref="A352:H352"/>
    <mergeCell ref="A353:H353"/>
    <mergeCell ref="B330:H330"/>
    <mergeCell ref="A331:A332"/>
    <mergeCell ref="B331:B332"/>
    <mergeCell ref="C331:C332"/>
    <mergeCell ref="D331:D332"/>
    <mergeCell ref="E331:F331"/>
    <mergeCell ref="G331:H331"/>
    <mergeCell ref="G337:H337"/>
    <mergeCell ref="B339:H339"/>
    <mergeCell ref="G319:H319"/>
    <mergeCell ref="B321:H321"/>
    <mergeCell ref="A322:A323"/>
    <mergeCell ref="B322:B323"/>
    <mergeCell ref="C322:C323"/>
    <mergeCell ref="D322:D323"/>
    <mergeCell ref="E322:F322"/>
    <mergeCell ref="G322:H322"/>
    <mergeCell ref="G328:H328"/>
    <mergeCell ref="A305:A306"/>
    <mergeCell ref="B305:B306"/>
    <mergeCell ref="C305:C306"/>
    <mergeCell ref="D305:D306"/>
    <mergeCell ref="E305:F305"/>
    <mergeCell ref="G305:H305"/>
    <mergeCell ref="G310:H310"/>
    <mergeCell ref="B312:H312"/>
    <mergeCell ref="A313:A314"/>
    <mergeCell ref="B313:B314"/>
    <mergeCell ref="C313:C314"/>
    <mergeCell ref="D313:D314"/>
    <mergeCell ref="E313:F313"/>
    <mergeCell ref="G313:H313"/>
    <mergeCell ref="B296:H296"/>
    <mergeCell ref="A297:A298"/>
    <mergeCell ref="B297:B298"/>
    <mergeCell ref="C297:C298"/>
    <mergeCell ref="D297:D298"/>
    <mergeCell ref="E297:F297"/>
    <mergeCell ref="G297:H297"/>
    <mergeCell ref="G302:H302"/>
    <mergeCell ref="B304:H304"/>
    <mergeCell ref="G286:H286"/>
    <mergeCell ref="B288:H288"/>
    <mergeCell ref="A289:A290"/>
    <mergeCell ref="B289:B290"/>
    <mergeCell ref="C289:C290"/>
    <mergeCell ref="D289:D290"/>
    <mergeCell ref="E289:F289"/>
    <mergeCell ref="G289:H289"/>
    <mergeCell ref="G294:H294"/>
    <mergeCell ref="A273:A274"/>
    <mergeCell ref="B273:B274"/>
    <mergeCell ref="C273:C274"/>
    <mergeCell ref="D273:D274"/>
    <mergeCell ref="E273:F273"/>
    <mergeCell ref="G273:H273"/>
    <mergeCell ref="G278:H278"/>
    <mergeCell ref="B280:H280"/>
    <mergeCell ref="A281:A282"/>
    <mergeCell ref="B281:B282"/>
    <mergeCell ref="C281:C282"/>
    <mergeCell ref="D281:D282"/>
    <mergeCell ref="E281:F281"/>
    <mergeCell ref="G281:H281"/>
    <mergeCell ref="B264:H264"/>
    <mergeCell ref="A265:A266"/>
    <mergeCell ref="B265:B266"/>
    <mergeCell ref="C265:C266"/>
    <mergeCell ref="D265:D266"/>
    <mergeCell ref="E265:F265"/>
    <mergeCell ref="G265:H265"/>
    <mergeCell ref="G270:H270"/>
    <mergeCell ref="B272:H272"/>
    <mergeCell ref="G254:H254"/>
    <mergeCell ref="B256:H256"/>
    <mergeCell ref="A257:A258"/>
    <mergeCell ref="B257:B258"/>
    <mergeCell ref="C257:C258"/>
    <mergeCell ref="D257:D258"/>
    <mergeCell ref="E257:F257"/>
    <mergeCell ref="G257:H257"/>
    <mergeCell ref="G262:H262"/>
    <mergeCell ref="A241:A242"/>
    <mergeCell ref="B241:B242"/>
    <mergeCell ref="C241:C242"/>
    <mergeCell ref="D241:D242"/>
    <mergeCell ref="E241:F241"/>
    <mergeCell ref="G241:H241"/>
    <mergeCell ref="G246:H246"/>
    <mergeCell ref="B248:H248"/>
    <mergeCell ref="A249:A250"/>
    <mergeCell ref="B249:B250"/>
    <mergeCell ref="C249:C250"/>
    <mergeCell ref="D249:D250"/>
    <mergeCell ref="E249:F249"/>
    <mergeCell ref="G249:H249"/>
    <mergeCell ref="B232:H232"/>
    <mergeCell ref="A233:A234"/>
    <mergeCell ref="B233:B234"/>
    <mergeCell ref="C233:C234"/>
    <mergeCell ref="D233:D234"/>
    <mergeCell ref="E233:F233"/>
    <mergeCell ref="G233:H233"/>
    <mergeCell ref="G238:H238"/>
    <mergeCell ref="B240:H240"/>
    <mergeCell ref="G222:H222"/>
    <mergeCell ref="B224:H224"/>
    <mergeCell ref="A225:A226"/>
    <mergeCell ref="B225:B226"/>
    <mergeCell ref="C225:C226"/>
    <mergeCell ref="D225:D226"/>
    <mergeCell ref="E225:F225"/>
    <mergeCell ref="G225:H225"/>
    <mergeCell ref="G230:H230"/>
    <mergeCell ref="A208:A209"/>
    <mergeCell ref="B208:B209"/>
    <mergeCell ref="C208:C209"/>
    <mergeCell ref="D208:D209"/>
    <mergeCell ref="E208:F208"/>
    <mergeCell ref="G208:H208"/>
    <mergeCell ref="G214:H214"/>
    <mergeCell ref="B216:H216"/>
    <mergeCell ref="A217:A218"/>
    <mergeCell ref="B217:B218"/>
    <mergeCell ref="C217:C218"/>
    <mergeCell ref="D217:D218"/>
    <mergeCell ref="E217:F217"/>
    <mergeCell ref="G217:H217"/>
    <mergeCell ref="B199:H199"/>
    <mergeCell ref="A200:A201"/>
    <mergeCell ref="B200:B201"/>
    <mergeCell ref="C200:C201"/>
    <mergeCell ref="D200:D201"/>
    <mergeCell ref="E200:F200"/>
    <mergeCell ref="G200:H200"/>
    <mergeCell ref="G205:H205"/>
    <mergeCell ref="B207:H207"/>
    <mergeCell ref="G188:H188"/>
    <mergeCell ref="B190:H190"/>
    <mergeCell ref="A191:A192"/>
    <mergeCell ref="B191:B192"/>
    <mergeCell ref="C191:C192"/>
    <mergeCell ref="D191:D192"/>
    <mergeCell ref="E191:F191"/>
    <mergeCell ref="G191:H191"/>
    <mergeCell ref="G197:H197"/>
    <mergeCell ref="A173:A174"/>
    <mergeCell ref="B173:B174"/>
    <mergeCell ref="C173:C174"/>
    <mergeCell ref="D173:D174"/>
    <mergeCell ref="E173:F173"/>
    <mergeCell ref="G173:H173"/>
    <mergeCell ref="G179:H179"/>
    <mergeCell ref="B181:H181"/>
    <mergeCell ref="A182:A183"/>
    <mergeCell ref="B182:B183"/>
    <mergeCell ref="C182:C183"/>
    <mergeCell ref="D182:D183"/>
    <mergeCell ref="E182:F182"/>
    <mergeCell ref="G182:H182"/>
    <mergeCell ref="B163:H163"/>
    <mergeCell ref="A164:A165"/>
    <mergeCell ref="B164:B165"/>
    <mergeCell ref="C164:C165"/>
    <mergeCell ref="D164:D165"/>
    <mergeCell ref="E164:F164"/>
    <mergeCell ref="G164:H164"/>
    <mergeCell ref="G170:H170"/>
    <mergeCell ref="B172:H172"/>
    <mergeCell ref="G152:H152"/>
    <mergeCell ref="B154:H154"/>
    <mergeCell ref="A155:A156"/>
    <mergeCell ref="B155:B156"/>
    <mergeCell ref="C155:C156"/>
    <mergeCell ref="D155:D156"/>
    <mergeCell ref="E155:F155"/>
    <mergeCell ref="G155:H155"/>
    <mergeCell ref="G161:H161"/>
    <mergeCell ref="A140:A141"/>
    <mergeCell ref="B140:B141"/>
    <mergeCell ref="C140:C141"/>
    <mergeCell ref="D140:D141"/>
    <mergeCell ref="E140:F140"/>
    <mergeCell ref="G140:H140"/>
    <mergeCell ref="G145:H145"/>
    <mergeCell ref="B147:H147"/>
    <mergeCell ref="A148:A149"/>
    <mergeCell ref="B148:B149"/>
    <mergeCell ref="C148:C149"/>
    <mergeCell ref="D148:D149"/>
    <mergeCell ref="E148:F148"/>
    <mergeCell ref="G148:H148"/>
    <mergeCell ref="B130:H130"/>
    <mergeCell ref="A131:A132"/>
    <mergeCell ref="B131:B132"/>
    <mergeCell ref="C131:C132"/>
    <mergeCell ref="D131:D132"/>
    <mergeCell ref="E131:F131"/>
    <mergeCell ref="G131:H131"/>
    <mergeCell ref="G137:H137"/>
    <mergeCell ref="B139:H139"/>
    <mergeCell ref="G119:H119"/>
    <mergeCell ref="B121:H121"/>
    <mergeCell ref="A122:A123"/>
    <mergeCell ref="B122:B123"/>
    <mergeCell ref="C122:C123"/>
    <mergeCell ref="D122:D123"/>
    <mergeCell ref="E122:F122"/>
    <mergeCell ref="G122:H122"/>
    <mergeCell ref="G128:H128"/>
    <mergeCell ref="A104:A105"/>
    <mergeCell ref="B104:B105"/>
    <mergeCell ref="C104:C105"/>
    <mergeCell ref="D104:D105"/>
    <mergeCell ref="E104:F104"/>
    <mergeCell ref="G104:H104"/>
    <mergeCell ref="G110:H110"/>
    <mergeCell ref="B112:H112"/>
    <mergeCell ref="A113:A114"/>
    <mergeCell ref="B113:B114"/>
    <mergeCell ref="C113:C114"/>
    <mergeCell ref="D113:D114"/>
    <mergeCell ref="E113:F113"/>
    <mergeCell ref="G113:H113"/>
    <mergeCell ref="B94:H94"/>
    <mergeCell ref="A95:A96"/>
    <mergeCell ref="B95:B96"/>
    <mergeCell ref="C95:C96"/>
    <mergeCell ref="D95:D96"/>
    <mergeCell ref="E95:F95"/>
    <mergeCell ref="G95:H95"/>
    <mergeCell ref="G101:H101"/>
    <mergeCell ref="B103:H103"/>
    <mergeCell ref="G83:H83"/>
    <mergeCell ref="B85:H85"/>
    <mergeCell ref="A86:A87"/>
    <mergeCell ref="B86:B87"/>
    <mergeCell ref="C86:C87"/>
    <mergeCell ref="D86:D87"/>
    <mergeCell ref="E86:F86"/>
    <mergeCell ref="G86:H86"/>
    <mergeCell ref="G92:H92"/>
    <mergeCell ref="A68:A69"/>
    <mergeCell ref="B68:B69"/>
    <mergeCell ref="C68:C69"/>
    <mergeCell ref="D68:D69"/>
    <mergeCell ref="E68:F68"/>
    <mergeCell ref="G68:H68"/>
    <mergeCell ref="G74:H74"/>
    <mergeCell ref="B76:H76"/>
    <mergeCell ref="A77:A78"/>
    <mergeCell ref="B77:B78"/>
    <mergeCell ref="C77:C78"/>
    <mergeCell ref="D77:D78"/>
    <mergeCell ref="E77:F77"/>
    <mergeCell ref="G77:H77"/>
    <mergeCell ref="B58:H58"/>
    <mergeCell ref="A59:A60"/>
    <mergeCell ref="B59:B60"/>
    <mergeCell ref="C59:C60"/>
    <mergeCell ref="D59:D60"/>
    <mergeCell ref="E59:F59"/>
    <mergeCell ref="G59:H59"/>
    <mergeCell ref="G65:H65"/>
    <mergeCell ref="B67:H67"/>
    <mergeCell ref="G47:H47"/>
    <mergeCell ref="B49:H49"/>
    <mergeCell ref="A50:A51"/>
    <mergeCell ref="B50:B51"/>
    <mergeCell ref="C50:C51"/>
    <mergeCell ref="D50:D51"/>
    <mergeCell ref="E50:F50"/>
    <mergeCell ref="G50:H50"/>
    <mergeCell ref="G56:H56"/>
    <mergeCell ref="A32:A33"/>
    <mergeCell ref="B32:B33"/>
    <mergeCell ref="C32:C33"/>
    <mergeCell ref="D32:D33"/>
    <mergeCell ref="E32:F32"/>
    <mergeCell ref="G32:H32"/>
    <mergeCell ref="G38:H38"/>
    <mergeCell ref="B40:H40"/>
    <mergeCell ref="A41:A42"/>
    <mergeCell ref="B41:B42"/>
    <mergeCell ref="C41:C42"/>
    <mergeCell ref="D41:D42"/>
    <mergeCell ref="E41:F41"/>
    <mergeCell ref="G41:H41"/>
    <mergeCell ref="B19:H19"/>
    <mergeCell ref="A20:A21"/>
    <mergeCell ref="B20:B21"/>
    <mergeCell ref="C20:C21"/>
    <mergeCell ref="D20:D21"/>
    <mergeCell ref="E20:F20"/>
    <mergeCell ref="G20:H20"/>
    <mergeCell ref="G29:H29"/>
    <mergeCell ref="B31:H31"/>
    <mergeCell ref="A9:H9"/>
    <mergeCell ref="B11:H11"/>
    <mergeCell ref="A12:A13"/>
    <mergeCell ref="B12:B13"/>
    <mergeCell ref="C12:C13"/>
    <mergeCell ref="D12:D13"/>
    <mergeCell ref="E12:F12"/>
    <mergeCell ref="G12:H12"/>
    <mergeCell ref="G17:H17"/>
  </mergeCells>
  <printOptions horizontalCentered="1"/>
  <pageMargins left="1.1812499999999999" right="0.59027777777777801" top="1.37777777777778" bottom="0.98472222222222205" header="7.8472222222222193E-2" footer="0"/>
  <pageSetup paperSize="9" scale="69" fitToHeight="0" orientation="portrait" horizontalDpi="300" verticalDpi="300" r:id="rId1"/>
  <headerFooter>
    <oddHeader>&amp;C&amp;"Arial,Normal"MINISTÉRIO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Capa</vt:lpstr>
      <vt:lpstr>0.Dados do Licitante</vt:lpstr>
      <vt:lpstr>1.PROPOSTA</vt:lpstr>
      <vt:lpstr>2.CRONOGRAMA</vt:lpstr>
      <vt:lpstr>3.ORÇAMENTO</vt:lpstr>
      <vt:lpstr>4.BDI </vt:lpstr>
      <vt:lpstr>COMPOSIÇÕES_ARQ</vt:lpstr>
      <vt:lpstr>COMPOSIÇÕES_ELET</vt:lpstr>
      <vt:lpstr>COMPOSIÇÕES_PPCI</vt:lpstr>
      <vt:lpstr>COMPOSIÇÕES_ESCADA</vt:lpstr>
      <vt:lpstr>CURVA ABC</vt:lpstr>
      <vt:lpstr>Memorial de Cálculo</vt:lpstr>
      <vt:lpstr>Pesquisa de Mercado</vt:lpstr>
      <vt:lpstr>'3.ORÇAMENTO'!_FiltrarBancodeDados</vt:lpstr>
      <vt:lpstr>'1.PROPOSTA'!Area_de_impressao</vt:lpstr>
      <vt:lpstr>'2.CRONOGRAMA'!Area_de_impressao</vt:lpstr>
      <vt:lpstr>'3.ORÇAMENTO'!Area_de_impressao</vt:lpstr>
      <vt:lpstr>'4.BDI '!Area_de_impressao</vt:lpstr>
      <vt:lpstr>Capa!Area_de_impressao</vt:lpstr>
      <vt:lpstr>COMPOSIÇÕES_ARQ!Area_de_impressao</vt:lpstr>
      <vt:lpstr>COMPOSIÇÕES_ELET!Area_de_impressao</vt:lpstr>
      <vt:lpstr>COMPOSIÇÕES_ESCADA!Area_de_impressao</vt:lpstr>
      <vt:lpstr>COMPOSIÇÕES_PPCI!Area_de_impressao</vt:lpstr>
      <vt:lpstr>'Memorial de Cálculo'!Area_de_impressao</vt:lpstr>
      <vt:lpstr>'Pesquisa de Mercado'!Area_de_impressao</vt:lpstr>
      <vt:lpstr>'2.CRONOGRAMA'!Titulos_de_impressao</vt:lpstr>
      <vt:lpstr>'3.ORÇAMENTO'!Titulos_de_impressao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 ZORZELA</dc:creator>
  <dc:description/>
  <cp:lastModifiedBy>Setor de Compras Licitações</cp:lastModifiedBy>
  <cp:revision>0</cp:revision>
  <cp:lastPrinted>2021-10-25T11:50:09Z</cp:lastPrinted>
  <dcterms:created xsi:type="dcterms:W3CDTF">2014-09-10T20:48:34Z</dcterms:created>
  <dcterms:modified xsi:type="dcterms:W3CDTF">2021-10-25T11:51:10Z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