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1865" tabRatio="986" firstSheet="5"/>
  </bookViews>
  <sheets>
    <sheet name="1. SVS ABA DE CARREGAMENTO" sheetId="2" r:id="rId1"/>
    <sheet name="2. SVS INSUMOS" sheetId="1" r:id="rId2"/>
    <sheet name="3. SVS Áreas" sheetId="3" r:id="rId3"/>
    <sheet name="4. SVS Cál DEMO Limpeza Geral" sheetId="4" r:id="rId4"/>
    <sheet name="5. SVS Cálc. DEMO Banheiros" sheetId="5" r:id="rId5"/>
    <sheet name="6. SVS Cálc. DEMO Esq. e Fach" sheetId="6" r:id="rId6"/>
    <sheet name="7. SVS Planilha Área Geral" sheetId="7" r:id="rId7"/>
    <sheet name="8. SVS Planilha Área Banheiros" sheetId="8" r:id="rId8"/>
    <sheet name="9. Planilha Área Esq e Fach" sheetId="9" r:id="rId9"/>
    <sheet name="10. SVS Planilha Encarregado" sheetId="10" r:id="rId10"/>
    <sheet name="11. SVS Resumo da Proposta" sheetId="11" r:id="rId11"/>
    <sheet name="Plan1" sheetId="12" r:id="rId12"/>
  </sheets>
  <externalReferences>
    <externalReference r:id="rId13"/>
  </externalReferences>
  <definedNames>
    <definedName name="Anexo">#REF!</definedName>
    <definedName name="_xlnm.Print_Area" localSheetId="0">'1. SVS ABA DE CARREGAMENTO'!$A$1:$C$113</definedName>
    <definedName name="_xlnm.Print_Area" localSheetId="9">'10. SVS Planilha Encarregado'!$A$1:$J$172</definedName>
    <definedName name="_xlnm.Print_Area" localSheetId="10">'11. SVS Resumo da Proposta'!$A$1:$H$39</definedName>
    <definedName name="_xlnm.Print_Area" localSheetId="1">'2. SVS INSUMOS'!$A$1:$H$126</definedName>
    <definedName name="_xlnm.Print_Area" localSheetId="2">'3. SVS Áreas'!$A$1:$BC$245</definedName>
    <definedName name="_xlnm.Print_Area" localSheetId="3">'4. SVS Cál DEMO Limpeza Geral'!$A$1:$P$36</definedName>
    <definedName name="_xlnm.Print_Area" localSheetId="4">'5. SVS Cálc. DEMO Banheiros'!$A$1:$P$17</definedName>
    <definedName name="_xlnm.Print_Area" localSheetId="5">'6. SVS Cálc. DEMO Esq. e Fach'!$A$1:$P$19</definedName>
    <definedName name="_xlnm.Print_Area" localSheetId="6">'7. SVS Planilha Área Geral'!$A$1:$J$285</definedName>
    <definedName name="_xlnm.Print_Area" localSheetId="7">'8. SVS Planilha Área Banheiros'!$A$1:$J$203</definedName>
    <definedName name="_xlnm.Print_Area" localSheetId="8">'9. Planilha Área Esq e Fach'!$A$1:$J$209</definedName>
    <definedName name="Excel_BuiltIn_Print_Area" localSheetId="6">#REF!</definedName>
    <definedName name="Print_Area" localSheetId="6">'7. SVS Planilha Área Geral'!$A$7:$J$285</definedName>
    <definedName name="_xlnm.Print_Titles" localSheetId="0">'1. SVS ABA DE CARREGAMENTO'!$1:$5</definedName>
    <definedName name="_xlnm.Print_Titles" localSheetId="9">'10. SVS Planilha Encarregado'!$1:$5</definedName>
    <definedName name="_xlnm.Print_Titles" localSheetId="1">'2. SVS INSUMOS'!$1:$5</definedName>
    <definedName name="_xlnm.Print_Titles" localSheetId="2">'3. SVS Áreas'!$5:$7</definedName>
    <definedName name="_xlnm.Print_Titles" localSheetId="3">'4. SVS Cál DEMO Limpeza Geral'!$1:$5</definedName>
    <definedName name="_xlnm.Print_Titles" localSheetId="6">'7. SVS Planilha Área Geral'!$1:$5</definedName>
    <definedName name="_xlnm.Print_Titles" localSheetId="7">'8. SVS Planilha Área Banheiros'!$1:$5</definedName>
    <definedName name="_xlnm.Print_Titles" localSheetId="8">'9. Planilha Área Esq e Fach'!$1:$5</definedName>
  </definedNames>
  <calcPr calcId="145621"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54" i="2" l="1"/>
  <c r="A4" i="5" l="1"/>
  <c r="E81" i="9" l="1"/>
  <c r="A7" i="10" l="1"/>
  <c r="A7" i="9"/>
  <c r="A7" i="8"/>
  <c r="I13" i="10" l="1"/>
  <c r="D16" i="11" l="1"/>
  <c r="C15" i="11" l="1"/>
  <c r="H15" i="9" l="1"/>
  <c r="H15" i="8"/>
  <c r="I149" i="8" l="1"/>
  <c r="I148" i="8"/>
  <c r="I15" i="8"/>
  <c r="I151" i="9"/>
  <c r="I150" i="9"/>
  <c r="I15" i="9"/>
  <c r="L69" i="3"/>
  <c r="E79" i="1"/>
  <c r="G79" i="1" s="1"/>
  <c r="E56" i="1"/>
  <c r="G56" i="1" s="1"/>
  <c r="E70" i="1"/>
  <c r="G70" i="1" s="1"/>
  <c r="E78" i="1"/>
  <c r="G78" i="1" s="1"/>
  <c r="E80" i="1"/>
  <c r="E81" i="1"/>
  <c r="E82" i="1"/>
  <c r="E83" i="1"/>
  <c r="E84" i="1"/>
  <c r="E85" i="1"/>
  <c r="E86" i="1"/>
  <c r="E87" i="1"/>
  <c r="E88" i="1"/>
  <c r="E77" i="1"/>
  <c r="G77" i="1" s="1"/>
  <c r="E72" i="1"/>
  <c r="E71" i="1"/>
  <c r="E69" i="1"/>
  <c r="E68" i="1"/>
  <c r="E67" i="1"/>
  <c r="E66" i="1"/>
  <c r="G66" i="1" s="1"/>
  <c r="E65" i="1"/>
  <c r="G65" i="1" s="1"/>
  <c r="E64" i="1"/>
  <c r="G64" i="1" s="1"/>
  <c r="E63" i="1"/>
  <c r="G63" i="1" s="1"/>
  <c r="E62" i="1"/>
  <c r="G62" i="1" s="1"/>
  <c r="E59" i="1"/>
  <c r="E60" i="1"/>
  <c r="G60" i="1" s="1"/>
  <c r="E61" i="1"/>
  <c r="G61" i="1" s="1"/>
  <c r="E58" i="1"/>
  <c r="E57" i="1"/>
  <c r="E54" i="1"/>
  <c r="E55" i="1"/>
  <c r="E53" i="1"/>
  <c r="E52" i="1"/>
  <c r="E51" i="1"/>
  <c r="E50" i="1"/>
  <c r="E49" i="1"/>
  <c r="E47" i="1"/>
  <c r="E48" i="1"/>
  <c r="E46" i="1"/>
  <c r="D37" i="1"/>
  <c r="F37" i="1" s="1"/>
  <c r="D32" i="1"/>
  <c r="F32" i="1" s="1"/>
  <c r="D24" i="1"/>
  <c r="F24" i="1" s="1"/>
  <c r="D9" i="1"/>
  <c r="F9" i="1" s="1"/>
  <c r="D19" i="1"/>
  <c r="F19" i="1" s="1"/>
  <c r="D12" i="1"/>
  <c r="F12" i="1" s="1"/>
  <c r="D13" i="1"/>
  <c r="F13" i="1" s="1"/>
  <c r="D33" i="1"/>
  <c r="D34" i="1"/>
  <c r="D35" i="1"/>
  <c r="D36" i="1"/>
  <c r="D38" i="1"/>
  <c r="D39" i="1"/>
  <c r="D40" i="1"/>
  <c r="D41" i="1"/>
  <c r="D31" i="1"/>
  <c r="D10" i="1"/>
  <c r="F10" i="1" s="1"/>
  <c r="D11" i="1"/>
  <c r="D14" i="1"/>
  <c r="D15" i="1"/>
  <c r="D16" i="1"/>
  <c r="D17" i="1"/>
  <c r="D18" i="1"/>
  <c r="D20" i="1"/>
  <c r="D21" i="1"/>
  <c r="D22" i="1"/>
  <c r="D23" i="1"/>
  <c r="D25" i="1"/>
  <c r="F25" i="1" s="1"/>
  <c r="D26" i="1"/>
  <c r="D8" i="1"/>
  <c r="E100" i="1"/>
  <c r="G67" i="1"/>
  <c r="AD19" i="3" l="1"/>
  <c r="AD20" i="3"/>
  <c r="AD23" i="3"/>
  <c r="AD27" i="3"/>
  <c r="AD28" i="3"/>
  <c r="AD31" i="3"/>
  <c r="AD37" i="3"/>
  <c r="AD38" i="3"/>
  <c r="AD41" i="3"/>
  <c r="AD45" i="3"/>
  <c r="AD48" i="3"/>
  <c r="AD53" i="3"/>
  <c r="AD56" i="3"/>
  <c r="AD62" i="3"/>
  <c r="AD63" i="3"/>
  <c r="AD66" i="3"/>
  <c r="AD74" i="3"/>
  <c r="AD75" i="3"/>
  <c r="AD78" i="3"/>
  <c r="AD81" i="3"/>
  <c r="AD82" i="3"/>
  <c r="AD85" i="3"/>
  <c r="AD88" i="3"/>
  <c r="AD94" i="3"/>
  <c r="AD97" i="3"/>
  <c r="AD102" i="3"/>
  <c r="AD105" i="3"/>
  <c r="AD109" i="3"/>
  <c r="AD110" i="3"/>
  <c r="AD112" i="3"/>
  <c r="AD115" i="3"/>
  <c r="AD118" i="3"/>
  <c r="AD121" i="3"/>
  <c r="AD125" i="3"/>
  <c r="AD132" i="3"/>
  <c r="AD134" i="3"/>
  <c r="AD137" i="3"/>
  <c r="AD140" i="3"/>
  <c r="AD141" i="3"/>
  <c r="AD146" i="3"/>
  <c r="AD147" i="3"/>
  <c r="AD150" i="3"/>
  <c r="AD153" i="3"/>
  <c r="AD156" i="3"/>
  <c r="AD157" i="3"/>
  <c r="AD158" i="3"/>
  <c r="AD161" i="3"/>
  <c r="AD169" i="3"/>
  <c r="AD170" i="3"/>
  <c r="AD173" i="3"/>
  <c r="AD178" i="3"/>
  <c r="AD179" i="3"/>
  <c r="AD182" i="3"/>
  <c r="AD187" i="3"/>
  <c r="AD188" i="3"/>
  <c r="AD191" i="3"/>
  <c r="AD195" i="3"/>
  <c r="AD196" i="3"/>
  <c r="AD197" i="3"/>
  <c r="AD198" i="3"/>
  <c r="AD201" i="3"/>
  <c r="AD202" i="3"/>
  <c r="AD205" i="3"/>
  <c r="AD209" i="3"/>
  <c r="AD211" i="3"/>
  <c r="AD212" i="3"/>
  <c r="AD215" i="3"/>
  <c r="AD220" i="3"/>
  <c r="AD221" i="3"/>
  <c r="AD224" i="3"/>
  <c r="AD229" i="3"/>
  <c r="AD230" i="3"/>
  <c r="AD233" i="3"/>
  <c r="AD238" i="3"/>
  <c r="AD239" i="3"/>
  <c r="AD242" i="3"/>
  <c r="AD244" i="3"/>
  <c r="AD11" i="3"/>
  <c r="AD12" i="3"/>
  <c r="AD13" i="3"/>
  <c r="AD15" i="3"/>
  <c r="AD16" i="3"/>
  <c r="Z245" i="3" l="1"/>
  <c r="AA245" i="3"/>
  <c r="J245" i="3"/>
  <c r="K245" i="3"/>
  <c r="D87" i="3" l="1"/>
  <c r="AE88" i="3"/>
  <c r="AE198" i="3"/>
  <c r="AE197" i="3"/>
  <c r="AE196" i="3"/>
  <c r="BC196" i="3" l="1"/>
  <c r="BD196" i="3"/>
  <c r="BB196" i="3"/>
  <c r="BD198" i="3"/>
  <c r="BB198" i="3"/>
  <c r="BC198" i="3"/>
  <c r="BB197" i="3"/>
  <c r="BC197" i="3"/>
  <c r="BD197" i="3"/>
  <c r="BB88" i="3"/>
  <c r="BC88" i="3"/>
  <c r="BD88" i="3"/>
  <c r="AG88" i="3"/>
  <c r="AK88" i="3"/>
  <c r="AO88" i="3"/>
  <c r="AS88" i="3"/>
  <c r="AW88" i="3"/>
  <c r="BA88" i="3"/>
  <c r="AH88" i="3"/>
  <c r="AL88" i="3"/>
  <c r="AP88" i="3"/>
  <c r="AT88" i="3"/>
  <c r="AX88" i="3"/>
  <c r="AI88" i="3"/>
  <c r="AM88" i="3"/>
  <c r="AQ88" i="3"/>
  <c r="AU88" i="3"/>
  <c r="AY88" i="3"/>
  <c r="AJ88" i="3"/>
  <c r="AN88" i="3"/>
  <c r="AR88" i="3"/>
  <c r="AV88" i="3"/>
  <c r="AZ88" i="3"/>
  <c r="AG198" i="3"/>
  <c r="AK198" i="3"/>
  <c r="AO198" i="3"/>
  <c r="AS198" i="3"/>
  <c r="AW198" i="3"/>
  <c r="BA198" i="3"/>
  <c r="AH198" i="3"/>
  <c r="AL198" i="3"/>
  <c r="AP198" i="3"/>
  <c r="AT198" i="3"/>
  <c r="AX198" i="3"/>
  <c r="AI198" i="3"/>
  <c r="AM198" i="3"/>
  <c r="AQ198" i="3"/>
  <c r="AU198" i="3"/>
  <c r="AY198" i="3"/>
  <c r="AJ198" i="3"/>
  <c r="AN198" i="3"/>
  <c r="AR198" i="3"/>
  <c r="AV198" i="3"/>
  <c r="AZ198" i="3"/>
  <c r="AG197" i="3"/>
  <c r="AK197" i="3"/>
  <c r="AO197" i="3"/>
  <c r="AS197" i="3"/>
  <c r="AW197" i="3"/>
  <c r="BA197" i="3"/>
  <c r="AH197" i="3"/>
  <c r="AL197" i="3"/>
  <c r="AP197" i="3"/>
  <c r="AT197" i="3"/>
  <c r="AX197" i="3"/>
  <c r="AI197" i="3"/>
  <c r="AM197" i="3"/>
  <c r="AQ197" i="3"/>
  <c r="AU197" i="3"/>
  <c r="AY197" i="3"/>
  <c r="AJ197" i="3"/>
  <c r="AN197" i="3"/>
  <c r="AR197" i="3"/>
  <c r="AV197" i="3"/>
  <c r="AZ197" i="3"/>
  <c r="AG196" i="3"/>
  <c r="AK196" i="3"/>
  <c r="AO196" i="3"/>
  <c r="AS196" i="3"/>
  <c r="AW196" i="3"/>
  <c r="BA196" i="3"/>
  <c r="AH196" i="3"/>
  <c r="AL196" i="3"/>
  <c r="AP196" i="3"/>
  <c r="AT196" i="3"/>
  <c r="AX196" i="3"/>
  <c r="AI196" i="3"/>
  <c r="AM196" i="3"/>
  <c r="AQ196" i="3"/>
  <c r="AU196" i="3"/>
  <c r="AY196" i="3"/>
  <c r="AJ196" i="3"/>
  <c r="AN196" i="3"/>
  <c r="AR196" i="3"/>
  <c r="AV196" i="3"/>
  <c r="AZ196" i="3"/>
  <c r="E255" i="3"/>
  <c r="E253" i="3"/>
  <c r="E249" i="3"/>
  <c r="E251" i="3" s="1"/>
  <c r="AE242" i="3"/>
  <c r="AE241" i="3"/>
  <c r="AD241" i="3" s="1"/>
  <c r="AE233" i="3"/>
  <c r="AE232" i="3"/>
  <c r="AD232" i="3" s="1"/>
  <c r="AE224" i="3"/>
  <c r="AE223" i="3"/>
  <c r="AD223" i="3" s="1"/>
  <c r="AE215" i="3"/>
  <c r="AE214" i="3"/>
  <c r="AD214" i="3" s="1"/>
  <c r="AE205" i="3"/>
  <c r="AE204" i="3"/>
  <c r="AD204" i="3" s="1"/>
  <c r="AE191" i="3"/>
  <c r="AW191" i="3" s="1"/>
  <c r="AE190" i="3"/>
  <c r="AD190" i="3" s="1"/>
  <c r="AW190" i="3" s="1"/>
  <c r="AE182" i="3"/>
  <c r="AE181" i="3"/>
  <c r="AD181" i="3" s="1"/>
  <c r="AE173" i="3"/>
  <c r="AE172" i="3"/>
  <c r="AD172" i="3" s="1"/>
  <c r="AE161" i="3"/>
  <c r="AE160" i="3"/>
  <c r="AD160" i="3" s="1"/>
  <c r="AE150" i="3"/>
  <c r="AE149" i="3"/>
  <c r="AD149" i="3" s="1"/>
  <c r="AE137" i="3"/>
  <c r="AE136" i="3"/>
  <c r="AD136" i="3" s="1"/>
  <c r="AE121" i="3"/>
  <c r="AE120" i="3"/>
  <c r="AD120" i="3" s="1"/>
  <c r="AE115" i="3"/>
  <c r="AE114" i="3"/>
  <c r="AD114" i="3" s="1"/>
  <c r="AE105" i="3"/>
  <c r="AE104" i="3"/>
  <c r="AD104" i="3" s="1"/>
  <c r="AE97" i="3"/>
  <c r="AE96" i="3"/>
  <c r="AD96" i="3" s="1"/>
  <c r="AE85" i="3"/>
  <c r="AE84" i="3"/>
  <c r="AD84" i="3" s="1"/>
  <c r="AE78" i="3"/>
  <c r="AE77" i="3"/>
  <c r="AD77" i="3" s="1"/>
  <c r="AE66" i="3"/>
  <c r="AE65" i="3"/>
  <c r="AD65" i="3" s="1"/>
  <c r="AE56" i="3"/>
  <c r="AE55" i="3"/>
  <c r="AD55" i="3" s="1"/>
  <c r="AE48" i="3"/>
  <c r="AE47" i="3"/>
  <c r="AD47" i="3" s="1"/>
  <c r="AE41" i="3"/>
  <c r="AE40" i="3"/>
  <c r="AD40" i="3" s="1"/>
  <c r="AE31" i="3"/>
  <c r="AE30" i="3"/>
  <c r="AD30" i="3" s="1"/>
  <c r="AE23" i="3"/>
  <c r="AE22" i="3"/>
  <c r="AD22" i="3" s="1"/>
  <c r="AE15" i="3"/>
  <c r="AE14" i="3"/>
  <c r="AD14" i="3" s="1"/>
  <c r="BD241" i="3" l="1"/>
  <c r="BB241" i="3"/>
  <c r="BC241" i="3"/>
  <c r="BD232" i="3"/>
  <c r="BB232" i="3"/>
  <c r="BC232" i="3"/>
  <c r="BB223" i="3"/>
  <c r="BC223" i="3"/>
  <c r="BD223" i="3"/>
  <c r="BB214" i="3"/>
  <c r="BC214" i="3"/>
  <c r="BD214" i="3"/>
  <c r="BB204" i="3"/>
  <c r="BC204" i="3"/>
  <c r="BD204" i="3"/>
  <c r="BD190" i="3"/>
  <c r="BB190" i="3"/>
  <c r="BC190" i="3"/>
  <c r="BB181" i="3"/>
  <c r="BC181" i="3"/>
  <c r="BD181" i="3"/>
  <c r="BD172" i="3"/>
  <c r="BB172" i="3"/>
  <c r="BC172" i="3"/>
  <c r="BB160" i="3"/>
  <c r="BC160" i="3"/>
  <c r="BD160" i="3"/>
  <c r="BB149" i="3"/>
  <c r="BC149" i="3"/>
  <c r="BD149" i="3"/>
  <c r="BC136" i="3"/>
  <c r="BB136" i="3"/>
  <c r="BD136" i="3"/>
  <c r="BD120" i="3"/>
  <c r="BB120" i="3"/>
  <c r="BC120" i="3"/>
  <c r="BB114" i="3"/>
  <c r="BC114" i="3"/>
  <c r="BD114" i="3"/>
  <c r="BB104" i="3"/>
  <c r="BC104" i="3"/>
  <c r="BD104" i="3"/>
  <c r="BD96" i="3"/>
  <c r="BB96" i="3"/>
  <c r="BC96" i="3"/>
  <c r="BD84" i="3"/>
  <c r="BB84" i="3"/>
  <c r="BC84" i="3"/>
  <c r="BB77" i="3"/>
  <c r="BC77" i="3"/>
  <c r="BD77" i="3"/>
  <c r="BB65" i="3"/>
  <c r="BC65" i="3"/>
  <c r="BD65" i="3"/>
  <c r="BC55" i="3"/>
  <c r="BD55" i="3"/>
  <c r="BB55" i="3"/>
  <c r="BB47" i="3"/>
  <c r="BC47" i="3"/>
  <c r="BD47" i="3"/>
  <c r="BD40" i="3"/>
  <c r="BB40" i="3"/>
  <c r="BC40" i="3"/>
  <c r="BC30" i="3"/>
  <c r="BD30" i="3"/>
  <c r="BB30" i="3"/>
  <c r="BB22" i="3"/>
  <c r="BC22" i="3"/>
  <c r="BD22" i="3"/>
  <c r="BD242" i="3"/>
  <c r="BB242" i="3"/>
  <c r="BC242" i="3"/>
  <c r="BB233" i="3"/>
  <c r="BC233" i="3"/>
  <c r="BD233" i="3"/>
  <c r="BC224" i="3"/>
  <c r="BD224" i="3"/>
  <c r="BB224" i="3"/>
  <c r="BD215" i="3"/>
  <c r="BB215" i="3"/>
  <c r="BC215" i="3"/>
  <c r="BB205" i="3"/>
  <c r="BC205" i="3"/>
  <c r="BD205" i="3"/>
  <c r="BB191" i="3"/>
  <c r="BC191" i="3"/>
  <c r="BD191" i="3"/>
  <c r="BB182" i="3"/>
  <c r="BD182" i="3"/>
  <c r="BC182" i="3"/>
  <c r="BB173" i="3"/>
  <c r="BC173" i="3"/>
  <c r="BD173" i="3"/>
  <c r="BB161" i="3"/>
  <c r="BC161" i="3"/>
  <c r="BD161" i="3"/>
  <c r="BD150" i="3"/>
  <c r="BB150" i="3"/>
  <c r="BC150" i="3"/>
  <c r="BC137" i="3"/>
  <c r="BD137" i="3"/>
  <c r="BB137" i="3"/>
  <c r="BD121" i="3"/>
  <c r="BB121" i="3"/>
  <c r="BC121" i="3"/>
  <c r="BC115" i="3"/>
  <c r="BD115" i="3"/>
  <c r="BB115" i="3"/>
  <c r="BC105" i="3"/>
  <c r="BD105" i="3"/>
  <c r="BB105" i="3"/>
  <c r="BD97" i="3"/>
  <c r="BC97" i="3"/>
  <c r="BB97" i="3"/>
  <c r="BD85" i="3"/>
  <c r="BB85" i="3"/>
  <c r="BC85" i="3"/>
  <c r="BB78" i="3"/>
  <c r="BC78" i="3"/>
  <c r="BD78" i="3"/>
  <c r="BD66" i="3"/>
  <c r="BC66" i="3"/>
  <c r="BB66" i="3"/>
  <c r="BC56" i="3"/>
  <c r="BD56" i="3"/>
  <c r="BB56" i="3"/>
  <c r="BC48" i="3"/>
  <c r="BD48" i="3"/>
  <c r="BB48" i="3"/>
  <c r="BB41" i="3"/>
  <c r="BC41" i="3"/>
  <c r="BD41" i="3"/>
  <c r="BB31" i="3"/>
  <c r="BC31" i="3"/>
  <c r="BD31" i="3"/>
  <c r="BB23" i="3"/>
  <c r="BC23" i="3"/>
  <c r="BD23" i="3"/>
  <c r="BD14" i="3"/>
  <c r="BB14" i="3"/>
  <c r="BC14" i="3"/>
  <c r="BB15" i="3"/>
  <c r="BD15" i="3"/>
  <c r="BC15" i="3"/>
  <c r="AF88" i="3"/>
  <c r="AY48" i="3"/>
  <c r="AH120" i="3"/>
  <c r="AY172" i="3"/>
  <c r="AK190" i="3"/>
  <c r="AY214" i="3"/>
  <c r="BA120" i="3"/>
  <c r="AY137" i="3"/>
  <c r="AX150" i="3"/>
  <c r="AJ161" i="3"/>
  <c r="AY182" i="3"/>
  <c r="AL191" i="3"/>
  <c r="AZ233" i="3"/>
  <c r="AH191" i="3"/>
  <c r="AY114" i="3"/>
  <c r="AX120" i="3"/>
  <c r="AG190" i="3"/>
  <c r="AX191" i="3"/>
  <c r="AY191" i="3"/>
  <c r="AY241" i="3"/>
  <c r="AI160" i="3"/>
  <c r="AM65" i="3"/>
  <c r="AM97" i="3"/>
  <c r="AU190" i="3"/>
  <c r="AM77" i="3"/>
  <c r="AX84" i="3"/>
  <c r="AX85" i="3"/>
  <c r="AY104" i="3"/>
  <c r="AT120" i="3"/>
  <c r="AY121" i="3"/>
  <c r="AX149" i="3"/>
  <c r="AY173" i="3"/>
  <c r="AS190" i="3"/>
  <c r="AT191" i="3"/>
  <c r="AY204" i="3"/>
  <c r="AX215" i="3"/>
  <c r="AP215" i="3"/>
  <c r="AY223" i="3"/>
  <c r="AT215" i="3"/>
  <c r="AL120" i="3"/>
  <c r="AH149" i="3"/>
  <c r="AH215" i="3"/>
  <c r="AY30" i="3"/>
  <c r="AY40" i="3"/>
  <c r="AU41" i="3"/>
  <c r="AY47" i="3"/>
  <c r="AP120" i="3"/>
  <c r="AO190" i="3"/>
  <c r="AP191" i="3"/>
  <c r="AL215" i="3"/>
  <c r="AH242" i="3"/>
  <c r="AL242" i="3"/>
  <c r="AT242" i="3"/>
  <c r="AX242" i="3"/>
  <c r="AJ242" i="3"/>
  <c r="AN242" i="3"/>
  <c r="AV242" i="3"/>
  <c r="AZ242" i="3"/>
  <c r="AG242" i="3"/>
  <c r="AK242" i="3"/>
  <c r="AO242" i="3"/>
  <c r="AS242" i="3"/>
  <c r="AW242" i="3"/>
  <c r="BA242" i="3"/>
  <c r="AP242" i="3"/>
  <c r="AI242" i="3"/>
  <c r="AM242" i="3"/>
  <c r="AQ242" i="3"/>
  <c r="AU242" i="3"/>
  <c r="AY242" i="3"/>
  <c r="AR242" i="3"/>
  <c r="AH241" i="3"/>
  <c r="AL241" i="3"/>
  <c r="AP241" i="3"/>
  <c r="AT241" i="3"/>
  <c r="AX241" i="3"/>
  <c r="AJ241" i="3"/>
  <c r="AN241" i="3"/>
  <c r="AR241" i="3"/>
  <c r="AV241" i="3"/>
  <c r="AZ241" i="3"/>
  <c r="AG241" i="3"/>
  <c r="AK241" i="3"/>
  <c r="AO241" i="3"/>
  <c r="AS241" i="3"/>
  <c r="AW241" i="3"/>
  <c r="BA241" i="3"/>
  <c r="AI241" i="3"/>
  <c r="AM241" i="3"/>
  <c r="AQ241" i="3"/>
  <c r="AU241" i="3"/>
  <c r="AH233" i="3"/>
  <c r="AP233" i="3"/>
  <c r="AT233" i="3"/>
  <c r="AX233" i="3"/>
  <c r="AJ233" i="3"/>
  <c r="AN233" i="3"/>
  <c r="AR233" i="3"/>
  <c r="AV233" i="3"/>
  <c r="AG233" i="3"/>
  <c r="AK233" i="3"/>
  <c r="AO233" i="3"/>
  <c r="AS233" i="3"/>
  <c r="AW233" i="3"/>
  <c r="BA233" i="3"/>
  <c r="AL233" i="3"/>
  <c r="AI233" i="3"/>
  <c r="AM233" i="3"/>
  <c r="AQ233" i="3"/>
  <c r="AU233" i="3"/>
  <c r="AY233" i="3"/>
  <c r="AG232" i="3"/>
  <c r="AK232" i="3"/>
  <c r="AO232" i="3"/>
  <c r="AS232" i="3"/>
  <c r="AW232" i="3"/>
  <c r="BA232" i="3"/>
  <c r="AH232" i="3"/>
  <c r="AL232" i="3"/>
  <c r="AP232" i="3"/>
  <c r="AT232" i="3"/>
  <c r="AX232" i="3"/>
  <c r="AI232" i="3"/>
  <c r="AM232" i="3"/>
  <c r="AQ232" i="3"/>
  <c r="AU232" i="3"/>
  <c r="AY232" i="3"/>
  <c r="AJ232" i="3"/>
  <c r="AN232" i="3"/>
  <c r="AR232" i="3"/>
  <c r="AV232" i="3"/>
  <c r="AZ232" i="3"/>
  <c r="AG224" i="3"/>
  <c r="AK224" i="3"/>
  <c r="AO224" i="3"/>
  <c r="AS224" i="3"/>
  <c r="AW224" i="3"/>
  <c r="BA224" i="3"/>
  <c r="AH224" i="3"/>
  <c r="AL224" i="3"/>
  <c r="AP224" i="3"/>
  <c r="AT224" i="3"/>
  <c r="AX224" i="3"/>
  <c r="AI224" i="3"/>
  <c r="AM224" i="3"/>
  <c r="AQ224" i="3"/>
  <c r="AU224" i="3"/>
  <c r="AY224" i="3"/>
  <c r="AJ224" i="3"/>
  <c r="AN224" i="3"/>
  <c r="AR224" i="3"/>
  <c r="AV224" i="3"/>
  <c r="AZ224" i="3"/>
  <c r="AH223" i="3"/>
  <c r="AL223" i="3"/>
  <c r="AP223" i="3"/>
  <c r="AT223" i="3"/>
  <c r="AJ223" i="3"/>
  <c r="AN223" i="3"/>
  <c r="AR223" i="3"/>
  <c r="AV223" i="3"/>
  <c r="AZ223" i="3"/>
  <c r="AG223" i="3"/>
  <c r="AK223" i="3"/>
  <c r="AO223" i="3"/>
  <c r="AS223" i="3"/>
  <c r="AW223" i="3"/>
  <c r="BA223" i="3"/>
  <c r="AX223" i="3"/>
  <c r="AI223" i="3"/>
  <c r="AM223" i="3"/>
  <c r="AQ223" i="3"/>
  <c r="AU223" i="3"/>
  <c r="AI215" i="3"/>
  <c r="AM215" i="3"/>
  <c r="AQ215" i="3"/>
  <c r="AU215" i="3"/>
  <c r="AY215" i="3"/>
  <c r="AJ215" i="3"/>
  <c r="AN215" i="3"/>
  <c r="AR215" i="3"/>
  <c r="AV215" i="3"/>
  <c r="AZ215" i="3"/>
  <c r="AG215" i="3"/>
  <c r="AK215" i="3"/>
  <c r="AO215" i="3"/>
  <c r="AS215" i="3"/>
  <c r="AW215" i="3"/>
  <c r="BA215" i="3"/>
  <c r="AH214" i="3"/>
  <c r="AL214" i="3"/>
  <c r="AT214" i="3"/>
  <c r="AX214" i="3"/>
  <c r="AJ214" i="3"/>
  <c r="AN214" i="3"/>
  <c r="AR214" i="3"/>
  <c r="AV214" i="3"/>
  <c r="AZ214" i="3"/>
  <c r="AG214" i="3"/>
  <c r="AK214" i="3"/>
  <c r="AO214" i="3"/>
  <c r="AS214" i="3"/>
  <c r="AW214" i="3"/>
  <c r="BA214" i="3"/>
  <c r="AP214" i="3"/>
  <c r="AI214" i="3"/>
  <c r="AM214" i="3"/>
  <c r="AQ214" i="3"/>
  <c r="AU214" i="3"/>
  <c r="AH205" i="3"/>
  <c r="AL205" i="3"/>
  <c r="AP205" i="3"/>
  <c r="AT205" i="3"/>
  <c r="AX205" i="3"/>
  <c r="AN205" i="3"/>
  <c r="AZ205" i="3"/>
  <c r="AG205" i="3"/>
  <c r="AK205" i="3"/>
  <c r="AO205" i="3"/>
  <c r="AS205" i="3"/>
  <c r="AW205" i="3"/>
  <c r="BA205" i="3"/>
  <c r="AI205" i="3"/>
  <c r="AM205" i="3"/>
  <c r="AQ205" i="3"/>
  <c r="AU205" i="3"/>
  <c r="AY205" i="3"/>
  <c r="AJ205" i="3"/>
  <c r="AR205" i="3"/>
  <c r="AV205" i="3"/>
  <c r="AJ204" i="3"/>
  <c r="AN204" i="3"/>
  <c r="AR204" i="3"/>
  <c r="AV204" i="3"/>
  <c r="AZ204" i="3"/>
  <c r="AG204" i="3"/>
  <c r="AK204" i="3"/>
  <c r="AO204" i="3"/>
  <c r="AS204" i="3"/>
  <c r="AW204" i="3"/>
  <c r="BA204" i="3"/>
  <c r="AH204" i="3"/>
  <c r="AL204" i="3"/>
  <c r="AP204" i="3"/>
  <c r="AT204" i="3"/>
  <c r="AX204" i="3"/>
  <c r="AI204" i="3"/>
  <c r="AM204" i="3"/>
  <c r="AQ204" i="3"/>
  <c r="AU204" i="3"/>
  <c r="AI191" i="3"/>
  <c r="AM191" i="3"/>
  <c r="AQ191" i="3"/>
  <c r="AU191" i="3"/>
  <c r="AZ191" i="3"/>
  <c r="AJ191" i="3"/>
  <c r="AN191" i="3"/>
  <c r="AR191" i="3"/>
  <c r="AV191" i="3"/>
  <c r="BA191" i="3"/>
  <c r="AG191" i="3"/>
  <c r="AK191" i="3"/>
  <c r="AO191" i="3"/>
  <c r="AS191" i="3"/>
  <c r="AI190" i="3"/>
  <c r="AM190" i="3"/>
  <c r="AQ190" i="3"/>
  <c r="AZ190" i="3"/>
  <c r="AJ190" i="3"/>
  <c r="AN190" i="3"/>
  <c r="AR190" i="3"/>
  <c r="AV190" i="3"/>
  <c r="BA190" i="3"/>
  <c r="AX190" i="3"/>
  <c r="AH190" i="3"/>
  <c r="AL190" i="3"/>
  <c r="AP190" i="3"/>
  <c r="AT190" i="3"/>
  <c r="AY190" i="3"/>
  <c r="AJ182" i="3"/>
  <c r="AN182" i="3"/>
  <c r="AR182" i="3"/>
  <c r="AV182" i="3"/>
  <c r="AZ182" i="3"/>
  <c r="AG182" i="3"/>
  <c r="AK182" i="3"/>
  <c r="AO182" i="3"/>
  <c r="AS182" i="3"/>
  <c r="AW182" i="3"/>
  <c r="BA182" i="3"/>
  <c r="AH182" i="3"/>
  <c r="AL182" i="3"/>
  <c r="AP182" i="3"/>
  <c r="AT182" i="3"/>
  <c r="AX182" i="3"/>
  <c r="AI182" i="3"/>
  <c r="AM182" i="3"/>
  <c r="AQ182" i="3"/>
  <c r="AU182" i="3"/>
  <c r="AG181" i="3"/>
  <c r="AK181" i="3"/>
  <c r="AO181" i="3"/>
  <c r="AS181" i="3"/>
  <c r="AW181" i="3"/>
  <c r="BA181" i="3"/>
  <c r="AH181" i="3"/>
  <c r="AL181" i="3"/>
  <c r="AP181" i="3"/>
  <c r="AT181" i="3"/>
  <c r="AX181" i="3"/>
  <c r="AI181" i="3"/>
  <c r="AM181" i="3"/>
  <c r="AQ181" i="3"/>
  <c r="AU181" i="3"/>
  <c r="AY181" i="3"/>
  <c r="AJ181" i="3"/>
  <c r="AN181" i="3"/>
  <c r="AR181" i="3"/>
  <c r="AV181" i="3"/>
  <c r="AZ181" i="3"/>
  <c r="AH173" i="3"/>
  <c r="AL173" i="3"/>
  <c r="AP173" i="3"/>
  <c r="AT173" i="3"/>
  <c r="AX173" i="3"/>
  <c r="AJ173" i="3"/>
  <c r="AN173" i="3"/>
  <c r="AR173" i="3"/>
  <c r="AV173" i="3"/>
  <c r="AZ173" i="3"/>
  <c r="AG173" i="3"/>
  <c r="AK173" i="3"/>
  <c r="AO173" i="3"/>
  <c r="AS173" i="3"/>
  <c r="AW173" i="3"/>
  <c r="BA173" i="3"/>
  <c r="AI173" i="3"/>
  <c r="AM173" i="3"/>
  <c r="AQ173" i="3"/>
  <c r="AU173" i="3"/>
  <c r="AJ172" i="3"/>
  <c r="AN172" i="3"/>
  <c r="AR172" i="3"/>
  <c r="AV172" i="3"/>
  <c r="AZ172" i="3"/>
  <c r="AG172" i="3"/>
  <c r="AK172" i="3"/>
  <c r="AO172" i="3"/>
  <c r="AS172" i="3"/>
  <c r="AW172" i="3"/>
  <c r="BA172" i="3"/>
  <c r="AH172" i="3"/>
  <c r="AL172" i="3"/>
  <c r="AP172" i="3"/>
  <c r="AT172" i="3"/>
  <c r="AX172" i="3"/>
  <c r="AI172" i="3"/>
  <c r="AM172" i="3"/>
  <c r="AQ172" i="3"/>
  <c r="AU172" i="3"/>
  <c r="AH161" i="3"/>
  <c r="AN161" i="3"/>
  <c r="AR161" i="3"/>
  <c r="AV161" i="3"/>
  <c r="AZ161" i="3"/>
  <c r="AG161" i="3"/>
  <c r="AK161" i="3"/>
  <c r="AO161" i="3"/>
  <c r="AS161" i="3"/>
  <c r="AW161" i="3"/>
  <c r="BA161" i="3"/>
  <c r="AI161" i="3"/>
  <c r="AM161" i="3"/>
  <c r="AQ161" i="3"/>
  <c r="AU161" i="3"/>
  <c r="AY161" i="3"/>
  <c r="AL161" i="3"/>
  <c r="AP161" i="3"/>
  <c r="AT161" i="3"/>
  <c r="AX161" i="3"/>
  <c r="AM160" i="3"/>
  <c r="AJ160" i="3"/>
  <c r="AN160" i="3"/>
  <c r="AR160" i="3"/>
  <c r="AV160" i="3"/>
  <c r="AZ160" i="3"/>
  <c r="AG160" i="3"/>
  <c r="AK160" i="3"/>
  <c r="AO160" i="3"/>
  <c r="AS160" i="3"/>
  <c r="AW160" i="3"/>
  <c r="BA160" i="3"/>
  <c r="AH160" i="3"/>
  <c r="AL160" i="3"/>
  <c r="AP160" i="3"/>
  <c r="AT160" i="3"/>
  <c r="AX160" i="3"/>
  <c r="AQ160" i="3"/>
  <c r="AU160" i="3"/>
  <c r="AY160" i="3"/>
  <c r="AI150" i="3"/>
  <c r="AM150" i="3"/>
  <c r="AQ150" i="3"/>
  <c r="AU150" i="3"/>
  <c r="AY150" i="3"/>
  <c r="AJ150" i="3"/>
  <c r="AN150" i="3"/>
  <c r="AR150" i="3"/>
  <c r="AV150" i="3"/>
  <c r="AZ150" i="3"/>
  <c r="AG150" i="3"/>
  <c r="AK150" i="3"/>
  <c r="AO150" i="3"/>
  <c r="AS150" i="3"/>
  <c r="AW150" i="3"/>
  <c r="BA150" i="3"/>
  <c r="AT150" i="3"/>
  <c r="AH150" i="3"/>
  <c r="AL150" i="3"/>
  <c r="AP150" i="3"/>
  <c r="AI149" i="3"/>
  <c r="AM149" i="3"/>
  <c r="AQ149" i="3"/>
  <c r="AU149" i="3"/>
  <c r="AY149" i="3"/>
  <c r="AJ149" i="3"/>
  <c r="AN149" i="3"/>
  <c r="AR149" i="3"/>
  <c r="AV149" i="3"/>
  <c r="AZ149" i="3"/>
  <c r="AG149" i="3"/>
  <c r="AK149" i="3"/>
  <c r="AO149" i="3"/>
  <c r="AS149" i="3"/>
  <c r="AW149" i="3"/>
  <c r="BA149" i="3"/>
  <c r="AL149" i="3"/>
  <c r="AP149" i="3"/>
  <c r="AT149" i="3"/>
  <c r="AH137" i="3"/>
  <c r="AL137" i="3"/>
  <c r="AP137" i="3"/>
  <c r="AT137" i="3"/>
  <c r="AX137" i="3"/>
  <c r="AJ137" i="3"/>
  <c r="AN137" i="3"/>
  <c r="AR137" i="3"/>
  <c r="AV137" i="3"/>
  <c r="AZ137" i="3"/>
  <c r="AG137" i="3"/>
  <c r="AK137" i="3"/>
  <c r="AO137" i="3"/>
  <c r="AS137" i="3"/>
  <c r="AW137" i="3"/>
  <c r="BA137" i="3"/>
  <c r="AI137" i="3"/>
  <c r="AM137" i="3"/>
  <c r="AQ137" i="3"/>
  <c r="AU137" i="3"/>
  <c r="AG136" i="3"/>
  <c r="AK136" i="3"/>
  <c r="AO136" i="3"/>
  <c r="AS136" i="3"/>
  <c r="AW136" i="3"/>
  <c r="BA136" i="3"/>
  <c r="AH136" i="3"/>
  <c r="AL136" i="3"/>
  <c r="AP136" i="3"/>
  <c r="AT136" i="3"/>
  <c r="AX136" i="3"/>
  <c r="AI136" i="3"/>
  <c r="AM136" i="3"/>
  <c r="AQ136" i="3"/>
  <c r="AU136" i="3"/>
  <c r="AY136" i="3"/>
  <c r="AJ136" i="3"/>
  <c r="AN136" i="3"/>
  <c r="AR136" i="3"/>
  <c r="AV136" i="3"/>
  <c r="AZ136" i="3"/>
  <c r="AM121" i="3"/>
  <c r="AJ121" i="3"/>
  <c r="AN121" i="3"/>
  <c r="AR121" i="3"/>
  <c r="AV121" i="3"/>
  <c r="AZ121" i="3"/>
  <c r="AG121" i="3"/>
  <c r="AK121" i="3"/>
  <c r="AO121" i="3"/>
  <c r="AS121" i="3"/>
  <c r="AW121" i="3"/>
  <c r="BA121" i="3"/>
  <c r="AH121" i="3"/>
  <c r="AL121" i="3"/>
  <c r="AP121" i="3"/>
  <c r="AT121" i="3"/>
  <c r="AX121" i="3"/>
  <c r="AI121" i="3"/>
  <c r="AQ121" i="3"/>
  <c r="AU121" i="3"/>
  <c r="AI120" i="3"/>
  <c r="AM120" i="3"/>
  <c r="AQ120" i="3"/>
  <c r="AU120" i="3"/>
  <c r="AY120" i="3"/>
  <c r="AJ120" i="3"/>
  <c r="AN120" i="3"/>
  <c r="AR120" i="3"/>
  <c r="AV120" i="3"/>
  <c r="AZ120" i="3"/>
  <c r="AG120" i="3"/>
  <c r="AK120" i="3"/>
  <c r="AO120" i="3"/>
  <c r="AS120" i="3"/>
  <c r="AW120" i="3"/>
  <c r="AG115" i="3"/>
  <c r="AK115" i="3"/>
  <c r="AO115" i="3"/>
  <c r="AS115" i="3"/>
  <c r="AW115" i="3"/>
  <c r="BA115" i="3"/>
  <c r="AX115" i="3"/>
  <c r="AH115" i="3"/>
  <c r="AL115" i="3"/>
  <c r="AP115" i="3"/>
  <c r="AT115" i="3"/>
  <c r="AI115" i="3"/>
  <c r="AM115" i="3"/>
  <c r="AQ115" i="3"/>
  <c r="AU115" i="3"/>
  <c r="AY115" i="3"/>
  <c r="AJ115" i="3"/>
  <c r="AN115" i="3"/>
  <c r="AR115" i="3"/>
  <c r="AV115" i="3"/>
  <c r="AZ115" i="3"/>
  <c r="AH114" i="3"/>
  <c r="AL114" i="3"/>
  <c r="AP114" i="3"/>
  <c r="AT114" i="3"/>
  <c r="AX114" i="3"/>
  <c r="AJ114" i="3"/>
  <c r="AN114" i="3"/>
  <c r="AR114" i="3"/>
  <c r="AV114" i="3"/>
  <c r="AZ114" i="3"/>
  <c r="AG114" i="3"/>
  <c r="AK114" i="3"/>
  <c r="AO114" i="3"/>
  <c r="AS114" i="3"/>
  <c r="AW114" i="3"/>
  <c r="BA114" i="3"/>
  <c r="AI114" i="3"/>
  <c r="AM114" i="3"/>
  <c r="AQ114" i="3"/>
  <c r="AU114" i="3"/>
  <c r="AQ105" i="3"/>
  <c r="AY105" i="3"/>
  <c r="AG105" i="3"/>
  <c r="AK105" i="3"/>
  <c r="AO105" i="3"/>
  <c r="AS105" i="3"/>
  <c r="AW105" i="3"/>
  <c r="BA105" i="3"/>
  <c r="AM105" i="3"/>
  <c r="AU105" i="3"/>
  <c r="AH105" i="3"/>
  <c r="AL105" i="3"/>
  <c r="AP105" i="3"/>
  <c r="AT105" i="3"/>
  <c r="AX105" i="3"/>
  <c r="AI105" i="3"/>
  <c r="AJ105" i="3"/>
  <c r="AN105" i="3"/>
  <c r="AR105" i="3"/>
  <c r="AV105" i="3"/>
  <c r="AZ105" i="3"/>
  <c r="AJ104" i="3"/>
  <c r="AN104" i="3"/>
  <c r="AR104" i="3"/>
  <c r="AV104" i="3"/>
  <c r="AZ104" i="3"/>
  <c r="AG104" i="3"/>
  <c r="AK104" i="3"/>
  <c r="AO104" i="3"/>
  <c r="AS104" i="3"/>
  <c r="AW104" i="3"/>
  <c r="BA104" i="3"/>
  <c r="AH104" i="3"/>
  <c r="AL104" i="3"/>
  <c r="AP104" i="3"/>
  <c r="AT104" i="3"/>
  <c r="AX104" i="3"/>
  <c r="AI104" i="3"/>
  <c r="AM104" i="3"/>
  <c r="AQ104" i="3"/>
  <c r="AU104" i="3"/>
  <c r="AI97" i="3"/>
  <c r="AQ97" i="3"/>
  <c r="AU97" i="3"/>
  <c r="AY97" i="3"/>
  <c r="AJ97" i="3"/>
  <c r="AN97" i="3"/>
  <c r="AR97" i="3"/>
  <c r="AV97" i="3"/>
  <c r="AZ97" i="3"/>
  <c r="AG97" i="3"/>
  <c r="AK97" i="3"/>
  <c r="AO97" i="3"/>
  <c r="AS97" i="3"/>
  <c r="AW97" i="3"/>
  <c r="BA97" i="3"/>
  <c r="AH97" i="3"/>
  <c r="AL97" i="3"/>
  <c r="AP97" i="3"/>
  <c r="AT97" i="3"/>
  <c r="AX97" i="3"/>
  <c r="AI96" i="3"/>
  <c r="AM96" i="3"/>
  <c r="AQ96" i="3"/>
  <c r="AU96" i="3"/>
  <c r="AY96" i="3"/>
  <c r="AG96" i="3"/>
  <c r="AK96" i="3"/>
  <c r="AO96" i="3"/>
  <c r="AS96" i="3"/>
  <c r="AW96" i="3"/>
  <c r="BA96" i="3"/>
  <c r="AH96" i="3"/>
  <c r="AL96" i="3"/>
  <c r="AP96" i="3"/>
  <c r="AT96" i="3"/>
  <c r="AX96" i="3"/>
  <c r="AJ96" i="3"/>
  <c r="AN96" i="3"/>
  <c r="AR96" i="3"/>
  <c r="AV96" i="3"/>
  <c r="AZ96" i="3"/>
  <c r="AI85" i="3"/>
  <c r="AM85" i="3"/>
  <c r="AQ85" i="3"/>
  <c r="AU85" i="3"/>
  <c r="AY85" i="3"/>
  <c r="AJ85" i="3"/>
  <c r="AN85" i="3"/>
  <c r="AR85" i="3"/>
  <c r="AV85" i="3"/>
  <c r="AZ85" i="3"/>
  <c r="AG85" i="3"/>
  <c r="AK85" i="3"/>
  <c r="AO85" i="3"/>
  <c r="AS85" i="3"/>
  <c r="AW85" i="3"/>
  <c r="BA85" i="3"/>
  <c r="AH85" i="3"/>
  <c r="AL85" i="3"/>
  <c r="AP85" i="3"/>
  <c r="AT85" i="3"/>
  <c r="AI84" i="3"/>
  <c r="AM84" i="3"/>
  <c r="AQ84" i="3"/>
  <c r="AU84" i="3"/>
  <c r="AY84" i="3"/>
  <c r="AJ84" i="3"/>
  <c r="AN84" i="3"/>
  <c r="AR84" i="3"/>
  <c r="AV84" i="3"/>
  <c r="AZ84" i="3"/>
  <c r="AG84" i="3"/>
  <c r="AK84" i="3"/>
  <c r="AO84" i="3"/>
  <c r="AS84" i="3"/>
  <c r="AW84" i="3"/>
  <c r="BA84" i="3"/>
  <c r="AH84" i="3"/>
  <c r="AL84" i="3"/>
  <c r="AP84" i="3"/>
  <c r="AT84" i="3"/>
  <c r="AH78" i="3"/>
  <c r="AL78" i="3"/>
  <c r="AP78" i="3"/>
  <c r="AT78" i="3"/>
  <c r="AX78" i="3"/>
  <c r="AI78" i="3"/>
  <c r="AG78" i="3"/>
  <c r="AK78" i="3"/>
  <c r="AO78" i="3"/>
  <c r="AS78" i="3"/>
  <c r="AW78" i="3"/>
  <c r="BA78" i="3"/>
  <c r="AM78" i="3"/>
  <c r="AQ78" i="3"/>
  <c r="AU78" i="3"/>
  <c r="AY78" i="3"/>
  <c r="AJ78" i="3"/>
  <c r="AN78" i="3"/>
  <c r="AR78" i="3"/>
  <c r="AV78" i="3"/>
  <c r="AZ78" i="3"/>
  <c r="AI77" i="3"/>
  <c r="AQ77" i="3"/>
  <c r="AU77" i="3"/>
  <c r="AY77" i="3"/>
  <c r="AJ77" i="3"/>
  <c r="AN77" i="3"/>
  <c r="AR77" i="3"/>
  <c r="AV77" i="3"/>
  <c r="AZ77" i="3"/>
  <c r="AG77" i="3"/>
  <c r="AK77" i="3"/>
  <c r="AO77" i="3"/>
  <c r="AS77" i="3"/>
  <c r="AW77" i="3"/>
  <c r="BA77" i="3"/>
  <c r="AP77" i="3"/>
  <c r="AH77" i="3"/>
  <c r="AL77" i="3"/>
  <c r="AT77" i="3"/>
  <c r="AX77" i="3"/>
  <c r="AR66" i="3"/>
  <c r="AG66" i="3"/>
  <c r="AK66" i="3"/>
  <c r="AO66" i="3"/>
  <c r="AS66" i="3"/>
  <c r="AW66" i="3"/>
  <c r="BA66" i="3"/>
  <c r="AI66" i="3"/>
  <c r="AQ66" i="3"/>
  <c r="AY66" i="3"/>
  <c r="AN66" i="3"/>
  <c r="AH66" i="3"/>
  <c r="AL66" i="3"/>
  <c r="AP66" i="3"/>
  <c r="AT66" i="3"/>
  <c r="AX66" i="3"/>
  <c r="AM66" i="3"/>
  <c r="AU66" i="3"/>
  <c r="AJ66" i="3"/>
  <c r="AV66" i="3"/>
  <c r="AZ66" i="3"/>
  <c r="AH65" i="3"/>
  <c r="AP65" i="3"/>
  <c r="AT65" i="3"/>
  <c r="AX65" i="3"/>
  <c r="AI65" i="3"/>
  <c r="AQ65" i="3"/>
  <c r="AU65" i="3"/>
  <c r="AY65" i="3"/>
  <c r="AJ65" i="3"/>
  <c r="AN65" i="3"/>
  <c r="AR65" i="3"/>
  <c r="AV65" i="3"/>
  <c r="AZ65" i="3"/>
  <c r="AG65" i="3"/>
  <c r="AK65" i="3"/>
  <c r="AO65" i="3"/>
  <c r="AS65" i="3"/>
  <c r="AW65" i="3"/>
  <c r="BA65" i="3"/>
  <c r="AL65" i="3"/>
  <c r="AM56" i="3"/>
  <c r="AQ56" i="3"/>
  <c r="AL56" i="3"/>
  <c r="AP56" i="3"/>
  <c r="AX55" i="3"/>
  <c r="AI55" i="3"/>
  <c r="AM55" i="3"/>
  <c r="AQ55" i="3"/>
  <c r="AU55" i="3"/>
  <c r="AY55" i="3"/>
  <c r="AJ55" i="3"/>
  <c r="AN55" i="3"/>
  <c r="AR55" i="3"/>
  <c r="AV55" i="3"/>
  <c r="AZ55" i="3"/>
  <c r="AG55" i="3"/>
  <c r="AK55" i="3"/>
  <c r="AO55" i="3"/>
  <c r="AS55" i="3"/>
  <c r="AW55" i="3"/>
  <c r="BA55" i="3"/>
  <c r="AH55" i="3"/>
  <c r="AL55" i="3"/>
  <c r="AP55" i="3"/>
  <c r="AT55" i="3"/>
  <c r="AQ48" i="3"/>
  <c r="AJ48" i="3"/>
  <c r="AN48" i="3"/>
  <c r="AR48" i="3"/>
  <c r="AV48" i="3"/>
  <c r="AZ48" i="3"/>
  <c r="AG48" i="3"/>
  <c r="AK48" i="3"/>
  <c r="AO48" i="3"/>
  <c r="AS48" i="3"/>
  <c r="AW48" i="3"/>
  <c r="BA48" i="3"/>
  <c r="AH48" i="3"/>
  <c r="AL48" i="3"/>
  <c r="AP48" i="3"/>
  <c r="AT48" i="3"/>
  <c r="AX48" i="3"/>
  <c r="AM48" i="3"/>
  <c r="AU48" i="3"/>
  <c r="AI48" i="3"/>
  <c r="AJ47" i="3"/>
  <c r="AN47" i="3"/>
  <c r="AR47" i="3"/>
  <c r="AV47" i="3"/>
  <c r="AZ47" i="3"/>
  <c r="AG47" i="3"/>
  <c r="AK47" i="3"/>
  <c r="AO47" i="3"/>
  <c r="AS47" i="3"/>
  <c r="AW47" i="3"/>
  <c r="BA47" i="3"/>
  <c r="AH47" i="3"/>
  <c r="AL47" i="3"/>
  <c r="AP47" i="3"/>
  <c r="AT47" i="3"/>
  <c r="AX47" i="3"/>
  <c r="AI47" i="3"/>
  <c r="AM47" i="3"/>
  <c r="AQ47" i="3"/>
  <c r="AU47" i="3"/>
  <c r="AI41" i="3"/>
  <c r="AM41" i="3"/>
  <c r="AQ41" i="3"/>
  <c r="AY41" i="3"/>
  <c r="AJ41" i="3"/>
  <c r="AN41" i="3"/>
  <c r="AR41" i="3"/>
  <c r="AV41" i="3"/>
  <c r="AZ41" i="3"/>
  <c r="AG41" i="3"/>
  <c r="AK41" i="3"/>
  <c r="AO41" i="3"/>
  <c r="AS41" i="3"/>
  <c r="AW41" i="3"/>
  <c r="BA41" i="3"/>
  <c r="AT41" i="3"/>
  <c r="AH41" i="3"/>
  <c r="AL41" i="3"/>
  <c r="AP41" i="3"/>
  <c r="AX41" i="3"/>
  <c r="AM40" i="3"/>
  <c r="AQ40" i="3"/>
  <c r="AU40" i="3"/>
  <c r="AJ40" i="3"/>
  <c r="AN40" i="3"/>
  <c r="AR40" i="3"/>
  <c r="AV40" i="3"/>
  <c r="AZ40" i="3"/>
  <c r="AG40" i="3"/>
  <c r="AK40" i="3"/>
  <c r="AO40" i="3"/>
  <c r="AS40" i="3"/>
  <c r="AW40" i="3"/>
  <c r="BA40" i="3"/>
  <c r="AL40" i="3"/>
  <c r="AX40" i="3"/>
  <c r="AH40" i="3"/>
  <c r="AP40" i="3"/>
  <c r="AT40" i="3"/>
  <c r="AI40" i="3"/>
  <c r="AJ23" i="3"/>
  <c r="AM31" i="3"/>
  <c r="AL22" i="3"/>
  <c r="AY14" i="3"/>
  <c r="BA22" i="3"/>
  <c r="AP22" i="3"/>
  <c r="AT22" i="3"/>
  <c r="AY15" i="3"/>
  <c r="AH22" i="3"/>
  <c r="AX22" i="3"/>
  <c r="AI31" i="3"/>
  <c r="AQ31" i="3"/>
  <c r="AU31" i="3"/>
  <c r="AY31" i="3"/>
  <c r="AJ31" i="3"/>
  <c r="AN31" i="3"/>
  <c r="AR31" i="3"/>
  <c r="AV31" i="3"/>
  <c r="AZ31" i="3"/>
  <c r="AG31" i="3"/>
  <c r="AK31" i="3"/>
  <c r="AO31" i="3"/>
  <c r="AS31" i="3"/>
  <c r="AW31" i="3"/>
  <c r="BA31" i="3"/>
  <c r="AL31" i="3"/>
  <c r="AP31" i="3"/>
  <c r="AT31" i="3"/>
  <c r="AX31" i="3"/>
  <c r="AH31" i="3"/>
  <c r="AJ30" i="3"/>
  <c r="AN30" i="3"/>
  <c r="AR30" i="3"/>
  <c r="AV30" i="3"/>
  <c r="AZ30" i="3"/>
  <c r="AG30" i="3"/>
  <c r="AK30" i="3"/>
  <c r="AO30" i="3"/>
  <c r="AS30" i="3"/>
  <c r="AW30" i="3"/>
  <c r="BA30" i="3"/>
  <c r="AH30" i="3"/>
  <c r="AL30" i="3"/>
  <c r="AP30" i="3"/>
  <c r="AT30" i="3"/>
  <c r="AX30" i="3"/>
  <c r="AI30" i="3"/>
  <c r="AM30" i="3"/>
  <c r="AQ30" i="3"/>
  <c r="AU30" i="3"/>
  <c r="AN23" i="3"/>
  <c r="AR23" i="3"/>
  <c r="AV23" i="3"/>
  <c r="AZ23" i="3"/>
  <c r="AG23" i="3"/>
  <c r="AK23" i="3"/>
  <c r="AO23" i="3"/>
  <c r="AS23" i="3"/>
  <c r="AW23" i="3"/>
  <c r="BA23" i="3"/>
  <c r="AH23" i="3"/>
  <c r="AL23" i="3"/>
  <c r="AP23" i="3"/>
  <c r="AT23" i="3"/>
  <c r="AX23" i="3"/>
  <c r="AI23" i="3"/>
  <c r="AM23" i="3"/>
  <c r="AQ23" i="3"/>
  <c r="AU23" i="3"/>
  <c r="AY23" i="3"/>
  <c r="AI22" i="3"/>
  <c r="AM22" i="3"/>
  <c r="AQ22" i="3"/>
  <c r="AU22" i="3"/>
  <c r="AY22" i="3"/>
  <c r="AJ22" i="3"/>
  <c r="AN22" i="3"/>
  <c r="AR22" i="3"/>
  <c r="AV22" i="3"/>
  <c r="AZ22" i="3"/>
  <c r="AG22" i="3"/>
  <c r="AK22" i="3"/>
  <c r="AO22" i="3"/>
  <c r="AS22" i="3"/>
  <c r="AW22" i="3"/>
  <c r="AJ15" i="3"/>
  <c r="AN15" i="3"/>
  <c r="AR15" i="3"/>
  <c r="AV15" i="3"/>
  <c r="AZ15" i="3"/>
  <c r="AG15" i="3"/>
  <c r="AK15" i="3"/>
  <c r="AO15" i="3"/>
  <c r="AS15" i="3"/>
  <c r="AW15" i="3"/>
  <c r="BA15" i="3"/>
  <c r="AH15" i="3"/>
  <c r="AL15" i="3"/>
  <c r="AP15" i="3"/>
  <c r="AT15" i="3"/>
  <c r="AX15" i="3"/>
  <c r="AM15" i="3"/>
  <c r="AU15" i="3"/>
  <c r="AI15" i="3"/>
  <c r="AQ15" i="3"/>
  <c r="AJ14" i="3"/>
  <c r="AN14" i="3"/>
  <c r="AR14" i="3"/>
  <c r="AV14" i="3"/>
  <c r="AZ14" i="3"/>
  <c r="AG14" i="3"/>
  <c r="AK14" i="3"/>
  <c r="AO14" i="3"/>
  <c r="AS14" i="3"/>
  <c r="AW14" i="3"/>
  <c r="BA14" i="3"/>
  <c r="AH14" i="3"/>
  <c r="AL14" i="3"/>
  <c r="AP14" i="3"/>
  <c r="AT14" i="3"/>
  <c r="AX14" i="3"/>
  <c r="AI14" i="3"/>
  <c r="AM14" i="3"/>
  <c r="AQ14" i="3"/>
  <c r="AU14" i="3"/>
  <c r="G199" i="7"/>
  <c r="C4" i="11"/>
  <c r="A4" i="10"/>
  <c r="D38" i="11"/>
  <c r="D37" i="11"/>
  <c r="D36" i="11"/>
  <c r="D35" i="11"/>
  <c r="D34" i="11"/>
  <c r="D27" i="11"/>
  <c r="D26" i="11"/>
  <c r="C11" i="11"/>
  <c r="C10" i="11"/>
  <c r="C9" i="11"/>
  <c r="C8"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8" i="10"/>
  <c r="H15" i="10"/>
  <c r="H14" i="10"/>
  <c r="A14" i="10"/>
  <c r="F13" i="10"/>
  <c r="B13" i="10"/>
  <c r="I12" i="10"/>
  <c r="B12" i="10"/>
  <c r="J11" i="10"/>
  <c r="H11" i="10"/>
  <c r="E11" i="10"/>
  <c r="B11" i="10"/>
  <c r="I9" i="10"/>
  <c r="H199" i="9"/>
  <c r="H200" i="9" s="1"/>
  <c r="H169" i="9"/>
  <c r="I153" i="9"/>
  <c r="I147" i="9"/>
  <c r="I145" i="9"/>
  <c r="J124" i="9"/>
  <c r="J129" i="9" s="1"/>
  <c r="J85" i="9"/>
  <c r="E85" i="9"/>
  <c r="I84" i="9"/>
  <c r="I83" i="9"/>
  <c r="I82"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8"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8" i="8"/>
  <c r="H14" i="8"/>
  <c r="A14" i="8"/>
  <c r="I13" i="8"/>
  <c r="F13" i="8"/>
  <c r="B13" i="8"/>
  <c r="I12" i="8"/>
  <c r="B12" i="8"/>
  <c r="J11" i="8"/>
  <c r="H11" i="8"/>
  <c r="E11" i="8"/>
  <c r="B11" i="8"/>
  <c r="I9" i="8"/>
  <c r="A4" i="8"/>
  <c r="H275" i="7"/>
  <c r="H276" i="7" s="1"/>
  <c r="G248" i="7"/>
  <c r="G241" i="7"/>
  <c r="G238" i="7"/>
  <c r="G235" i="7"/>
  <c r="G232" i="7"/>
  <c r="G229" i="7"/>
  <c r="G226" i="7"/>
  <c r="G220" i="7"/>
  <c r="G223" i="7" s="1"/>
  <c r="G214" i="7"/>
  <c r="G211" i="7"/>
  <c r="G208" i="7"/>
  <c r="G205" i="7"/>
  <c r="G202"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H21" i="7"/>
  <c r="I280" i="7" s="1"/>
  <c r="H20" i="7"/>
  <c r="H19" i="7"/>
  <c r="H18" i="7"/>
  <c r="H15" i="7"/>
  <c r="A14" i="7"/>
  <c r="I13" i="7"/>
  <c r="F13" i="7"/>
  <c r="B13" i="7"/>
  <c r="I12" i="7"/>
  <c r="B12" i="7"/>
  <c r="J11" i="7"/>
  <c r="H11" i="7"/>
  <c r="E11" i="7"/>
  <c r="B11" i="7"/>
  <c r="I9" i="7"/>
  <c r="A4" i="7"/>
  <c r="K12" i="6"/>
  <c r="C11" i="6"/>
  <c r="C188" i="9" s="1"/>
  <c r="C10" i="6"/>
  <c r="C183" i="9" s="1"/>
  <c r="C9" i="6"/>
  <c r="C180" i="9" s="1"/>
  <c r="C8" i="6"/>
  <c r="C176" i="9" s="1"/>
  <c r="A4" i="6"/>
  <c r="K11" i="5"/>
  <c r="C10" i="5"/>
  <c r="E182" i="8" s="1"/>
  <c r="C9" i="5"/>
  <c r="E178" i="8" s="1"/>
  <c r="F177" i="8" s="1"/>
  <c r="C8" i="5"/>
  <c r="E174" i="8" s="1"/>
  <c r="K26" i="4"/>
  <c r="K25" i="4"/>
  <c r="C25" i="4"/>
  <c r="E249" i="7" s="1"/>
  <c r="K24" i="4"/>
  <c r="C24" i="4"/>
  <c r="E242" i="7" s="1"/>
  <c r="F241" i="7" s="1"/>
  <c r="K23" i="4"/>
  <c r="C23" i="4"/>
  <c r="E239" i="7" s="1"/>
  <c r="K22" i="4"/>
  <c r="C22" i="4"/>
  <c r="E236" i="7" s="1"/>
  <c r="K21" i="4"/>
  <c r="C21" i="4"/>
  <c r="E233" i="7" s="1"/>
  <c r="K20" i="4"/>
  <c r="C20" i="4"/>
  <c r="E230" i="7" s="1"/>
  <c r="F229" i="7" s="1"/>
  <c r="K19" i="4"/>
  <c r="C19" i="4"/>
  <c r="E227" i="7" s="1"/>
  <c r="K18" i="4"/>
  <c r="C18" i="4"/>
  <c r="E224" i="7" s="1"/>
  <c r="K17" i="4"/>
  <c r="C17" i="4"/>
  <c r="E221" i="7" s="1"/>
  <c r="K16" i="4"/>
  <c r="C16" i="4"/>
  <c r="E215" i="7" s="1"/>
  <c r="F214" i="7" s="1"/>
  <c r="K15" i="4"/>
  <c r="C15" i="4"/>
  <c r="E212" i="7" s="1"/>
  <c r="F211" i="7" s="1"/>
  <c r="K14" i="4"/>
  <c r="C14" i="4"/>
  <c r="E209" i="7" s="1"/>
  <c r="K13" i="4"/>
  <c r="C13" i="4"/>
  <c r="E206" i="7" s="1"/>
  <c r="K12" i="4"/>
  <c r="C12" i="4"/>
  <c r="E203" i="7" s="1"/>
  <c r="F202" i="7" s="1"/>
  <c r="K11" i="4"/>
  <c r="C11" i="4"/>
  <c r="E200" i="7" s="1"/>
  <c r="F199" i="7" s="1"/>
  <c r="K10" i="4"/>
  <c r="C10" i="4"/>
  <c r="E197" i="7" s="1"/>
  <c r="K9" i="4"/>
  <c r="C9" i="4"/>
  <c r="E194" i="7" s="1"/>
  <c r="K8" i="4"/>
  <c r="C8" i="4"/>
  <c r="E191" i="7" s="1"/>
  <c r="F190" i="7" s="1"/>
  <c r="I190" i="7" s="1"/>
  <c r="A4" i="4"/>
  <c r="AC245" i="3"/>
  <c r="AB245" i="3"/>
  <c r="Y245" i="3"/>
  <c r="X245" i="3"/>
  <c r="W245" i="3"/>
  <c r="V245" i="3"/>
  <c r="U245" i="3"/>
  <c r="T245" i="3"/>
  <c r="S245" i="3"/>
  <c r="R245" i="3"/>
  <c r="Q245" i="3"/>
  <c r="P245" i="3"/>
  <c r="O245" i="3"/>
  <c r="N245" i="3"/>
  <c r="M245" i="3"/>
  <c r="L245" i="3"/>
  <c r="I245" i="3"/>
  <c r="H245" i="3"/>
  <c r="G245" i="3"/>
  <c r="E245" i="3"/>
  <c r="AE244" i="3"/>
  <c r="D244" i="3"/>
  <c r="AE243" i="3"/>
  <c r="AD243" i="3" s="1"/>
  <c r="AE240" i="3"/>
  <c r="AD240" i="3" s="1"/>
  <c r="AE239" i="3"/>
  <c r="AE238" i="3"/>
  <c r="AE237" i="3"/>
  <c r="AD237" i="3" s="1"/>
  <c r="AE236" i="3"/>
  <c r="AD236" i="3" s="1"/>
  <c r="AE235" i="3"/>
  <c r="AD235" i="3" s="1"/>
  <c r="D235" i="3"/>
  <c r="AE234" i="3"/>
  <c r="AD234" i="3" s="1"/>
  <c r="AE231" i="3"/>
  <c r="AD231" i="3" s="1"/>
  <c r="AE230" i="3"/>
  <c r="AE229" i="3"/>
  <c r="AE228" i="3"/>
  <c r="AD228" i="3" s="1"/>
  <c r="AE227" i="3"/>
  <c r="AD227" i="3" s="1"/>
  <c r="AE226" i="3"/>
  <c r="AD226" i="3" s="1"/>
  <c r="D226" i="3"/>
  <c r="AE225" i="3"/>
  <c r="AD225" i="3" s="1"/>
  <c r="AE222" i="3"/>
  <c r="AD222" i="3" s="1"/>
  <c r="AE221" i="3"/>
  <c r="AE220" i="3"/>
  <c r="AE219" i="3"/>
  <c r="AD219" i="3" s="1"/>
  <c r="AE218" i="3"/>
  <c r="AD218" i="3" s="1"/>
  <c r="AE217" i="3"/>
  <c r="AD217" i="3" s="1"/>
  <c r="D217" i="3"/>
  <c r="AE216" i="3"/>
  <c r="AD216" i="3" s="1"/>
  <c r="AE213" i="3"/>
  <c r="AD213" i="3" s="1"/>
  <c r="AE212" i="3"/>
  <c r="AE211" i="3"/>
  <c r="AE210" i="3"/>
  <c r="AD210" i="3" s="1"/>
  <c r="AE209" i="3"/>
  <c r="AE208" i="3"/>
  <c r="AD208" i="3" s="1"/>
  <c r="AE207" i="3"/>
  <c r="AD207" i="3" s="1"/>
  <c r="D207" i="3"/>
  <c r="AE206" i="3"/>
  <c r="AD206" i="3" s="1"/>
  <c r="AE203" i="3"/>
  <c r="AD203" i="3" s="1"/>
  <c r="AE202" i="3"/>
  <c r="AE201" i="3"/>
  <c r="AE200" i="3"/>
  <c r="AD200" i="3" s="1"/>
  <c r="AE199" i="3"/>
  <c r="AD199" i="3" s="1"/>
  <c r="AE195" i="3"/>
  <c r="AE194" i="3"/>
  <c r="AD194" i="3" s="1"/>
  <c r="AE193" i="3"/>
  <c r="AD193" i="3" s="1"/>
  <c r="D193" i="3"/>
  <c r="AE192" i="3"/>
  <c r="AD192" i="3" s="1"/>
  <c r="AE189" i="3"/>
  <c r="AD189" i="3" s="1"/>
  <c r="AE188" i="3"/>
  <c r="AE187" i="3"/>
  <c r="AE186" i="3"/>
  <c r="AD186" i="3" s="1"/>
  <c r="AE185" i="3"/>
  <c r="AD185" i="3" s="1"/>
  <c r="AE184" i="3"/>
  <c r="AD184" i="3" s="1"/>
  <c r="D184" i="3"/>
  <c r="AE183" i="3"/>
  <c r="AD183" i="3" s="1"/>
  <c r="AE180" i="3"/>
  <c r="AD180" i="3" s="1"/>
  <c r="AE179" i="3"/>
  <c r="AE178" i="3"/>
  <c r="AE177" i="3"/>
  <c r="AD177" i="3" s="1"/>
  <c r="AE176" i="3"/>
  <c r="AD176" i="3" s="1"/>
  <c r="AE175" i="3"/>
  <c r="AD175" i="3" s="1"/>
  <c r="D175" i="3"/>
  <c r="AE174" i="3"/>
  <c r="AD174" i="3" s="1"/>
  <c r="AE171" i="3"/>
  <c r="AD171" i="3" s="1"/>
  <c r="AE170" i="3"/>
  <c r="AE169" i="3"/>
  <c r="AE168" i="3"/>
  <c r="AD168" i="3" s="1"/>
  <c r="AE167" i="3"/>
  <c r="AD167" i="3" s="1"/>
  <c r="F167" i="3"/>
  <c r="AE166" i="3"/>
  <c r="AD166" i="3" s="1"/>
  <c r="AE165" i="3"/>
  <c r="AD165" i="3" s="1"/>
  <c r="AE164" i="3"/>
  <c r="AD164" i="3" s="1"/>
  <c r="AE163" i="3"/>
  <c r="AD163" i="3" s="1"/>
  <c r="AE162" i="3"/>
  <c r="AD162" i="3" s="1"/>
  <c r="AE159" i="3"/>
  <c r="AD159" i="3" s="1"/>
  <c r="AE158" i="3"/>
  <c r="AE157" i="3"/>
  <c r="AE156" i="3"/>
  <c r="AE155" i="3"/>
  <c r="AD155" i="3" s="1"/>
  <c r="AE154" i="3"/>
  <c r="AD154" i="3" s="1"/>
  <c r="AE153" i="3"/>
  <c r="AE152" i="3"/>
  <c r="AD152" i="3" s="1"/>
  <c r="D152" i="3"/>
  <c r="AE151" i="3"/>
  <c r="AD151" i="3" s="1"/>
  <c r="AE148" i="3"/>
  <c r="AD148" i="3" s="1"/>
  <c r="AE147" i="3"/>
  <c r="AE146" i="3"/>
  <c r="AE145" i="3"/>
  <c r="AD145" i="3" s="1"/>
  <c r="AE144" i="3"/>
  <c r="AD144" i="3" s="1"/>
  <c r="AE143" i="3"/>
  <c r="AD143" i="3" s="1"/>
  <c r="D143" i="3"/>
  <c r="AE142" i="3"/>
  <c r="AD142" i="3" s="1"/>
  <c r="AE141" i="3"/>
  <c r="AE140" i="3"/>
  <c r="AE139" i="3"/>
  <c r="AD139" i="3" s="1"/>
  <c r="D139" i="3"/>
  <c r="AE138" i="3"/>
  <c r="AD138" i="3" s="1"/>
  <c r="AE135" i="3"/>
  <c r="AD135" i="3" s="1"/>
  <c r="AE134" i="3"/>
  <c r="AE133" i="3"/>
  <c r="AD133" i="3" s="1"/>
  <c r="AE132" i="3"/>
  <c r="AE131" i="3"/>
  <c r="AD131" i="3" s="1"/>
  <c r="AE130" i="3"/>
  <c r="AD130" i="3" s="1"/>
  <c r="AE129" i="3"/>
  <c r="AD129" i="3" s="1"/>
  <c r="AE128" i="3"/>
  <c r="AD128" i="3" s="1"/>
  <c r="AE127" i="3"/>
  <c r="AD127" i="3" s="1"/>
  <c r="D127" i="3"/>
  <c r="AE126" i="3"/>
  <c r="AD126" i="3" s="1"/>
  <c r="AE125" i="3"/>
  <c r="AE124" i="3"/>
  <c r="AD124" i="3" s="1"/>
  <c r="AE123" i="3"/>
  <c r="AD123" i="3" s="1"/>
  <c r="D123" i="3"/>
  <c r="AE122" i="3"/>
  <c r="AD122" i="3" s="1"/>
  <c r="AE119" i="3"/>
  <c r="AD119" i="3" s="1"/>
  <c r="AE118" i="3"/>
  <c r="AE117" i="3"/>
  <c r="AD117" i="3" s="1"/>
  <c r="D117" i="3"/>
  <c r="AE116" i="3"/>
  <c r="AD116" i="3" s="1"/>
  <c r="AE113" i="3"/>
  <c r="AD113" i="3" s="1"/>
  <c r="AE112" i="3"/>
  <c r="AE111" i="3"/>
  <c r="AD111" i="3" s="1"/>
  <c r="AE110" i="3"/>
  <c r="AE109" i="3"/>
  <c r="AE108" i="3"/>
  <c r="AD108" i="3" s="1"/>
  <c r="AE107" i="3"/>
  <c r="AD107" i="3" s="1"/>
  <c r="D107" i="3"/>
  <c r="AE106" i="3"/>
  <c r="AD106" i="3" s="1"/>
  <c r="AE103" i="3"/>
  <c r="AD103" i="3" s="1"/>
  <c r="AE102" i="3"/>
  <c r="AE101" i="3"/>
  <c r="AD101" i="3" s="1"/>
  <c r="AE100" i="3"/>
  <c r="AD100" i="3" s="1"/>
  <c r="AE99" i="3"/>
  <c r="AD99" i="3" s="1"/>
  <c r="D99" i="3"/>
  <c r="AE98" i="3"/>
  <c r="AD98" i="3" s="1"/>
  <c r="AE95" i="3"/>
  <c r="AD95" i="3" s="1"/>
  <c r="AE94" i="3"/>
  <c r="AE93" i="3"/>
  <c r="AD93" i="3" s="1"/>
  <c r="AE92" i="3"/>
  <c r="AD92" i="3" s="1"/>
  <c r="AE91" i="3"/>
  <c r="AD91" i="3" s="1"/>
  <c r="AE90" i="3"/>
  <c r="AD90" i="3" s="1"/>
  <c r="AE89" i="3"/>
  <c r="AD89" i="3" s="1"/>
  <c r="D89" i="3"/>
  <c r="AE87" i="3"/>
  <c r="AD87" i="3" s="1"/>
  <c r="AE86" i="3"/>
  <c r="AD86" i="3" s="1"/>
  <c r="AE83" i="3"/>
  <c r="AD83" i="3" s="1"/>
  <c r="AE82" i="3"/>
  <c r="AE81" i="3"/>
  <c r="AE80" i="3"/>
  <c r="AD80" i="3" s="1"/>
  <c r="D80" i="3"/>
  <c r="AE79" i="3"/>
  <c r="AD79" i="3" s="1"/>
  <c r="AE76" i="3"/>
  <c r="AD76" i="3" s="1"/>
  <c r="AE75" i="3"/>
  <c r="AE74" i="3"/>
  <c r="AE73" i="3"/>
  <c r="AD73" i="3" s="1"/>
  <c r="AE72" i="3"/>
  <c r="AD72" i="3" s="1"/>
  <c r="AE71" i="3"/>
  <c r="AD71" i="3" s="1"/>
  <c r="AE70" i="3"/>
  <c r="AD70" i="3" s="1"/>
  <c r="AE69" i="3"/>
  <c r="AD69" i="3" s="1"/>
  <c r="AE68" i="3"/>
  <c r="AD68" i="3" s="1"/>
  <c r="D68" i="3"/>
  <c r="AE67" i="3"/>
  <c r="AD67" i="3" s="1"/>
  <c r="AE64" i="3"/>
  <c r="AD64" i="3" s="1"/>
  <c r="AE63" i="3"/>
  <c r="AE62" i="3"/>
  <c r="AE61" i="3"/>
  <c r="AD61" i="3" s="1"/>
  <c r="AE60" i="3"/>
  <c r="AD60" i="3" s="1"/>
  <c r="AE59" i="3"/>
  <c r="AD59" i="3" s="1"/>
  <c r="AE58" i="3"/>
  <c r="AD58" i="3" s="1"/>
  <c r="D58" i="3"/>
  <c r="AE57" i="3"/>
  <c r="AE54" i="3"/>
  <c r="AE53" i="3"/>
  <c r="AE52" i="3"/>
  <c r="AD52" i="3" s="1"/>
  <c r="AE51" i="3"/>
  <c r="AD51" i="3" s="1"/>
  <c r="AE50" i="3"/>
  <c r="AD50" i="3" s="1"/>
  <c r="D50" i="3"/>
  <c r="AE49" i="3"/>
  <c r="AD49" i="3" s="1"/>
  <c r="AE46" i="3"/>
  <c r="AD46" i="3" s="1"/>
  <c r="AE45" i="3"/>
  <c r="AE44" i="3"/>
  <c r="AD44" i="3" s="1"/>
  <c r="AE43" i="3"/>
  <c r="AD43" i="3" s="1"/>
  <c r="D43" i="3"/>
  <c r="AE42" i="3"/>
  <c r="AD42" i="3" s="1"/>
  <c r="AE39" i="3"/>
  <c r="AD39" i="3" s="1"/>
  <c r="AE38" i="3"/>
  <c r="AE37" i="3"/>
  <c r="AE36" i="3"/>
  <c r="AD36" i="3" s="1"/>
  <c r="AE35" i="3"/>
  <c r="AD35" i="3" s="1"/>
  <c r="AE34" i="3"/>
  <c r="AD34" i="3" s="1"/>
  <c r="AE33" i="3"/>
  <c r="AD33" i="3" s="1"/>
  <c r="D33" i="3"/>
  <c r="AE32" i="3"/>
  <c r="AD32" i="3" s="1"/>
  <c r="AE29" i="3"/>
  <c r="AD29" i="3" s="1"/>
  <c r="AE28" i="3"/>
  <c r="AE27" i="3"/>
  <c r="AE26" i="3"/>
  <c r="AD26" i="3" s="1"/>
  <c r="AE25" i="3"/>
  <c r="AD25" i="3" s="1"/>
  <c r="D25" i="3"/>
  <c r="AE24" i="3"/>
  <c r="AD24" i="3" s="1"/>
  <c r="AE21" i="3"/>
  <c r="AD21" i="3" s="1"/>
  <c r="AE20" i="3"/>
  <c r="AE19" i="3"/>
  <c r="AE18" i="3"/>
  <c r="AD18" i="3" s="1"/>
  <c r="AE17" i="3"/>
  <c r="AD17" i="3" s="1"/>
  <c r="D17" i="3"/>
  <c r="AE16" i="3"/>
  <c r="AE13" i="3"/>
  <c r="AE12" i="3"/>
  <c r="AE11" i="3"/>
  <c r="AE10" i="3"/>
  <c r="AD10" i="3" s="1"/>
  <c r="AE9" i="3"/>
  <c r="AD9" i="3" s="1"/>
  <c r="F9" i="3"/>
  <c r="AE8" i="3"/>
  <c r="AD8" i="3" s="1"/>
  <c r="AN1" i="3"/>
  <c r="T1" i="3"/>
  <c r="C80" i="2"/>
  <c r="E106" i="1"/>
  <c r="E105" i="1"/>
  <c r="E104" i="1"/>
  <c r="E103" i="1"/>
  <c r="E102" i="1"/>
  <c r="E101" i="1"/>
  <c r="E99" i="1"/>
  <c r="E98" i="1"/>
  <c r="E97" i="1"/>
  <c r="E96" i="1"/>
  <c r="E95" i="1"/>
  <c r="E94" i="1"/>
  <c r="E93" i="1"/>
  <c r="G88" i="1"/>
  <c r="G87" i="1"/>
  <c r="G86" i="1"/>
  <c r="G85" i="1"/>
  <c r="G84" i="1"/>
  <c r="G83" i="1"/>
  <c r="G82" i="1"/>
  <c r="G81" i="1"/>
  <c r="G80" i="1"/>
  <c r="G72" i="1"/>
  <c r="G71" i="1"/>
  <c r="G69" i="1"/>
  <c r="G68" i="1"/>
  <c r="G59" i="1"/>
  <c r="G58" i="1"/>
  <c r="G57" i="1"/>
  <c r="G55" i="1"/>
  <c r="G54" i="1"/>
  <c r="G53" i="1"/>
  <c r="G52" i="1"/>
  <c r="G51" i="1"/>
  <c r="G50" i="1"/>
  <c r="G49" i="1"/>
  <c r="G48" i="1"/>
  <c r="G47" i="1"/>
  <c r="G46" i="1"/>
  <c r="F41" i="1"/>
  <c r="F40" i="1"/>
  <c r="F39" i="1"/>
  <c r="F38" i="1"/>
  <c r="F36" i="1"/>
  <c r="F35" i="1"/>
  <c r="F34" i="1"/>
  <c r="F33" i="1"/>
  <c r="F31" i="1"/>
  <c r="F26" i="1"/>
  <c r="F23" i="1"/>
  <c r="F22" i="1"/>
  <c r="F21" i="1"/>
  <c r="F20" i="1"/>
  <c r="F18" i="1"/>
  <c r="F17" i="1"/>
  <c r="F16" i="1"/>
  <c r="F15" i="1"/>
  <c r="F14" i="1"/>
  <c r="F11" i="1"/>
  <c r="F8" i="1"/>
  <c r="A4" i="1"/>
  <c r="I166" i="7" l="1"/>
  <c r="I165" i="7"/>
  <c r="I15" i="7"/>
  <c r="I143" i="10"/>
  <c r="I142" i="10"/>
  <c r="I15" i="10"/>
  <c r="J40" i="10"/>
  <c r="E107" i="1"/>
  <c r="E108" i="1" s="1"/>
  <c r="BB53" i="3"/>
  <c r="AP53" i="3"/>
  <c r="AQ53" i="3"/>
  <c r="AM53" i="3"/>
  <c r="BC53" i="3"/>
  <c r="AL53" i="3"/>
  <c r="AD54" i="3"/>
  <c r="BD54" i="3" s="1"/>
  <c r="AY53" i="3"/>
  <c r="AJ53" i="3"/>
  <c r="AG53" i="3"/>
  <c r="AW53" i="3"/>
  <c r="AI53" i="3"/>
  <c r="AN53" i="3"/>
  <c r="AK53" i="3"/>
  <c r="BA53" i="3"/>
  <c r="AT53" i="3"/>
  <c r="AU53" i="3"/>
  <c r="AR53" i="3"/>
  <c r="AO53" i="3"/>
  <c r="AH53" i="3"/>
  <c r="AX53" i="3"/>
  <c r="AV53" i="3"/>
  <c r="AS53" i="3"/>
  <c r="AZ53" i="3"/>
  <c r="G89" i="1"/>
  <c r="F42" i="1"/>
  <c r="F245" i="3"/>
  <c r="AU56" i="3"/>
  <c r="AD57" i="3"/>
  <c r="BD57" i="3" s="1"/>
  <c r="D8" i="3"/>
  <c r="BB61" i="3"/>
  <c r="BC61" i="3"/>
  <c r="BD61" i="3"/>
  <c r="BB100" i="3"/>
  <c r="BC100" i="3"/>
  <c r="BD100" i="3"/>
  <c r="BD117" i="3"/>
  <c r="BB117" i="3"/>
  <c r="BC117" i="3"/>
  <c r="BC143" i="3"/>
  <c r="BD143" i="3"/>
  <c r="BB143" i="3"/>
  <c r="BB145" i="3"/>
  <c r="BD145" i="3"/>
  <c r="BC145" i="3"/>
  <c r="BC168" i="3"/>
  <c r="BB168" i="3"/>
  <c r="BD168" i="3"/>
  <c r="BD209" i="3"/>
  <c r="BC209" i="3"/>
  <c r="BB209" i="3"/>
  <c r="BB213" i="3"/>
  <c r="BD213" i="3"/>
  <c r="BC213" i="3"/>
  <c r="BC228" i="3"/>
  <c r="BD228" i="3"/>
  <c r="BB228" i="3"/>
  <c r="BC9" i="3"/>
  <c r="BD9" i="3"/>
  <c r="BB9" i="3"/>
  <c r="BB13" i="3"/>
  <c r="BC13" i="3"/>
  <c r="BD13" i="3"/>
  <c r="BB26" i="3"/>
  <c r="BC26" i="3"/>
  <c r="BD26" i="3"/>
  <c r="BC43" i="3"/>
  <c r="BD43" i="3"/>
  <c r="BB43" i="3"/>
  <c r="BB58" i="3"/>
  <c r="BC58" i="3"/>
  <c r="BD58" i="3"/>
  <c r="BD60" i="3"/>
  <c r="BB60" i="3"/>
  <c r="BC60" i="3"/>
  <c r="BC83" i="3"/>
  <c r="BD83" i="3"/>
  <c r="BB83" i="3"/>
  <c r="BD87" i="3"/>
  <c r="BC87" i="3"/>
  <c r="BB87" i="3"/>
  <c r="BC103" i="3"/>
  <c r="BD103" i="3"/>
  <c r="BB103" i="3"/>
  <c r="BC127" i="3"/>
  <c r="BD127" i="3"/>
  <c r="BB127" i="3"/>
  <c r="BB131" i="3"/>
  <c r="BC131" i="3"/>
  <c r="BD131" i="3"/>
  <c r="BB133" i="3"/>
  <c r="BC133" i="3"/>
  <c r="BD133" i="3"/>
  <c r="BD144" i="3"/>
  <c r="BB144" i="3"/>
  <c r="BC144" i="3"/>
  <c r="BB167" i="3"/>
  <c r="BC167" i="3"/>
  <c r="BD167" i="3"/>
  <c r="BD171" i="3"/>
  <c r="BC171" i="3"/>
  <c r="BB171" i="3"/>
  <c r="BD186" i="3"/>
  <c r="BC186" i="3"/>
  <c r="BB186" i="3"/>
  <c r="BC208" i="3"/>
  <c r="BD208" i="3"/>
  <c r="BB208" i="3"/>
  <c r="BC210" i="3"/>
  <c r="BD210" i="3"/>
  <c r="BB210" i="3"/>
  <c r="BB227" i="3"/>
  <c r="BD227" i="3"/>
  <c r="BC227" i="3"/>
  <c r="BD231" i="3"/>
  <c r="BC231" i="3"/>
  <c r="BB231" i="3"/>
  <c r="BB25" i="3"/>
  <c r="BC25" i="3"/>
  <c r="BD25" i="3"/>
  <c r="BC29" i="3"/>
  <c r="BD29" i="3"/>
  <c r="BB29" i="3"/>
  <c r="BD44" i="3"/>
  <c r="BB44" i="3"/>
  <c r="BC44" i="3"/>
  <c r="BC59" i="3"/>
  <c r="BD59" i="3"/>
  <c r="BB59" i="3"/>
  <c r="BB119" i="3"/>
  <c r="BD119" i="3"/>
  <c r="BC119" i="3"/>
  <c r="BD130" i="3"/>
  <c r="BB130" i="3"/>
  <c r="BC130" i="3"/>
  <c r="BC185" i="3"/>
  <c r="BB185" i="3"/>
  <c r="BD185" i="3"/>
  <c r="BD8" i="3"/>
  <c r="BB8" i="3"/>
  <c r="BC8" i="3"/>
  <c r="BD17" i="3"/>
  <c r="BB17" i="3"/>
  <c r="BC17" i="3"/>
  <c r="BD21" i="3"/>
  <c r="BC21" i="3"/>
  <c r="BB21" i="3"/>
  <c r="BB34" i="3"/>
  <c r="BD34" i="3"/>
  <c r="BC34" i="3"/>
  <c r="BB68" i="3"/>
  <c r="BC68" i="3"/>
  <c r="BD68" i="3"/>
  <c r="BB90" i="3"/>
  <c r="BC90" i="3"/>
  <c r="BD90" i="3"/>
  <c r="BD92" i="3"/>
  <c r="BB92" i="3"/>
  <c r="BC92" i="3"/>
  <c r="BD107" i="3"/>
  <c r="BC107" i="3"/>
  <c r="BB107" i="3"/>
  <c r="BB111" i="3"/>
  <c r="BC111" i="3"/>
  <c r="BD111" i="3"/>
  <c r="BC113" i="3"/>
  <c r="BD113" i="3"/>
  <c r="BB113" i="3"/>
  <c r="BB124" i="3"/>
  <c r="BC124" i="3"/>
  <c r="BD124" i="3"/>
  <c r="BB152" i="3"/>
  <c r="BC152" i="3"/>
  <c r="BD152" i="3"/>
  <c r="BC154" i="3"/>
  <c r="BB154" i="3"/>
  <c r="BD154" i="3"/>
  <c r="BD156" i="3"/>
  <c r="BC156" i="3"/>
  <c r="BB156" i="3"/>
  <c r="BC164" i="3"/>
  <c r="BD164" i="3"/>
  <c r="BB164" i="3"/>
  <c r="BC166" i="3"/>
  <c r="BB166" i="3"/>
  <c r="BD166" i="3"/>
  <c r="BB177" i="3"/>
  <c r="BD177" i="3"/>
  <c r="BC177" i="3"/>
  <c r="BC194" i="3"/>
  <c r="BD194" i="3"/>
  <c r="BB194" i="3"/>
  <c r="BB203" i="3"/>
  <c r="BC203" i="3"/>
  <c r="BD203" i="3"/>
  <c r="BC218" i="3"/>
  <c r="BB218" i="3"/>
  <c r="BD218" i="3"/>
  <c r="BB222" i="3"/>
  <c r="BC222" i="3"/>
  <c r="BD222" i="3"/>
  <c r="BB237" i="3"/>
  <c r="BC237" i="3"/>
  <c r="BD237" i="3"/>
  <c r="BD33" i="3"/>
  <c r="BB33" i="3"/>
  <c r="BC33" i="3"/>
  <c r="BB35" i="3"/>
  <c r="BC35" i="3"/>
  <c r="BD35" i="3"/>
  <c r="BB52" i="3"/>
  <c r="BC52" i="3"/>
  <c r="BD52" i="3"/>
  <c r="BB89" i="3"/>
  <c r="BC89" i="3"/>
  <c r="BD89" i="3"/>
  <c r="BC91" i="3"/>
  <c r="BD91" i="3"/>
  <c r="BB91" i="3"/>
  <c r="BB93" i="3"/>
  <c r="BC93" i="3"/>
  <c r="BD93" i="3"/>
  <c r="BB108" i="3"/>
  <c r="BC108" i="3"/>
  <c r="BD108" i="3"/>
  <c r="BD155" i="3"/>
  <c r="BB155" i="3"/>
  <c r="BC155" i="3"/>
  <c r="BB159" i="3"/>
  <c r="BD159" i="3"/>
  <c r="BC159" i="3"/>
  <c r="BD165" i="3"/>
  <c r="BB165" i="3"/>
  <c r="BC165" i="3"/>
  <c r="BB176" i="3"/>
  <c r="BD176" i="3"/>
  <c r="BC176" i="3"/>
  <c r="BB195" i="3"/>
  <c r="BC195" i="3"/>
  <c r="BD195" i="3"/>
  <c r="BD200" i="3"/>
  <c r="BB200" i="3"/>
  <c r="BC200" i="3"/>
  <c r="BD219" i="3"/>
  <c r="BB219" i="3"/>
  <c r="BC219" i="3"/>
  <c r="BB236" i="3"/>
  <c r="BD236" i="3"/>
  <c r="BC236" i="3"/>
  <c r="BC240" i="3"/>
  <c r="BB240" i="3"/>
  <c r="BD240" i="3"/>
  <c r="BB170" i="3"/>
  <c r="BC170" i="3"/>
  <c r="BD170" i="3"/>
  <c r="BD134" i="3"/>
  <c r="BC134" i="3"/>
  <c r="BB134" i="3"/>
  <c r="BC94" i="3"/>
  <c r="BD94" i="3"/>
  <c r="BB94" i="3"/>
  <c r="BB45" i="3"/>
  <c r="BC45" i="3"/>
  <c r="BD45" i="3"/>
  <c r="BD244" i="3"/>
  <c r="BB244" i="3"/>
  <c r="BC244" i="3"/>
  <c r="BD243" i="3"/>
  <c r="BB243" i="3"/>
  <c r="BC243" i="3"/>
  <c r="BB239" i="3"/>
  <c r="BC239" i="3"/>
  <c r="BD239" i="3"/>
  <c r="BC238" i="3"/>
  <c r="BD238" i="3"/>
  <c r="BB238" i="3"/>
  <c r="BB235" i="3"/>
  <c r="BC235" i="3"/>
  <c r="BD235" i="3"/>
  <c r="BB234" i="3"/>
  <c r="BC234" i="3"/>
  <c r="BD234" i="3"/>
  <c r="BD230" i="3"/>
  <c r="BB230" i="3"/>
  <c r="BC230" i="3"/>
  <c r="BB229" i="3"/>
  <c r="BD229" i="3"/>
  <c r="BC229" i="3"/>
  <c r="BB226" i="3"/>
  <c r="BC226" i="3"/>
  <c r="BD226" i="3"/>
  <c r="BC225" i="3"/>
  <c r="BD225" i="3"/>
  <c r="BB225" i="3"/>
  <c r="BD221" i="3"/>
  <c r="BB221" i="3"/>
  <c r="BC221" i="3"/>
  <c r="BB220" i="3"/>
  <c r="BC220" i="3"/>
  <c r="BD220" i="3"/>
  <c r="BB217" i="3"/>
  <c r="BC217" i="3"/>
  <c r="BD217" i="3"/>
  <c r="BC216" i="3"/>
  <c r="BD216" i="3"/>
  <c r="BB216" i="3"/>
  <c r="BB212" i="3"/>
  <c r="BC212" i="3"/>
  <c r="BD212" i="3"/>
  <c r="BB211" i="3"/>
  <c r="BC211" i="3"/>
  <c r="BD211" i="3"/>
  <c r="BB207" i="3"/>
  <c r="BC207" i="3"/>
  <c r="BD207" i="3"/>
  <c r="BC206" i="3"/>
  <c r="BD206" i="3"/>
  <c r="BB206" i="3"/>
  <c r="BB202" i="3"/>
  <c r="BC202" i="3"/>
  <c r="BD202" i="3"/>
  <c r="BB201" i="3"/>
  <c r="BC201" i="3"/>
  <c r="BD201" i="3"/>
  <c r="BB199" i="3"/>
  <c r="BC199" i="3"/>
  <c r="BD199" i="3"/>
  <c r="BB193" i="3"/>
  <c r="BC193" i="3"/>
  <c r="BD193" i="3"/>
  <c r="BD192" i="3"/>
  <c r="BB192" i="3"/>
  <c r="BC192" i="3"/>
  <c r="BD189" i="3"/>
  <c r="BB189" i="3"/>
  <c r="BC189" i="3"/>
  <c r="BD188" i="3"/>
  <c r="BB188" i="3"/>
  <c r="BC188" i="3"/>
  <c r="BD187" i="3"/>
  <c r="BB187" i="3"/>
  <c r="BC187" i="3"/>
  <c r="BD184" i="3"/>
  <c r="BB184" i="3"/>
  <c r="BC184" i="3"/>
  <c r="BB183" i="3"/>
  <c r="BC183" i="3"/>
  <c r="BD183" i="3"/>
  <c r="BC180" i="3"/>
  <c r="BD180" i="3"/>
  <c r="BB180" i="3"/>
  <c r="BB179" i="3"/>
  <c r="BC179" i="3"/>
  <c r="BD179" i="3"/>
  <c r="BC178" i="3"/>
  <c r="BD178" i="3"/>
  <c r="BB178" i="3"/>
  <c r="BC175" i="3"/>
  <c r="BD175" i="3"/>
  <c r="BB175" i="3"/>
  <c r="BD174" i="3"/>
  <c r="BB174" i="3"/>
  <c r="BC174" i="3"/>
  <c r="BC169" i="3"/>
  <c r="BD169" i="3"/>
  <c r="BB169" i="3"/>
  <c r="BC163" i="3"/>
  <c r="BD163" i="3"/>
  <c r="BB163" i="3"/>
  <c r="BD162" i="3"/>
  <c r="BB162" i="3"/>
  <c r="BC162" i="3"/>
  <c r="BB158" i="3"/>
  <c r="BC158" i="3"/>
  <c r="BD158" i="3"/>
  <c r="BB157" i="3"/>
  <c r="BC157" i="3"/>
  <c r="BD157" i="3"/>
  <c r="BB153" i="3"/>
  <c r="BC153" i="3"/>
  <c r="BD153" i="3"/>
  <c r="BB151" i="3"/>
  <c r="BC151" i="3"/>
  <c r="BD151" i="3"/>
  <c r="BB148" i="3"/>
  <c r="BC148" i="3"/>
  <c r="BD148" i="3"/>
  <c r="BD147" i="3"/>
  <c r="BB147" i="3"/>
  <c r="BC147" i="3"/>
  <c r="BD146" i="3"/>
  <c r="BB146" i="3"/>
  <c r="BC146" i="3"/>
  <c r="BB142" i="3"/>
  <c r="BC142" i="3"/>
  <c r="BD142" i="3"/>
  <c r="BB141" i="3"/>
  <c r="BC141" i="3"/>
  <c r="BD141" i="3"/>
  <c r="BB140" i="3"/>
  <c r="BC140" i="3"/>
  <c r="BD140" i="3"/>
  <c r="BB139" i="3"/>
  <c r="BC139" i="3"/>
  <c r="BD139" i="3"/>
  <c r="BB138" i="3"/>
  <c r="BC138" i="3"/>
  <c r="BD138" i="3"/>
  <c r="BB135" i="3"/>
  <c r="BC135" i="3"/>
  <c r="BD135" i="3"/>
  <c r="BD132" i="3"/>
  <c r="BB132" i="3"/>
  <c r="BC132" i="3"/>
  <c r="BB129" i="3"/>
  <c r="BC129" i="3"/>
  <c r="BD129" i="3"/>
  <c r="BC128" i="3"/>
  <c r="BD128" i="3"/>
  <c r="BB128" i="3"/>
  <c r="BD126" i="3"/>
  <c r="BB126" i="3"/>
  <c r="BC126" i="3"/>
  <c r="BB118" i="3"/>
  <c r="BC118" i="3"/>
  <c r="BD118" i="3"/>
  <c r="BB125" i="3"/>
  <c r="BC125" i="3"/>
  <c r="BD125" i="3"/>
  <c r="BD123" i="3"/>
  <c r="BB123" i="3"/>
  <c r="BC123" i="3"/>
  <c r="BB122" i="3"/>
  <c r="BD122" i="3"/>
  <c r="BC122" i="3"/>
  <c r="BB116" i="3"/>
  <c r="BC116" i="3"/>
  <c r="BD116" i="3"/>
  <c r="BD112" i="3"/>
  <c r="BB112" i="3"/>
  <c r="BC112" i="3"/>
  <c r="BC110" i="3"/>
  <c r="BD110" i="3"/>
  <c r="BB110" i="3"/>
  <c r="BC109" i="3"/>
  <c r="BD109" i="3"/>
  <c r="BB109" i="3"/>
  <c r="BD106" i="3"/>
  <c r="BB106" i="3"/>
  <c r="BC106" i="3"/>
  <c r="BC102" i="3"/>
  <c r="BB102" i="3"/>
  <c r="BD102" i="3"/>
  <c r="BD101" i="3"/>
  <c r="BB101" i="3"/>
  <c r="BC101" i="3"/>
  <c r="BB99" i="3"/>
  <c r="BC99" i="3"/>
  <c r="BD99" i="3"/>
  <c r="BD98" i="3"/>
  <c r="BB98" i="3"/>
  <c r="BC98" i="3"/>
  <c r="BB95" i="3"/>
  <c r="BC95" i="3"/>
  <c r="BD95" i="3"/>
  <c r="BC86" i="3"/>
  <c r="BD86" i="3"/>
  <c r="BB86" i="3"/>
  <c r="BB82" i="3"/>
  <c r="BC82" i="3"/>
  <c r="BD82" i="3"/>
  <c r="BD81" i="3"/>
  <c r="BB81" i="3"/>
  <c r="BC81" i="3"/>
  <c r="BC80" i="3"/>
  <c r="BD80" i="3"/>
  <c r="BB80" i="3"/>
  <c r="BC79" i="3"/>
  <c r="BD79" i="3"/>
  <c r="BB79" i="3"/>
  <c r="BC76" i="3"/>
  <c r="BD76" i="3"/>
  <c r="BB76" i="3"/>
  <c r="BC75" i="3"/>
  <c r="BD75" i="3"/>
  <c r="BB75" i="3"/>
  <c r="BC74" i="3"/>
  <c r="BD74" i="3"/>
  <c r="BB74" i="3"/>
  <c r="BB73" i="3"/>
  <c r="BC73" i="3"/>
  <c r="BD73" i="3"/>
  <c r="BB72" i="3"/>
  <c r="BC72" i="3"/>
  <c r="BD72" i="3"/>
  <c r="BB71" i="3"/>
  <c r="BC71" i="3"/>
  <c r="BD71" i="3"/>
  <c r="BC70" i="3"/>
  <c r="BD70" i="3"/>
  <c r="BB70" i="3"/>
  <c r="BC69" i="3"/>
  <c r="BD69" i="3"/>
  <c r="BB69" i="3"/>
  <c r="BB67" i="3"/>
  <c r="BC67" i="3"/>
  <c r="BD67" i="3"/>
  <c r="BB64" i="3"/>
  <c r="BC64" i="3"/>
  <c r="BD64" i="3"/>
  <c r="BD63" i="3"/>
  <c r="BB63" i="3"/>
  <c r="BC63" i="3"/>
  <c r="BB62" i="3"/>
  <c r="BC62" i="3"/>
  <c r="BD62" i="3"/>
  <c r="AH57" i="3"/>
  <c r="BD53" i="3"/>
  <c r="BB51" i="3"/>
  <c r="BC51" i="3"/>
  <c r="BD51" i="3"/>
  <c r="BB50" i="3"/>
  <c r="BC50" i="3"/>
  <c r="BD50" i="3"/>
  <c r="BB49" i="3"/>
  <c r="BC49" i="3"/>
  <c r="BD49" i="3"/>
  <c r="BB46" i="3"/>
  <c r="BC46" i="3"/>
  <c r="BD46" i="3"/>
  <c r="BC42" i="3"/>
  <c r="BD42" i="3"/>
  <c r="BB42" i="3"/>
  <c r="BB39" i="3"/>
  <c r="BC39" i="3"/>
  <c r="BD39" i="3"/>
  <c r="BB38" i="3"/>
  <c r="BC38" i="3"/>
  <c r="BD38" i="3"/>
  <c r="BB37" i="3"/>
  <c r="BC37" i="3"/>
  <c r="BD37" i="3"/>
  <c r="BD36" i="3"/>
  <c r="BB36" i="3"/>
  <c r="BC36" i="3"/>
  <c r="BC32" i="3"/>
  <c r="BD32" i="3"/>
  <c r="BB32" i="3"/>
  <c r="BB28" i="3"/>
  <c r="BC28" i="3"/>
  <c r="BD28" i="3"/>
  <c r="BB27" i="3"/>
  <c r="BC27" i="3"/>
  <c r="BD27" i="3"/>
  <c r="BD24" i="3"/>
  <c r="BC24" i="3"/>
  <c r="BB24" i="3"/>
  <c r="BB20" i="3"/>
  <c r="BC20" i="3"/>
  <c r="BD20" i="3"/>
  <c r="BC19" i="3"/>
  <c r="BB19" i="3"/>
  <c r="BD19" i="3"/>
  <c r="BB18" i="3"/>
  <c r="BC18" i="3"/>
  <c r="BD18" i="3"/>
  <c r="BC12" i="3"/>
  <c r="AP12" i="3"/>
  <c r="BD12" i="3"/>
  <c r="BB12" i="3"/>
  <c r="AR11" i="3"/>
  <c r="BC11" i="3"/>
  <c r="AP11" i="3"/>
  <c r="BB11" i="3"/>
  <c r="AQ11" i="3"/>
  <c r="BD11" i="3"/>
  <c r="BB10" i="3"/>
  <c r="BD10" i="3"/>
  <c r="BC10" i="3"/>
  <c r="BD16" i="3"/>
  <c r="BC16" i="3"/>
  <c r="BB16" i="3"/>
  <c r="AV56" i="3"/>
  <c r="AS56" i="3"/>
  <c r="AZ56" i="3"/>
  <c r="AY56" i="3"/>
  <c r="AN56" i="3"/>
  <c r="AO56" i="3"/>
  <c r="AR56" i="3"/>
  <c r="AX56" i="3"/>
  <c r="AH56" i="3"/>
  <c r="BA56" i="3"/>
  <c r="AK56" i="3"/>
  <c r="AJ56" i="3"/>
  <c r="AT56" i="3"/>
  <c r="AW56" i="3"/>
  <c r="AG56" i="3"/>
  <c r="AI56" i="3"/>
  <c r="AM228" i="3"/>
  <c r="AW28" i="3"/>
  <c r="AX165" i="3"/>
  <c r="AG180" i="3"/>
  <c r="AP219" i="3"/>
  <c r="AK122" i="3"/>
  <c r="AP216" i="3"/>
  <c r="AZ183" i="3"/>
  <c r="AR220" i="3"/>
  <c r="AR222" i="3"/>
  <c r="AT126" i="3"/>
  <c r="AT129" i="3"/>
  <c r="AH131" i="3"/>
  <c r="AT133" i="3"/>
  <c r="AL203" i="3"/>
  <c r="AH50" i="3"/>
  <c r="AT119" i="3"/>
  <c r="AT32" i="3"/>
  <c r="AO42" i="3"/>
  <c r="AH195" i="3"/>
  <c r="AL236" i="3"/>
  <c r="AY216" i="3"/>
  <c r="AY219" i="3"/>
  <c r="AR86" i="3"/>
  <c r="AZ95" i="3"/>
  <c r="AZ18" i="3"/>
  <c r="AZ20" i="3"/>
  <c r="AJ50" i="3"/>
  <c r="AJ51" i="3"/>
  <c r="AX11" i="3"/>
  <c r="AL13" i="3"/>
  <c r="AT35" i="3"/>
  <c r="AP37" i="3"/>
  <c r="AL39" i="3"/>
  <c r="AW79" i="3"/>
  <c r="BA101" i="3"/>
  <c r="BA103" i="3"/>
  <c r="AO154" i="3"/>
  <c r="AZ162" i="3"/>
  <c r="BA186" i="3"/>
  <c r="BA188" i="3"/>
  <c r="BA207" i="3"/>
  <c r="AR218" i="3"/>
  <c r="BA227" i="3"/>
  <c r="AZ240" i="3"/>
  <c r="AP50" i="3"/>
  <c r="AQ107" i="3"/>
  <c r="AT138" i="3"/>
  <c r="BA25" i="3"/>
  <c r="AS42" i="3"/>
  <c r="AG43" i="3"/>
  <c r="AZ76" i="3"/>
  <c r="BA100" i="3"/>
  <c r="AX178" i="3"/>
  <c r="AX180" i="3"/>
  <c r="AU185" i="3"/>
  <c r="AY187" i="3"/>
  <c r="AX189" i="3"/>
  <c r="AY208" i="3"/>
  <c r="AW210" i="3"/>
  <c r="AY226" i="3"/>
  <c r="AZ237" i="3"/>
  <c r="AZ239" i="3"/>
  <c r="AT10" i="3"/>
  <c r="AX9" i="3"/>
  <c r="AW8" i="3"/>
  <c r="AY20" i="3"/>
  <c r="AY38" i="3"/>
  <c r="AI46" i="3"/>
  <c r="AG68" i="3"/>
  <c r="AY122" i="3"/>
  <c r="AY132" i="3"/>
  <c r="BA143" i="3"/>
  <c r="AY145" i="3"/>
  <c r="AM146" i="3"/>
  <c r="AQ159" i="3"/>
  <c r="AG183" i="3"/>
  <c r="AG184" i="3"/>
  <c r="AZ193" i="3"/>
  <c r="AP238" i="3"/>
  <c r="AY142" i="3"/>
  <c r="AY151" i="3"/>
  <c r="AO184" i="3"/>
  <c r="AT13" i="3"/>
  <c r="AY37" i="3"/>
  <c r="AX68" i="3"/>
  <c r="BA83" i="3"/>
  <c r="AY183" i="3"/>
  <c r="BA184" i="3"/>
  <c r="BA60" i="3"/>
  <c r="AO82" i="3"/>
  <c r="AU111" i="3"/>
  <c r="BA113" i="3"/>
  <c r="AS122" i="3"/>
  <c r="AW148" i="3"/>
  <c r="AY163" i="3"/>
  <c r="AY60" i="3"/>
  <c r="AK64" i="3"/>
  <c r="AR68" i="3"/>
  <c r="AQ226" i="3"/>
  <c r="AH236" i="3"/>
  <c r="AX18" i="3"/>
  <c r="AT39" i="3"/>
  <c r="AY111" i="3"/>
  <c r="AH133" i="3"/>
  <c r="AR163" i="3"/>
  <c r="AR179" i="3"/>
  <c r="AO180" i="3"/>
  <c r="AN17" i="3"/>
  <c r="AY51" i="3"/>
  <c r="AZ59" i="3"/>
  <c r="AK60" i="3"/>
  <c r="AV144" i="3"/>
  <c r="AY157" i="3"/>
  <c r="AI99" i="3"/>
  <c r="AG178" i="3"/>
  <c r="AM193" i="3"/>
  <c r="AS60" i="3"/>
  <c r="AY64" i="3"/>
  <c r="AP64" i="3"/>
  <c r="AK68" i="3"/>
  <c r="AY82" i="3"/>
  <c r="BA82" i="3"/>
  <c r="AQ99" i="3"/>
  <c r="AX118" i="3"/>
  <c r="AH119" i="3"/>
  <c r="BA124" i="3"/>
  <c r="AL133" i="3"/>
  <c r="AH147" i="3"/>
  <c r="AI159" i="3"/>
  <c r="AW178" i="3"/>
  <c r="AW180" i="3"/>
  <c r="AR200" i="3"/>
  <c r="AI231" i="3"/>
  <c r="AN239" i="3"/>
  <c r="AO8" i="3"/>
  <c r="AR17" i="3"/>
  <c r="AT37" i="3"/>
  <c r="AU50" i="3"/>
  <c r="AO51" i="3"/>
  <c r="AH52" i="3"/>
  <c r="AW64" i="3"/>
  <c r="AN169" i="3"/>
  <c r="AR195" i="3"/>
  <c r="AL199" i="3"/>
  <c r="AH202" i="3"/>
  <c r="AY12" i="3"/>
  <c r="AX17" i="3"/>
  <c r="AS43" i="3"/>
  <c r="AX50" i="3"/>
  <c r="AV51" i="3"/>
  <c r="AG64" i="3"/>
  <c r="BA64" i="3"/>
  <c r="AZ68" i="3"/>
  <c r="AG82" i="3"/>
  <c r="AY110" i="3"/>
  <c r="AM111" i="3"/>
  <c r="AP131" i="3"/>
  <c r="AY134" i="3"/>
  <c r="AY147" i="3"/>
  <c r="AH193" i="3"/>
  <c r="AW227" i="3"/>
  <c r="AR237" i="3"/>
  <c r="BA239" i="3"/>
  <c r="AO243" i="3"/>
  <c r="AL9" i="3"/>
  <c r="AH18" i="3"/>
  <c r="AK26" i="3"/>
  <c r="AG28" i="3"/>
  <c r="BA28" i="3"/>
  <c r="AG45" i="3"/>
  <c r="AN46" i="3"/>
  <c r="AP9" i="3"/>
  <c r="AY10" i="3"/>
  <c r="AY16" i="3"/>
  <c r="AL18" i="3"/>
  <c r="AY19" i="3"/>
  <c r="AP20" i="3"/>
  <c r="AO26" i="3"/>
  <c r="AK28" i="3"/>
  <c r="AK45" i="3"/>
  <c r="AW46" i="3"/>
  <c r="AS46" i="3"/>
  <c r="AT9" i="3"/>
  <c r="AY18" i="3"/>
  <c r="AP18" i="3"/>
  <c r="AY21" i="3"/>
  <c r="AY26" i="3"/>
  <c r="BA26" i="3"/>
  <c r="AY28" i="3"/>
  <c r="AO28" i="3"/>
  <c r="AY34" i="3"/>
  <c r="AY45" i="3"/>
  <c r="AO45" i="3"/>
  <c r="AM50" i="3"/>
  <c r="AX45" i="3"/>
  <c r="AH62" i="3"/>
  <c r="AS62" i="3"/>
  <c r="AP100" i="3"/>
  <c r="BA110" i="3"/>
  <c r="AX119" i="3"/>
  <c r="AX126" i="3"/>
  <c r="BA135" i="3"/>
  <c r="AQ135" i="3"/>
  <c r="AP138" i="3"/>
  <c r="AT142" i="3"/>
  <c r="AL143" i="3"/>
  <c r="AG147" i="3"/>
  <c r="AO147" i="3"/>
  <c r="AX147" i="3"/>
  <c r="AN148" i="3"/>
  <c r="AY155" i="3"/>
  <c r="AZ164" i="3"/>
  <c r="AT170" i="3"/>
  <c r="BA183" i="3"/>
  <c r="AP192" i="3"/>
  <c r="AH200" i="3"/>
  <c r="AM206" i="3"/>
  <c r="AW208" i="3"/>
  <c r="BA212" i="3"/>
  <c r="AH216" i="3"/>
  <c r="AY62" i="3"/>
  <c r="AK62" i="3"/>
  <c r="AW62" i="3"/>
  <c r="AY63" i="3"/>
  <c r="AO64" i="3"/>
  <c r="AX64" i="3"/>
  <c r="AJ68" i="3"/>
  <c r="AS68" i="3"/>
  <c r="AY72" i="3"/>
  <c r="AL75" i="3"/>
  <c r="AY79" i="3"/>
  <c r="AK82" i="3"/>
  <c r="AY90" i="3"/>
  <c r="AN98" i="3"/>
  <c r="AW100" i="3"/>
  <c r="AH126" i="3"/>
  <c r="AT131" i="3"/>
  <c r="AY135" i="3"/>
  <c r="AR143" i="3"/>
  <c r="AR147" i="3"/>
  <c r="AS148" i="3"/>
  <c r="AX152" i="3"/>
  <c r="AI155" i="3"/>
  <c r="AY158" i="3"/>
  <c r="AY159" i="3"/>
  <c r="AJ162" i="3"/>
  <c r="AH164" i="3"/>
  <c r="AS167" i="3"/>
  <c r="AI168" i="3"/>
  <c r="AH169" i="3"/>
  <c r="AZ179" i="3"/>
  <c r="AK183" i="3"/>
  <c r="AI189" i="3"/>
  <c r="AZ192" i="3"/>
  <c r="AM200" i="3"/>
  <c r="AR202" i="3"/>
  <c r="AW206" i="3"/>
  <c r="AY206" i="3"/>
  <c r="AU208" i="3"/>
  <c r="AY209" i="3"/>
  <c r="AL216" i="3"/>
  <c r="AP221" i="3"/>
  <c r="AU225" i="3"/>
  <c r="AM226" i="3"/>
  <c r="AG227" i="3"/>
  <c r="AI228" i="3"/>
  <c r="AN237" i="3"/>
  <c r="AH238" i="3"/>
  <c r="AG243" i="3"/>
  <c r="J73" i="10"/>
  <c r="BA51" i="3"/>
  <c r="AR52" i="3"/>
  <c r="AO62" i="3"/>
  <c r="AX62" i="3"/>
  <c r="AM109" i="3"/>
  <c r="AK110" i="3"/>
  <c r="AL119" i="3"/>
  <c r="AL126" i="3"/>
  <c r="AI135" i="3"/>
  <c r="AY140" i="3"/>
  <c r="AJ142" i="3"/>
  <c r="AJ145" i="3"/>
  <c r="AJ147" i="3"/>
  <c r="AT147" i="3"/>
  <c r="AM155" i="3"/>
  <c r="AN162" i="3"/>
  <c r="AL164" i="3"/>
  <c r="AH167" i="3"/>
  <c r="AX167" i="3"/>
  <c r="AM175" i="3"/>
  <c r="AO183" i="3"/>
  <c r="AU189" i="3"/>
  <c r="AX52" i="3"/>
  <c r="AG62" i="3"/>
  <c r="AP62" i="3"/>
  <c r="BA62" i="3"/>
  <c r="AU63" i="3"/>
  <c r="AH64" i="3"/>
  <c r="AS64" i="3"/>
  <c r="AO68" i="3"/>
  <c r="AL71" i="3"/>
  <c r="AY75" i="3"/>
  <c r="BA76" i="3"/>
  <c r="AO79" i="3"/>
  <c r="AW82" i="3"/>
  <c r="AL86" i="3"/>
  <c r="AY95" i="3"/>
  <c r="AW99" i="3"/>
  <c r="AH100" i="3"/>
  <c r="AU109" i="3"/>
  <c r="AS110" i="3"/>
  <c r="AZ119" i="3"/>
  <c r="AP119" i="3"/>
  <c r="AP126" i="3"/>
  <c r="AY130" i="3"/>
  <c r="AM135" i="3"/>
  <c r="AL138" i="3"/>
  <c r="AO142" i="3"/>
  <c r="AN147" i="3"/>
  <c r="AW147" i="3"/>
  <c r="AY153" i="3"/>
  <c r="AW155" i="3"/>
  <c r="AU155" i="3"/>
  <c r="AY162" i="3"/>
  <c r="AR162" i="3"/>
  <c r="AN163" i="3"/>
  <c r="AP164" i="3"/>
  <c r="AS169" i="3"/>
  <c r="AN170" i="3"/>
  <c r="AR175" i="3"/>
  <c r="AO178" i="3"/>
  <c r="AJ179" i="3"/>
  <c r="AW183" i="3"/>
  <c r="AH192" i="3"/>
  <c r="AX193" i="3"/>
  <c r="AG206" i="3"/>
  <c r="AG208" i="3"/>
  <c r="AK212" i="3"/>
  <c r="AX216" i="3"/>
  <c r="AL217" i="3"/>
  <c r="AY221" i="3"/>
  <c r="AM225" i="3"/>
  <c r="AX226" i="3"/>
  <c r="AU228" i="3"/>
  <c r="AY231" i="3"/>
  <c r="BA237" i="3"/>
  <c r="AY238" i="3"/>
  <c r="AX238" i="3"/>
  <c r="AY243" i="3"/>
  <c r="AS8" i="3"/>
  <c r="AG8" i="3"/>
  <c r="AH20" i="3"/>
  <c r="AX20" i="3"/>
  <c r="AS26" i="3"/>
  <c r="AP32" i="3"/>
  <c r="AL35" i="3"/>
  <c r="AL37" i="3"/>
  <c r="AK8" i="3"/>
  <c r="BA8" i="3"/>
  <c r="AL11" i="3"/>
  <c r="AP13" i="3"/>
  <c r="AJ17" i="3"/>
  <c r="AZ17" i="3"/>
  <c r="AT18" i="3"/>
  <c r="AL20" i="3"/>
  <c r="BA24" i="3"/>
  <c r="AX25" i="3"/>
  <c r="AG26" i="3"/>
  <c r="AW26" i="3"/>
  <c r="BA27" i="3"/>
  <c r="AS28" i="3"/>
  <c r="BA29" i="3"/>
  <c r="AY32" i="3"/>
  <c r="AG42" i="3"/>
  <c r="AM52" i="3"/>
  <c r="AX51" i="3"/>
  <c r="AS51" i="3"/>
  <c r="AG51" i="3"/>
  <c r="AW51" i="3"/>
  <c r="AR51" i="3"/>
  <c r="AK51" i="3"/>
  <c r="AZ51" i="3"/>
  <c r="AT51" i="3"/>
  <c r="AN51" i="3"/>
  <c r="AH51" i="3"/>
  <c r="AX32" i="3"/>
  <c r="AH32" i="3"/>
  <c r="AP35" i="3"/>
  <c r="AX35" i="3"/>
  <c r="AT11" i="3"/>
  <c r="AH13" i="3"/>
  <c r="AX13" i="3"/>
  <c r="AT20" i="3"/>
  <c r="AL32" i="3"/>
  <c r="AH35" i="3"/>
  <c r="AX37" i="3"/>
  <c r="AH37" i="3"/>
  <c r="AZ39" i="3"/>
  <c r="AP39" i="3"/>
  <c r="AX39" i="3"/>
  <c r="AY42" i="3"/>
  <c r="AH11" i="3"/>
  <c r="AV17" i="3"/>
  <c r="AH39" i="3"/>
  <c r="AW42" i="3"/>
  <c r="BA42" i="3"/>
  <c r="AK42" i="3"/>
  <c r="BA43" i="3"/>
  <c r="AK43" i="3"/>
  <c r="AW43" i="3"/>
  <c r="AO43" i="3"/>
  <c r="AY35" i="3"/>
  <c r="AY36" i="3"/>
  <c r="AY39" i="3"/>
  <c r="AX43" i="3"/>
  <c r="BA44" i="3"/>
  <c r="AS45" i="3"/>
  <c r="AY46" i="3"/>
  <c r="AR50" i="3"/>
  <c r="AX58" i="3"/>
  <c r="AW58" i="3"/>
  <c r="AH60" i="3"/>
  <c r="AP60" i="3"/>
  <c r="AX60" i="3"/>
  <c r="AY61" i="3"/>
  <c r="AL62" i="3"/>
  <c r="AT62" i="3"/>
  <c r="AM63" i="3"/>
  <c r="AL64" i="3"/>
  <c r="AT64" i="3"/>
  <c r="AY67" i="3"/>
  <c r="AN68" i="3"/>
  <c r="AV68" i="3"/>
  <c r="AP69" i="3"/>
  <c r="AY70" i="3"/>
  <c r="AH71" i="3"/>
  <c r="AX71" i="3"/>
  <c r="AY73" i="3"/>
  <c r="AP73" i="3"/>
  <c r="AY74" i="3"/>
  <c r="AH75" i="3"/>
  <c r="AX75" i="3"/>
  <c r="AK79" i="3"/>
  <c r="BA79" i="3"/>
  <c r="AY80" i="3"/>
  <c r="AO80" i="3"/>
  <c r="BA81" i="3"/>
  <c r="AS82" i="3"/>
  <c r="AH86" i="3"/>
  <c r="AX86" i="3"/>
  <c r="AY91" i="3"/>
  <c r="AP91" i="3"/>
  <c r="AY93" i="3"/>
  <c r="AY94" i="3"/>
  <c r="AI98" i="3"/>
  <c r="AG99" i="3"/>
  <c r="AN99" i="3"/>
  <c r="AV99" i="3"/>
  <c r="AG100" i="3"/>
  <c r="AM100" i="3"/>
  <c r="AU100" i="3"/>
  <c r="AX102" i="3"/>
  <c r="AQ102" i="3"/>
  <c r="AM106" i="3"/>
  <c r="AY108" i="3"/>
  <c r="AK108" i="3"/>
  <c r="AS108" i="3"/>
  <c r="BA108" i="3"/>
  <c r="AI109" i="3"/>
  <c r="AH110" i="3"/>
  <c r="AP110" i="3"/>
  <c r="AX110" i="3"/>
  <c r="AY112" i="3"/>
  <c r="AK112" i="3"/>
  <c r="AS112" i="3"/>
  <c r="BA112" i="3"/>
  <c r="AP116" i="3"/>
  <c r="AH122" i="3"/>
  <c r="AP122" i="3"/>
  <c r="AX122" i="3"/>
  <c r="AY123" i="3"/>
  <c r="AO123" i="3"/>
  <c r="BA125" i="3"/>
  <c r="AX128" i="3"/>
  <c r="AL129" i="3"/>
  <c r="AL131" i="3"/>
  <c r="AX131" i="3"/>
  <c r="AT69" i="3"/>
  <c r="AT73" i="3"/>
  <c r="AS80" i="3"/>
  <c r="AT91" i="3"/>
  <c r="AU102" i="3"/>
  <c r="AL108" i="3"/>
  <c r="AT108" i="3"/>
  <c r="AL112" i="3"/>
  <c r="AT112" i="3"/>
  <c r="AT116" i="3"/>
  <c r="BA122" i="3"/>
  <c r="AS123" i="3"/>
  <c r="AP129" i="3"/>
  <c r="AP133" i="3"/>
  <c r="AX133" i="3"/>
  <c r="AG58" i="3"/>
  <c r="AL60" i="3"/>
  <c r="AT60" i="3"/>
  <c r="AJ61" i="3"/>
  <c r="AH69" i="3"/>
  <c r="AX69" i="3"/>
  <c r="AP71" i="3"/>
  <c r="AH73" i="3"/>
  <c r="AX73" i="3"/>
  <c r="AP75" i="3"/>
  <c r="AS79" i="3"/>
  <c r="AG80" i="3"/>
  <c r="AW80" i="3"/>
  <c r="AP86" i="3"/>
  <c r="AH91" i="3"/>
  <c r="AY92" i="3"/>
  <c r="AH93" i="3"/>
  <c r="AW98" i="3"/>
  <c r="AS98" i="3"/>
  <c r="AX99" i="3"/>
  <c r="AK99" i="3"/>
  <c r="AR99" i="3"/>
  <c r="AY99" i="3"/>
  <c r="AK100" i="3"/>
  <c r="AQ100" i="3"/>
  <c r="AX100" i="3"/>
  <c r="AI102" i="3"/>
  <c r="AY102" i="3"/>
  <c r="AI106" i="3"/>
  <c r="AG108" i="3"/>
  <c r="AO108" i="3"/>
  <c r="AW108" i="3"/>
  <c r="AL110" i="3"/>
  <c r="AT110" i="3"/>
  <c r="AG112" i="3"/>
  <c r="AO112" i="3"/>
  <c r="AW112" i="3"/>
  <c r="AH116" i="3"/>
  <c r="AX116" i="3"/>
  <c r="AL122" i="3"/>
  <c r="AT122" i="3"/>
  <c r="AG123" i="3"/>
  <c r="AW123" i="3"/>
  <c r="AV50" i="3"/>
  <c r="AZ50" i="3"/>
  <c r="AL51" i="3"/>
  <c r="AO58" i="3"/>
  <c r="AG60" i="3"/>
  <c r="AO60" i="3"/>
  <c r="AW60" i="3"/>
  <c r="AL69" i="3"/>
  <c r="AT71" i="3"/>
  <c r="AL73" i="3"/>
  <c r="AT75" i="3"/>
  <c r="AG79" i="3"/>
  <c r="AK80" i="3"/>
  <c r="BA80" i="3"/>
  <c r="AT86" i="3"/>
  <c r="AL91" i="3"/>
  <c r="AL93" i="3"/>
  <c r="AY98" i="3"/>
  <c r="AM99" i="3"/>
  <c r="AS99" i="3"/>
  <c r="BA99" i="3"/>
  <c r="AL100" i="3"/>
  <c r="AS100" i="3"/>
  <c r="AM102" i="3"/>
  <c r="AY106" i="3"/>
  <c r="AH108" i="3"/>
  <c r="AP108" i="3"/>
  <c r="AX108" i="3"/>
  <c r="AY109" i="3"/>
  <c r="AG110" i="3"/>
  <c r="AO110" i="3"/>
  <c r="AW110" i="3"/>
  <c r="AH112" i="3"/>
  <c r="AP112" i="3"/>
  <c r="AX112" i="3"/>
  <c r="AL116" i="3"/>
  <c r="AG122" i="3"/>
  <c r="AO122" i="3"/>
  <c r="AW122" i="3"/>
  <c r="AK123" i="3"/>
  <c r="BA123" i="3"/>
  <c r="AX129" i="3"/>
  <c r="AH129" i="3"/>
  <c r="AU135" i="3"/>
  <c r="AH138" i="3"/>
  <c r="AX138" i="3"/>
  <c r="AZ142" i="3"/>
  <c r="AG143" i="3"/>
  <c r="AI144" i="3"/>
  <c r="AT144" i="3"/>
  <c r="AH145" i="3"/>
  <c r="AO145" i="3"/>
  <c r="AW145" i="3"/>
  <c r="AI146" i="3"/>
  <c r="AT146" i="3"/>
  <c r="AL147" i="3"/>
  <c r="AS147" i="3"/>
  <c r="AZ147" i="3"/>
  <c r="AI148" i="3"/>
  <c r="AO151" i="3"/>
  <c r="AK152" i="3"/>
  <c r="BA152" i="3"/>
  <c r="AY154" i="3"/>
  <c r="AG155" i="3"/>
  <c r="AQ155" i="3"/>
  <c r="AQ156" i="3"/>
  <c r="AO157" i="3"/>
  <c r="AJ163" i="3"/>
  <c r="AZ163" i="3"/>
  <c r="AU164" i="3"/>
  <c r="AN167" i="3"/>
  <c r="AT168" i="3"/>
  <c r="AX169" i="3"/>
  <c r="AI170" i="3"/>
  <c r="AN171" i="3"/>
  <c r="AG175" i="3"/>
  <c r="AL176" i="3"/>
  <c r="AY178" i="3"/>
  <c r="AK178" i="3"/>
  <c r="AS178" i="3"/>
  <c r="BA178" i="3"/>
  <c r="AY180" i="3"/>
  <c r="AK180" i="3"/>
  <c r="AS180" i="3"/>
  <c r="BA180" i="3"/>
  <c r="AS183" i="3"/>
  <c r="AX184" i="3"/>
  <c r="AK184" i="3"/>
  <c r="AV184" i="3"/>
  <c r="AP185" i="3"/>
  <c r="AY141" i="3"/>
  <c r="AM144" i="3"/>
  <c r="AX144" i="3"/>
  <c r="AR145" i="3"/>
  <c r="AX145" i="3"/>
  <c r="AX146" i="3"/>
  <c r="AW151" i="3"/>
  <c r="AO152" i="3"/>
  <c r="AU156" i="3"/>
  <c r="AW157" i="3"/>
  <c r="AY168" i="3"/>
  <c r="AS171" i="3"/>
  <c r="BA176" i="3"/>
  <c r="AQ176" i="3"/>
  <c r="AZ177" i="3"/>
  <c r="AL178" i="3"/>
  <c r="AT178" i="3"/>
  <c r="AL180" i="3"/>
  <c r="AT180" i="3"/>
  <c r="AZ184" i="3"/>
  <c r="AR184" i="3"/>
  <c r="AN184" i="3"/>
  <c r="AW184" i="3"/>
  <c r="AN144" i="3"/>
  <c r="AY144" i="3"/>
  <c r="AL145" i="3"/>
  <c r="AS145" i="3"/>
  <c r="AZ145" i="3"/>
  <c r="AN146" i="3"/>
  <c r="AS152" i="3"/>
  <c r="AG154" i="3"/>
  <c r="AI156" i="3"/>
  <c r="AY156" i="3"/>
  <c r="AX171" i="3"/>
  <c r="AX176" i="3"/>
  <c r="AX185" i="3"/>
  <c r="AM185" i="3"/>
  <c r="AQ185" i="3"/>
  <c r="AH185" i="3"/>
  <c r="AY185" i="3"/>
  <c r="AQ187" i="3"/>
  <c r="AH187" i="3"/>
  <c r="AX187" i="3"/>
  <c r="AM187" i="3"/>
  <c r="AU187" i="3"/>
  <c r="AI187" i="3"/>
  <c r="AW143" i="3"/>
  <c r="AH144" i="3"/>
  <c r="AR144" i="3"/>
  <c r="AG145" i="3"/>
  <c r="AN145" i="3"/>
  <c r="AT145" i="3"/>
  <c r="AH146" i="3"/>
  <c r="AR146" i="3"/>
  <c r="AY148" i="3"/>
  <c r="AG151" i="3"/>
  <c r="AG152" i="3"/>
  <c r="AW152" i="3"/>
  <c r="AO155" i="3"/>
  <c r="AM156" i="3"/>
  <c r="AG157" i="3"/>
  <c r="AV163" i="3"/>
  <c r="AN168" i="3"/>
  <c r="AY170" i="3"/>
  <c r="AH171" i="3"/>
  <c r="AW175" i="3"/>
  <c r="AG176" i="3"/>
  <c r="AH178" i="3"/>
  <c r="AP178" i="3"/>
  <c r="AH180" i="3"/>
  <c r="AP180" i="3"/>
  <c r="AJ184" i="3"/>
  <c r="AS184" i="3"/>
  <c r="AI185" i="3"/>
  <c r="AP187" i="3"/>
  <c r="AP189" i="3"/>
  <c r="AY189" i="3"/>
  <c r="AL192" i="3"/>
  <c r="AT192" i="3"/>
  <c r="AR193" i="3"/>
  <c r="AL194" i="3"/>
  <c r="AW199" i="3"/>
  <c r="AL201" i="3"/>
  <c r="AW203" i="3"/>
  <c r="AR206" i="3"/>
  <c r="AO208" i="3"/>
  <c r="AK210" i="3"/>
  <c r="BA210" i="3"/>
  <c r="AS212" i="3"/>
  <c r="AM213" i="3"/>
  <c r="AX217" i="3"/>
  <c r="AJ218" i="3"/>
  <c r="AH219" i="3"/>
  <c r="AX219" i="3"/>
  <c r="AJ220" i="3"/>
  <c r="AH221" i="3"/>
  <c r="AX221" i="3"/>
  <c r="AJ222" i="3"/>
  <c r="AY227" i="3"/>
  <c r="AO227" i="3"/>
  <c r="AK229" i="3"/>
  <c r="AI230" i="3"/>
  <c r="AU230" i="3"/>
  <c r="AW231" i="3"/>
  <c r="AQ231" i="3"/>
  <c r="AV235" i="3"/>
  <c r="AT236" i="3"/>
  <c r="AL240" i="3"/>
  <c r="AW243" i="3"/>
  <c r="AK244" i="3"/>
  <c r="BA244" i="3"/>
  <c r="AH189" i="3"/>
  <c r="AQ189" i="3"/>
  <c r="AG192" i="3"/>
  <c r="AO192" i="3"/>
  <c r="AY192" i="3"/>
  <c r="AL193" i="3"/>
  <c r="AV193" i="3"/>
  <c r="AR194" i="3"/>
  <c r="AX195" i="3"/>
  <c r="AG199" i="3"/>
  <c r="AR201" i="3"/>
  <c r="AX202" i="3"/>
  <c r="AG203" i="3"/>
  <c r="AI206" i="3"/>
  <c r="AS206" i="3"/>
  <c r="AQ208" i="3"/>
  <c r="AY210" i="3"/>
  <c r="AO210" i="3"/>
  <c r="AU211" i="3"/>
  <c r="AG212" i="3"/>
  <c r="AW212" i="3"/>
  <c r="AU213" i="3"/>
  <c r="AY213" i="3"/>
  <c r="AH217" i="3"/>
  <c r="AZ218" i="3"/>
  <c r="AL219" i="3"/>
  <c r="AZ220" i="3"/>
  <c r="AL221" i="3"/>
  <c r="AZ222" i="3"/>
  <c r="AS227" i="3"/>
  <c r="BA229" i="3"/>
  <c r="AO229" i="3"/>
  <c r="AM230" i="3"/>
  <c r="AW230" i="3"/>
  <c r="AU231" i="3"/>
  <c r="AX235" i="3"/>
  <c r="AX236" i="3"/>
  <c r="AT238" i="3"/>
  <c r="AY240" i="3"/>
  <c r="AP240" i="3"/>
  <c r="AK243" i="3"/>
  <c r="BA243" i="3"/>
  <c r="AX244" i="3"/>
  <c r="AO244" i="3"/>
  <c r="AW194" i="3"/>
  <c r="AW201" i="3"/>
  <c r="AS210" i="3"/>
  <c r="AT229" i="3"/>
  <c r="AO230" i="3"/>
  <c r="AY230" i="3"/>
  <c r="AT240" i="3"/>
  <c r="AS244" i="3"/>
  <c r="AM189" i="3"/>
  <c r="AX192" i="3"/>
  <c r="AK192" i="3"/>
  <c r="AS192" i="3"/>
  <c r="AQ193" i="3"/>
  <c r="AG194" i="3"/>
  <c r="AM195" i="3"/>
  <c r="AR199" i="3"/>
  <c r="AX200" i="3"/>
  <c r="AG201" i="3"/>
  <c r="AM202" i="3"/>
  <c r="AR203" i="3"/>
  <c r="AN206" i="3"/>
  <c r="BA206" i="3"/>
  <c r="AI208" i="3"/>
  <c r="AG210" i="3"/>
  <c r="AM211" i="3"/>
  <c r="AY212" i="3"/>
  <c r="AO212" i="3"/>
  <c r="AI213" i="3"/>
  <c r="AT216" i="3"/>
  <c r="AT217" i="3"/>
  <c r="AT219" i="3"/>
  <c r="AT221" i="3"/>
  <c r="AK227" i="3"/>
  <c r="AY228" i="3"/>
  <c r="AG229" i="3"/>
  <c r="AY229" i="3"/>
  <c r="AG230" i="3"/>
  <c r="AQ230" i="3"/>
  <c r="AM231" i="3"/>
  <c r="AN235" i="3"/>
  <c r="AY236" i="3"/>
  <c r="AP236" i="3"/>
  <c r="AL238" i="3"/>
  <c r="AR239" i="3"/>
  <c r="AH240" i="3"/>
  <c r="AX240" i="3"/>
  <c r="AS243" i="3"/>
  <c r="AG244" i="3"/>
  <c r="AW244" i="3"/>
  <c r="I199" i="7"/>
  <c r="J63" i="7"/>
  <c r="J65" i="7" s="1"/>
  <c r="I81" i="7"/>
  <c r="I229" i="7"/>
  <c r="I83" i="7"/>
  <c r="J96" i="7"/>
  <c r="J91" i="7"/>
  <c r="J79" i="8"/>
  <c r="J74" i="8"/>
  <c r="I61" i="8"/>
  <c r="I64" i="8"/>
  <c r="I66" i="8"/>
  <c r="J46" i="8"/>
  <c r="J48" i="8" s="1"/>
  <c r="I147" i="8"/>
  <c r="I63" i="8"/>
  <c r="I149" i="9"/>
  <c r="J81" i="9"/>
  <c r="F43" i="1"/>
  <c r="B112" i="1"/>
  <c r="D112" i="1" s="1"/>
  <c r="G73" i="1"/>
  <c r="F27" i="1"/>
  <c r="B118" i="1"/>
  <c r="D118" i="1" s="1"/>
  <c r="F118" i="1" s="1"/>
  <c r="AH9" i="3"/>
  <c r="AN10" i="3"/>
  <c r="AV12" i="3"/>
  <c r="AR16" i="3"/>
  <c r="I56" i="10"/>
  <c r="I64" i="9"/>
  <c r="I62" i="8"/>
  <c r="I79" i="7"/>
  <c r="AP8" i="3"/>
  <c r="AE245" i="3"/>
  <c r="AM8" i="3"/>
  <c r="AU8" i="3"/>
  <c r="AY8" i="3"/>
  <c r="AN9" i="3"/>
  <c r="AV9" i="3"/>
  <c r="AH10" i="3"/>
  <c r="AP10" i="3"/>
  <c r="AX10" i="3"/>
  <c r="AJ11" i="3"/>
  <c r="AV11" i="3"/>
  <c r="AZ11" i="3"/>
  <c r="AH12" i="3"/>
  <c r="AX12" i="3"/>
  <c r="AN13" i="3"/>
  <c r="AR13" i="3"/>
  <c r="AZ13" i="3"/>
  <c r="AL16" i="3"/>
  <c r="AP17" i="3"/>
  <c r="AN18" i="3"/>
  <c r="AV18" i="3"/>
  <c r="AL19" i="3"/>
  <c r="AX19" i="3"/>
  <c r="AN20" i="3"/>
  <c r="AV20" i="3"/>
  <c r="AL21" i="3"/>
  <c r="AT21" i="3"/>
  <c r="AJ8" i="3"/>
  <c r="AN8" i="3"/>
  <c r="AR8" i="3"/>
  <c r="AV8" i="3"/>
  <c r="AZ8" i="3"/>
  <c r="AG9" i="3"/>
  <c r="AK9" i="3"/>
  <c r="AO9" i="3"/>
  <c r="AS9" i="3"/>
  <c r="AW9" i="3"/>
  <c r="BA9" i="3"/>
  <c r="AI10" i="3"/>
  <c r="AM10" i="3"/>
  <c r="AQ10" i="3"/>
  <c r="AU10" i="3"/>
  <c r="AG11" i="3"/>
  <c r="AK11" i="3"/>
  <c r="AO11" i="3"/>
  <c r="AS11" i="3"/>
  <c r="AW11" i="3"/>
  <c r="BA11" i="3"/>
  <c r="AI12" i="3"/>
  <c r="AM12" i="3"/>
  <c r="AQ12" i="3"/>
  <c r="AU12" i="3"/>
  <c r="AG13" i="3"/>
  <c r="AK13" i="3"/>
  <c r="AO13" i="3"/>
  <c r="AS13" i="3"/>
  <c r="AW13" i="3"/>
  <c r="BA13" i="3"/>
  <c r="AI16" i="3"/>
  <c r="AM16" i="3"/>
  <c r="AQ16" i="3"/>
  <c r="AU16" i="3"/>
  <c r="AI17" i="3"/>
  <c r="AM17" i="3"/>
  <c r="AQ17" i="3"/>
  <c r="AU17" i="3"/>
  <c r="AY17" i="3"/>
  <c r="AG18" i="3"/>
  <c r="AK18" i="3"/>
  <c r="AO18" i="3"/>
  <c r="AS18" i="3"/>
  <c r="AW18" i="3"/>
  <c r="BA18" i="3"/>
  <c r="AI19" i="3"/>
  <c r="AM19" i="3"/>
  <c r="AQ19" i="3"/>
  <c r="AU19" i="3"/>
  <c r="AG20" i="3"/>
  <c r="AK20" i="3"/>
  <c r="AO20" i="3"/>
  <c r="AS20" i="3"/>
  <c r="AW20" i="3"/>
  <c r="BA20" i="3"/>
  <c r="AI21" i="3"/>
  <c r="AM21" i="3"/>
  <c r="AQ21" i="3"/>
  <c r="AU21" i="3"/>
  <c r="AH24" i="3"/>
  <c r="AL24" i="3"/>
  <c r="AP24" i="3"/>
  <c r="AT24" i="3"/>
  <c r="AX24" i="3"/>
  <c r="AH25" i="3"/>
  <c r="AL25" i="3"/>
  <c r="AP25" i="3"/>
  <c r="AT25" i="3"/>
  <c r="AJ26" i="3"/>
  <c r="AN26" i="3"/>
  <c r="AR26" i="3"/>
  <c r="AV26" i="3"/>
  <c r="AZ26" i="3"/>
  <c r="AH27" i="3"/>
  <c r="AL27" i="3"/>
  <c r="AP27" i="3"/>
  <c r="AT27" i="3"/>
  <c r="AX27" i="3"/>
  <c r="AJ28" i="3"/>
  <c r="AN28" i="3"/>
  <c r="AR28" i="3"/>
  <c r="AV28" i="3"/>
  <c r="AZ28" i="3"/>
  <c r="AH29" i="3"/>
  <c r="AL29" i="3"/>
  <c r="AP29" i="3"/>
  <c r="AT29" i="3"/>
  <c r="AX29" i="3"/>
  <c r="AG32" i="3"/>
  <c r="AK32" i="3"/>
  <c r="AO32" i="3"/>
  <c r="AS32" i="3"/>
  <c r="AW32" i="3"/>
  <c r="BA32" i="3"/>
  <c r="AG33" i="3"/>
  <c r="AK33" i="3"/>
  <c r="AO33" i="3"/>
  <c r="AS33" i="3"/>
  <c r="AW33" i="3"/>
  <c r="BA33" i="3"/>
  <c r="AI34" i="3"/>
  <c r="AM34" i="3"/>
  <c r="AQ34" i="3"/>
  <c r="AU34" i="3"/>
  <c r="AG35" i="3"/>
  <c r="AK35" i="3"/>
  <c r="AO35" i="3"/>
  <c r="AS35" i="3"/>
  <c r="AW35" i="3"/>
  <c r="BA35" i="3"/>
  <c r="AI36" i="3"/>
  <c r="AM36" i="3"/>
  <c r="AQ36" i="3"/>
  <c r="AU36" i="3"/>
  <c r="AG37" i="3"/>
  <c r="AK37" i="3"/>
  <c r="AO37" i="3"/>
  <c r="AS37" i="3"/>
  <c r="AW37" i="3"/>
  <c r="BA37" i="3"/>
  <c r="AI38" i="3"/>
  <c r="AM38" i="3"/>
  <c r="AQ38" i="3"/>
  <c r="AU38" i="3"/>
  <c r="AG39" i="3"/>
  <c r="AK39" i="3"/>
  <c r="AO39" i="3"/>
  <c r="AS39" i="3"/>
  <c r="AW39" i="3"/>
  <c r="BA39" i="3"/>
  <c r="AJ42" i="3"/>
  <c r="AN42" i="3"/>
  <c r="AR42" i="3"/>
  <c r="AV42" i="3"/>
  <c r="AZ42" i="3"/>
  <c r="AJ43" i="3"/>
  <c r="AN43" i="3"/>
  <c r="AR43" i="3"/>
  <c r="AV43" i="3"/>
  <c r="AZ43" i="3"/>
  <c r="AH44" i="3"/>
  <c r="AL44" i="3"/>
  <c r="AP44" i="3"/>
  <c r="AT44" i="3"/>
  <c r="AX44" i="3"/>
  <c r="AJ45" i="3"/>
  <c r="AN45" i="3"/>
  <c r="AR45" i="3"/>
  <c r="AW45" i="3"/>
  <c r="AG46" i="3"/>
  <c r="AM46" i="3"/>
  <c r="AR46" i="3"/>
  <c r="AI49" i="3"/>
  <c r="AN49" i="3"/>
  <c r="AT49" i="3"/>
  <c r="AY49" i="3"/>
  <c r="AL50" i="3"/>
  <c r="AQ50" i="3"/>
  <c r="AP51" i="3"/>
  <c r="AL52" i="3"/>
  <c r="AQ52" i="3"/>
  <c r="AV52" i="3"/>
  <c r="AL58" i="3"/>
  <c r="AT58" i="3"/>
  <c r="AJ59" i="3"/>
  <c r="AR59" i="3"/>
  <c r="AI61" i="3"/>
  <c r="AQ61" i="3"/>
  <c r="AI63" i="3"/>
  <c r="AZ10" i="3"/>
  <c r="AJ12" i="3"/>
  <c r="AN16" i="3"/>
  <c r="AV16" i="3"/>
  <c r="AZ16" i="3"/>
  <c r="AJ19" i="3"/>
  <c r="AN19" i="3"/>
  <c r="AR19" i="3"/>
  <c r="AV19" i="3"/>
  <c r="AZ19" i="3"/>
  <c r="AJ21" i="3"/>
  <c r="AN21" i="3"/>
  <c r="AR21" i="3"/>
  <c r="AV21" i="3"/>
  <c r="AZ21" i="3"/>
  <c r="AI24" i="3"/>
  <c r="AM24" i="3"/>
  <c r="AQ24" i="3"/>
  <c r="AU24" i="3"/>
  <c r="AY24" i="3"/>
  <c r="AI25" i="3"/>
  <c r="AM25" i="3"/>
  <c r="AQ25" i="3"/>
  <c r="AU25" i="3"/>
  <c r="AY25" i="3"/>
  <c r="AI27" i="3"/>
  <c r="AM27" i="3"/>
  <c r="AQ27" i="3"/>
  <c r="AU27" i="3"/>
  <c r="AY27" i="3"/>
  <c r="AI29" i="3"/>
  <c r="AM29" i="3"/>
  <c r="AQ29" i="3"/>
  <c r="AU29" i="3"/>
  <c r="AY29" i="3"/>
  <c r="AH33" i="3"/>
  <c r="AL33" i="3"/>
  <c r="AP33" i="3"/>
  <c r="AT33" i="3"/>
  <c r="AX33" i="3"/>
  <c r="AJ34" i="3"/>
  <c r="AN34" i="3"/>
  <c r="AR34" i="3"/>
  <c r="AV34" i="3"/>
  <c r="AZ34" i="3"/>
  <c r="AJ36" i="3"/>
  <c r="AN36" i="3"/>
  <c r="AR36" i="3"/>
  <c r="AV36" i="3"/>
  <c r="AZ36" i="3"/>
  <c r="AJ38" i="3"/>
  <c r="AN38" i="3"/>
  <c r="AR38" i="3"/>
  <c r="AV38" i="3"/>
  <c r="AZ38" i="3"/>
  <c r="AI44" i="3"/>
  <c r="AM44" i="3"/>
  <c r="AQ44" i="3"/>
  <c r="AU44" i="3"/>
  <c r="AY44" i="3"/>
  <c r="BA49" i="3"/>
  <c r="AW49" i="3"/>
  <c r="AS49" i="3"/>
  <c r="AO49" i="3"/>
  <c r="AK49" i="3"/>
  <c r="AG49" i="3"/>
  <c r="AJ49" i="3"/>
  <c r="AP49" i="3"/>
  <c r="AU49" i="3"/>
  <c r="AZ49" i="3"/>
  <c r="BA59" i="3"/>
  <c r="AW59" i="3"/>
  <c r="AS59" i="3"/>
  <c r="AO59" i="3"/>
  <c r="AK59" i="3"/>
  <c r="AG59" i="3"/>
  <c r="AX59" i="3"/>
  <c r="AT59" i="3"/>
  <c r="AP59" i="3"/>
  <c r="AL59" i="3"/>
  <c r="AH59" i="3"/>
  <c r="AM59" i="3"/>
  <c r="AU59" i="3"/>
  <c r="AR61" i="3"/>
  <c r="AZ61" i="3"/>
  <c r="AR10" i="3"/>
  <c r="AR12" i="3"/>
  <c r="AJ16" i="3"/>
  <c r="AH8" i="3"/>
  <c r="AL8" i="3"/>
  <c r="AT8" i="3"/>
  <c r="AX8" i="3"/>
  <c r="AI9" i="3"/>
  <c r="AM9" i="3"/>
  <c r="AQ9" i="3"/>
  <c r="AU9" i="3"/>
  <c r="AY9" i="3"/>
  <c r="AG10" i="3"/>
  <c r="AK10" i="3"/>
  <c r="AO10" i="3"/>
  <c r="AS10" i="3"/>
  <c r="AW10" i="3"/>
  <c r="BA10" i="3"/>
  <c r="AI11" i="3"/>
  <c r="AM11" i="3"/>
  <c r="AU11" i="3"/>
  <c r="AY11" i="3"/>
  <c r="AG12" i="3"/>
  <c r="AK12" i="3"/>
  <c r="AO12" i="3"/>
  <c r="AS12" i="3"/>
  <c r="AW12" i="3"/>
  <c r="BA12" i="3"/>
  <c r="AI13" i="3"/>
  <c r="AM13" i="3"/>
  <c r="AQ13" i="3"/>
  <c r="AU13" i="3"/>
  <c r="AY13" i="3"/>
  <c r="AG16" i="3"/>
  <c r="AK16" i="3"/>
  <c r="AO16" i="3"/>
  <c r="AS16" i="3"/>
  <c r="AW16" i="3"/>
  <c r="BA16" i="3"/>
  <c r="AG17" i="3"/>
  <c r="AK17" i="3"/>
  <c r="AO17" i="3"/>
  <c r="AS17" i="3"/>
  <c r="AW17" i="3"/>
  <c r="BA17" i="3"/>
  <c r="AI18" i="3"/>
  <c r="AM18" i="3"/>
  <c r="AQ18" i="3"/>
  <c r="AU18" i="3"/>
  <c r="AG19" i="3"/>
  <c r="AK19" i="3"/>
  <c r="AO19" i="3"/>
  <c r="AS19" i="3"/>
  <c r="AW19" i="3"/>
  <c r="BA19" i="3"/>
  <c r="AI20" i="3"/>
  <c r="AM20" i="3"/>
  <c r="AQ20" i="3"/>
  <c r="AU20" i="3"/>
  <c r="AG21" i="3"/>
  <c r="AK21" i="3"/>
  <c r="AO21" i="3"/>
  <c r="AS21" i="3"/>
  <c r="AW21" i="3"/>
  <c r="BA21" i="3"/>
  <c r="AJ24" i="3"/>
  <c r="AN24" i="3"/>
  <c r="AR24" i="3"/>
  <c r="AV24" i="3"/>
  <c r="AZ24" i="3"/>
  <c r="AJ25" i="3"/>
  <c r="AN25" i="3"/>
  <c r="AR25" i="3"/>
  <c r="AV25" i="3"/>
  <c r="AZ25" i="3"/>
  <c r="AH26" i="3"/>
  <c r="AL26" i="3"/>
  <c r="AP26" i="3"/>
  <c r="AT26" i="3"/>
  <c r="AX26" i="3"/>
  <c r="AJ27" i="3"/>
  <c r="AN27" i="3"/>
  <c r="AR27" i="3"/>
  <c r="AV27" i="3"/>
  <c r="AZ27" i="3"/>
  <c r="AH28" i="3"/>
  <c r="AL28" i="3"/>
  <c r="AP28" i="3"/>
  <c r="AT28" i="3"/>
  <c r="AX28" i="3"/>
  <c r="AJ29" i="3"/>
  <c r="AN29" i="3"/>
  <c r="AR29" i="3"/>
  <c r="AV29" i="3"/>
  <c r="AZ29" i="3"/>
  <c r="AI32" i="3"/>
  <c r="AM32" i="3"/>
  <c r="AQ32" i="3"/>
  <c r="AU32" i="3"/>
  <c r="AI33" i="3"/>
  <c r="AM33" i="3"/>
  <c r="AQ33" i="3"/>
  <c r="AU33" i="3"/>
  <c r="AY33" i="3"/>
  <c r="AG34" i="3"/>
  <c r="AK34" i="3"/>
  <c r="AO34" i="3"/>
  <c r="AS34" i="3"/>
  <c r="AW34" i="3"/>
  <c r="BA34" i="3"/>
  <c r="AI35" i="3"/>
  <c r="AM35" i="3"/>
  <c r="AQ35" i="3"/>
  <c r="AU35" i="3"/>
  <c r="AG36" i="3"/>
  <c r="AK36" i="3"/>
  <c r="AO36" i="3"/>
  <c r="AS36" i="3"/>
  <c r="AW36" i="3"/>
  <c r="BA36" i="3"/>
  <c r="AI37" i="3"/>
  <c r="AM37" i="3"/>
  <c r="AQ37" i="3"/>
  <c r="AU37" i="3"/>
  <c r="AG38" i="3"/>
  <c r="AK38" i="3"/>
  <c r="AO38" i="3"/>
  <c r="AS38" i="3"/>
  <c r="AW38" i="3"/>
  <c r="BA38" i="3"/>
  <c r="AI39" i="3"/>
  <c r="AM39" i="3"/>
  <c r="AQ39" i="3"/>
  <c r="AU39" i="3"/>
  <c r="AH42" i="3"/>
  <c r="AL42" i="3"/>
  <c r="AP42" i="3"/>
  <c r="AT42" i="3"/>
  <c r="AX42" i="3"/>
  <c r="AH43" i="3"/>
  <c r="AL43" i="3"/>
  <c r="AP43" i="3"/>
  <c r="AT43" i="3"/>
  <c r="AJ44" i="3"/>
  <c r="AN44" i="3"/>
  <c r="AR44" i="3"/>
  <c r="AV44" i="3"/>
  <c r="AZ44" i="3"/>
  <c r="AH45" i="3"/>
  <c r="AL45" i="3"/>
  <c r="AP45" i="3"/>
  <c r="AT45" i="3"/>
  <c r="AX46" i="3"/>
  <c r="AT46" i="3"/>
  <c r="AP46" i="3"/>
  <c r="AL46" i="3"/>
  <c r="AH46" i="3"/>
  <c r="AJ46" i="3"/>
  <c r="AO46" i="3"/>
  <c r="AU46" i="3"/>
  <c r="AZ46" i="3"/>
  <c r="AL49" i="3"/>
  <c r="AQ49" i="3"/>
  <c r="AV49" i="3"/>
  <c r="BA50" i="3"/>
  <c r="AW50" i="3"/>
  <c r="AS50" i="3"/>
  <c r="AO50" i="3"/>
  <c r="AK50" i="3"/>
  <c r="AG50" i="3"/>
  <c r="AI50" i="3"/>
  <c r="AN50" i="3"/>
  <c r="AT50" i="3"/>
  <c r="AY50" i="3"/>
  <c r="AI52" i="3"/>
  <c r="AN52" i="3"/>
  <c r="AT52" i="3"/>
  <c r="AY52" i="3"/>
  <c r="AZ57" i="3"/>
  <c r="AR57" i="3"/>
  <c r="AN57" i="3"/>
  <c r="AJ57" i="3"/>
  <c r="AO57" i="3"/>
  <c r="AT57" i="3"/>
  <c r="AY57" i="3"/>
  <c r="AH58" i="3"/>
  <c r="AP58" i="3"/>
  <c r="AN59" i="3"/>
  <c r="AV59" i="3"/>
  <c r="BA61" i="3"/>
  <c r="AW61" i="3"/>
  <c r="AS61" i="3"/>
  <c r="AO61" i="3"/>
  <c r="AK61" i="3"/>
  <c r="AG61" i="3"/>
  <c r="AX61" i="3"/>
  <c r="AT61" i="3"/>
  <c r="AP61" i="3"/>
  <c r="AL61" i="3"/>
  <c r="AH61" i="3"/>
  <c r="AM61" i="3"/>
  <c r="AU61" i="3"/>
  <c r="BA63" i="3"/>
  <c r="AW63" i="3"/>
  <c r="AS63" i="3"/>
  <c r="AO63" i="3"/>
  <c r="AK63" i="3"/>
  <c r="AG63" i="3"/>
  <c r="AZ63" i="3"/>
  <c r="AV63" i="3"/>
  <c r="AR63" i="3"/>
  <c r="AN63" i="3"/>
  <c r="AJ63" i="3"/>
  <c r="AX63" i="3"/>
  <c r="AT63" i="3"/>
  <c r="AP63" i="3"/>
  <c r="AL63" i="3"/>
  <c r="AH63" i="3"/>
  <c r="AQ63" i="3"/>
  <c r="AJ10" i="3"/>
  <c r="AV10" i="3"/>
  <c r="AN12" i="3"/>
  <c r="AZ12" i="3"/>
  <c r="AI8" i="3"/>
  <c r="AQ8" i="3"/>
  <c r="AJ9" i="3"/>
  <c r="AR9" i="3"/>
  <c r="AZ9" i="3"/>
  <c r="AL10" i="3"/>
  <c r="AN11" i="3"/>
  <c r="AL12" i="3"/>
  <c r="AT12" i="3"/>
  <c r="AJ13" i="3"/>
  <c r="AV13" i="3"/>
  <c r="AH16" i="3"/>
  <c r="AP16" i="3"/>
  <c r="AT16" i="3"/>
  <c r="AX16" i="3"/>
  <c r="AH17" i="3"/>
  <c r="AL17" i="3"/>
  <c r="AT17" i="3"/>
  <c r="AJ18" i="3"/>
  <c r="AR18" i="3"/>
  <c r="AH19" i="3"/>
  <c r="AP19" i="3"/>
  <c r="AT19" i="3"/>
  <c r="AJ20" i="3"/>
  <c r="AR20" i="3"/>
  <c r="AH21" i="3"/>
  <c r="AP21" i="3"/>
  <c r="AX21" i="3"/>
  <c r="AG24" i="3"/>
  <c r="AK24" i="3"/>
  <c r="AO24" i="3"/>
  <c r="AS24" i="3"/>
  <c r="AW24" i="3"/>
  <c r="AG25" i="3"/>
  <c r="AK25" i="3"/>
  <c r="AO25" i="3"/>
  <c r="AS25" i="3"/>
  <c r="AW25" i="3"/>
  <c r="AI26" i="3"/>
  <c r="AM26" i="3"/>
  <c r="AQ26" i="3"/>
  <c r="AU26" i="3"/>
  <c r="AG27" i="3"/>
  <c r="AK27" i="3"/>
  <c r="AO27" i="3"/>
  <c r="AS27" i="3"/>
  <c r="AW27" i="3"/>
  <c r="AI28" i="3"/>
  <c r="AM28" i="3"/>
  <c r="AQ28" i="3"/>
  <c r="AU28" i="3"/>
  <c r="AG29" i="3"/>
  <c r="AK29" i="3"/>
  <c r="AO29" i="3"/>
  <c r="AS29" i="3"/>
  <c r="AW29" i="3"/>
  <c r="AJ32" i="3"/>
  <c r="AN32" i="3"/>
  <c r="AR32" i="3"/>
  <c r="AV32" i="3"/>
  <c r="AZ32" i="3"/>
  <c r="AJ33" i="3"/>
  <c r="AN33" i="3"/>
  <c r="AR33" i="3"/>
  <c r="AV33" i="3"/>
  <c r="AZ33" i="3"/>
  <c r="AH34" i="3"/>
  <c r="AL34" i="3"/>
  <c r="AP34" i="3"/>
  <c r="AT34" i="3"/>
  <c r="AX34" i="3"/>
  <c r="AJ35" i="3"/>
  <c r="AN35" i="3"/>
  <c r="AR35" i="3"/>
  <c r="AV35" i="3"/>
  <c r="AZ35" i="3"/>
  <c r="AH36" i="3"/>
  <c r="AL36" i="3"/>
  <c r="AP36" i="3"/>
  <c r="AT36" i="3"/>
  <c r="AX36" i="3"/>
  <c r="AJ37" i="3"/>
  <c r="AN37" i="3"/>
  <c r="AR37" i="3"/>
  <c r="AV37" i="3"/>
  <c r="AZ37" i="3"/>
  <c r="AH38" i="3"/>
  <c r="AL38" i="3"/>
  <c r="AP38" i="3"/>
  <c r="AT38" i="3"/>
  <c r="AX38" i="3"/>
  <c r="AJ39" i="3"/>
  <c r="AN39" i="3"/>
  <c r="AR39" i="3"/>
  <c r="AV39" i="3"/>
  <c r="AI42" i="3"/>
  <c r="AM42" i="3"/>
  <c r="AQ42" i="3"/>
  <c r="AU42" i="3"/>
  <c r="AI43" i="3"/>
  <c r="AM43" i="3"/>
  <c r="AQ43" i="3"/>
  <c r="AU43" i="3"/>
  <c r="AY43" i="3"/>
  <c r="AG44" i="3"/>
  <c r="AK44" i="3"/>
  <c r="AO44" i="3"/>
  <c r="AS44" i="3"/>
  <c r="AW44" i="3"/>
  <c r="AZ45" i="3"/>
  <c r="AV45" i="3"/>
  <c r="AI45" i="3"/>
  <c r="AM45" i="3"/>
  <c r="AQ45" i="3"/>
  <c r="AU45" i="3"/>
  <c r="BA45" i="3"/>
  <c r="AK46" i="3"/>
  <c r="AQ46" i="3"/>
  <c r="AV46" i="3"/>
  <c r="BA46" i="3"/>
  <c r="AH49" i="3"/>
  <c r="AM49" i="3"/>
  <c r="AR49" i="3"/>
  <c r="AX49" i="3"/>
  <c r="BA52" i="3"/>
  <c r="AW52" i="3"/>
  <c r="AS52" i="3"/>
  <c r="AO52" i="3"/>
  <c r="AK52" i="3"/>
  <c r="AG52" i="3"/>
  <c r="AJ52" i="3"/>
  <c r="AP52" i="3"/>
  <c r="AU52" i="3"/>
  <c r="AZ52" i="3"/>
  <c r="AY58" i="3"/>
  <c r="AU58" i="3"/>
  <c r="AQ58" i="3"/>
  <c r="AM58" i="3"/>
  <c r="AI58" i="3"/>
  <c r="AZ58" i="3"/>
  <c r="AV58" i="3"/>
  <c r="AR58" i="3"/>
  <c r="AN58" i="3"/>
  <c r="AJ58" i="3"/>
  <c r="AK58" i="3"/>
  <c r="AS58" i="3"/>
  <c r="BA58" i="3"/>
  <c r="AI59" i="3"/>
  <c r="AQ59" i="3"/>
  <c r="AY59" i="3"/>
  <c r="AN61" i="3"/>
  <c r="AV61" i="3"/>
  <c r="AI51" i="3"/>
  <c r="AM51" i="3"/>
  <c r="AQ51" i="3"/>
  <c r="AU51" i="3"/>
  <c r="AJ60" i="3"/>
  <c r="AN60" i="3"/>
  <c r="AR60" i="3"/>
  <c r="AV60" i="3"/>
  <c r="AZ60" i="3"/>
  <c r="AJ62" i="3"/>
  <c r="AN62" i="3"/>
  <c r="AR62" i="3"/>
  <c r="AV62" i="3"/>
  <c r="AZ62" i="3"/>
  <c r="AJ64" i="3"/>
  <c r="AN64" i="3"/>
  <c r="AR64" i="3"/>
  <c r="AV64" i="3"/>
  <c r="AZ64" i="3"/>
  <c r="AI67" i="3"/>
  <c r="AM67" i="3"/>
  <c r="AQ67" i="3"/>
  <c r="AU67" i="3"/>
  <c r="AI68" i="3"/>
  <c r="AM68" i="3"/>
  <c r="AQ68" i="3"/>
  <c r="AU68" i="3"/>
  <c r="AY68" i="3"/>
  <c r="AG69" i="3"/>
  <c r="AK69" i="3"/>
  <c r="AO69" i="3"/>
  <c r="AS69" i="3"/>
  <c r="AW69" i="3"/>
  <c r="BA69" i="3"/>
  <c r="AI70" i="3"/>
  <c r="AM70" i="3"/>
  <c r="AQ70" i="3"/>
  <c r="AU70" i="3"/>
  <c r="AG71" i="3"/>
  <c r="AK71" i="3"/>
  <c r="AO71" i="3"/>
  <c r="AS71" i="3"/>
  <c r="AW71" i="3"/>
  <c r="BA71" i="3"/>
  <c r="AI72" i="3"/>
  <c r="AM72" i="3"/>
  <c r="AQ72" i="3"/>
  <c r="AU72" i="3"/>
  <c r="AG73" i="3"/>
  <c r="AK73" i="3"/>
  <c r="AO73" i="3"/>
  <c r="AS73" i="3"/>
  <c r="AW73" i="3"/>
  <c r="BA73" i="3"/>
  <c r="AI74" i="3"/>
  <c r="AM74" i="3"/>
  <c r="AQ74" i="3"/>
  <c r="AU74" i="3"/>
  <c r="AG75" i="3"/>
  <c r="AK75" i="3"/>
  <c r="AO75" i="3"/>
  <c r="AS75" i="3"/>
  <c r="AW75" i="3"/>
  <c r="BA75" i="3"/>
  <c r="AI76" i="3"/>
  <c r="AM76" i="3"/>
  <c r="AS76" i="3"/>
  <c r="AW76" i="3"/>
  <c r="AJ79" i="3"/>
  <c r="AN79" i="3"/>
  <c r="AR79" i="3"/>
  <c r="AV79" i="3"/>
  <c r="AZ79" i="3"/>
  <c r="AJ80" i="3"/>
  <c r="AN80" i="3"/>
  <c r="AR80" i="3"/>
  <c r="AV80" i="3"/>
  <c r="AZ80" i="3"/>
  <c r="AH81" i="3"/>
  <c r="AL81" i="3"/>
  <c r="AP81" i="3"/>
  <c r="AT81" i="3"/>
  <c r="AX81" i="3"/>
  <c r="AJ82" i="3"/>
  <c r="AN82" i="3"/>
  <c r="AR82" i="3"/>
  <c r="AV82" i="3"/>
  <c r="AZ82" i="3"/>
  <c r="AH83" i="3"/>
  <c r="AL83" i="3"/>
  <c r="AP83" i="3"/>
  <c r="AT83" i="3"/>
  <c r="AX83" i="3"/>
  <c r="AG86" i="3"/>
  <c r="AK86" i="3"/>
  <c r="AO86" i="3"/>
  <c r="AS86" i="3"/>
  <c r="AW86" i="3"/>
  <c r="BA86" i="3"/>
  <c r="AG87" i="3"/>
  <c r="AK87" i="3"/>
  <c r="AO87" i="3"/>
  <c r="AS87" i="3"/>
  <c r="AW87" i="3"/>
  <c r="BA87" i="3"/>
  <c r="AG89" i="3"/>
  <c r="AK89" i="3"/>
  <c r="AO89" i="3"/>
  <c r="AS89" i="3"/>
  <c r="AW89" i="3"/>
  <c r="BA89" i="3"/>
  <c r="AI90" i="3"/>
  <c r="AM90" i="3"/>
  <c r="AQ90" i="3"/>
  <c r="AU90" i="3"/>
  <c r="AG91" i="3"/>
  <c r="AK91" i="3"/>
  <c r="AO91" i="3"/>
  <c r="AS91" i="3"/>
  <c r="AW91" i="3"/>
  <c r="BA91" i="3"/>
  <c r="AI92" i="3"/>
  <c r="AM92" i="3"/>
  <c r="AQ92" i="3"/>
  <c r="AU92" i="3"/>
  <c r="AG93" i="3"/>
  <c r="AK93" i="3"/>
  <c r="AO93" i="3"/>
  <c r="AS93" i="3"/>
  <c r="AW93" i="3"/>
  <c r="BA93" i="3"/>
  <c r="AI94" i="3"/>
  <c r="AM94" i="3"/>
  <c r="AQ94" i="3"/>
  <c r="AU94" i="3"/>
  <c r="AG95" i="3"/>
  <c r="AK95" i="3"/>
  <c r="AO95" i="3"/>
  <c r="AS95" i="3"/>
  <c r="AW95" i="3"/>
  <c r="BA95" i="3"/>
  <c r="AG98" i="3"/>
  <c r="AM98" i="3"/>
  <c r="AR98" i="3"/>
  <c r="AJ99" i="3"/>
  <c r="AO99" i="3"/>
  <c r="AU99" i="3"/>
  <c r="AZ99" i="3"/>
  <c r="AZ100" i="3"/>
  <c r="AV100" i="3"/>
  <c r="AR100" i="3"/>
  <c r="AN100" i="3"/>
  <c r="AJ100" i="3"/>
  <c r="AI100" i="3"/>
  <c r="AO100" i="3"/>
  <c r="AT100" i="3"/>
  <c r="AY100" i="3"/>
  <c r="AX101" i="3"/>
  <c r="AK101" i="3"/>
  <c r="AS101" i="3"/>
  <c r="AH102" i="3"/>
  <c r="AP102" i="3"/>
  <c r="AX103" i="3"/>
  <c r="AK103" i="3"/>
  <c r="AS103" i="3"/>
  <c r="AI107" i="3"/>
  <c r="AY107" i="3"/>
  <c r="BA109" i="3"/>
  <c r="AW109" i="3"/>
  <c r="AS109" i="3"/>
  <c r="AO109" i="3"/>
  <c r="AK109" i="3"/>
  <c r="AG109" i="3"/>
  <c r="AZ109" i="3"/>
  <c r="AV109" i="3"/>
  <c r="AR109" i="3"/>
  <c r="AN109" i="3"/>
  <c r="AJ109" i="3"/>
  <c r="AX109" i="3"/>
  <c r="AT109" i="3"/>
  <c r="AP109" i="3"/>
  <c r="AL109" i="3"/>
  <c r="AH109" i="3"/>
  <c r="AQ109" i="3"/>
  <c r="AI111" i="3"/>
  <c r="AJ67" i="3"/>
  <c r="AN67" i="3"/>
  <c r="AR67" i="3"/>
  <c r="AV67" i="3"/>
  <c r="AZ67" i="3"/>
  <c r="AJ70" i="3"/>
  <c r="AN70" i="3"/>
  <c r="AR70" i="3"/>
  <c r="AV70" i="3"/>
  <c r="AZ70" i="3"/>
  <c r="AJ72" i="3"/>
  <c r="AN72" i="3"/>
  <c r="AR72" i="3"/>
  <c r="AV72" i="3"/>
  <c r="AZ72" i="3"/>
  <c r="AJ74" i="3"/>
  <c r="AN74" i="3"/>
  <c r="AR74" i="3"/>
  <c r="AV74" i="3"/>
  <c r="AZ74" i="3"/>
  <c r="AJ76" i="3"/>
  <c r="AP76" i="3"/>
  <c r="AT76" i="3"/>
  <c r="AX76" i="3"/>
  <c r="AI81" i="3"/>
  <c r="AM81" i="3"/>
  <c r="AQ81" i="3"/>
  <c r="AU81" i="3"/>
  <c r="AY81" i="3"/>
  <c r="AI83" i="3"/>
  <c r="AM83" i="3"/>
  <c r="AQ83" i="3"/>
  <c r="AU83" i="3"/>
  <c r="AY83" i="3"/>
  <c r="AH87" i="3"/>
  <c r="AL87" i="3"/>
  <c r="AP87" i="3"/>
  <c r="AT87" i="3"/>
  <c r="AX87" i="3"/>
  <c r="AH89" i="3"/>
  <c r="AL89" i="3"/>
  <c r="AP89" i="3"/>
  <c r="AT89" i="3"/>
  <c r="AX89" i="3"/>
  <c r="AJ90" i="3"/>
  <c r="AN90" i="3"/>
  <c r="AR90" i="3"/>
  <c r="AV90" i="3"/>
  <c r="AZ90" i="3"/>
  <c r="AX91" i="3"/>
  <c r="AJ92" i="3"/>
  <c r="AN92" i="3"/>
  <c r="AR92" i="3"/>
  <c r="AV92" i="3"/>
  <c r="AZ92" i="3"/>
  <c r="AP93" i="3"/>
  <c r="AT93" i="3"/>
  <c r="AX93" i="3"/>
  <c r="AJ94" i="3"/>
  <c r="AN94" i="3"/>
  <c r="AR94" i="3"/>
  <c r="AV94" i="3"/>
  <c r="AZ94" i="3"/>
  <c r="AH95" i="3"/>
  <c r="AL95" i="3"/>
  <c r="AP95" i="3"/>
  <c r="AT95" i="3"/>
  <c r="AX95" i="3"/>
  <c r="AN101" i="3"/>
  <c r="AV101" i="3"/>
  <c r="AN103" i="3"/>
  <c r="AV103" i="3"/>
  <c r="BA106" i="3"/>
  <c r="AW106" i="3"/>
  <c r="AS106" i="3"/>
  <c r="AO106" i="3"/>
  <c r="AK106" i="3"/>
  <c r="AG106" i="3"/>
  <c r="AZ106" i="3"/>
  <c r="AV106" i="3"/>
  <c r="AR106" i="3"/>
  <c r="AN106" i="3"/>
  <c r="AJ106" i="3"/>
  <c r="AX106" i="3"/>
  <c r="AT106" i="3"/>
  <c r="AP106" i="3"/>
  <c r="AL106" i="3"/>
  <c r="AH106" i="3"/>
  <c r="AQ106" i="3"/>
  <c r="AM107" i="3"/>
  <c r="AG67" i="3"/>
  <c r="AK67" i="3"/>
  <c r="AO67" i="3"/>
  <c r="AS67" i="3"/>
  <c r="AW67" i="3"/>
  <c r="BA67" i="3"/>
  <c r="AW68" i="3"/>
  <c r="BA68" i="3"/>
  <c r="AI69" i="3"/>
  <c r="AM69" i="3"/>
  <c r="AQ69" i="3"/>
  <c r="AU69" i="3"/>
  <c r="AY69" i="3"/>
  <c r="AG70" i="3"/>
  <c r="AK70" i="3"/>
  <c r="AO70" i="3"/>
  <c r="AS70" i="3"/>
  <c r="AW70" i="3"/>
  <c r="BA70" i="3"/>
  <c r="AI71" i="3"/>
  <c r="AM71" i="3"/>
  <c r="AQ71" i="3"/>
  <c r="AU71" i="3"/>
  <c r="AY71" i="3"/>
  <c r="AG72" i="3"/>
  <c r="AK72" i="3"/>
  <c r="AO72" i="3"/>
  <c r="AS72" i="3"/>
  <c r="AW72" i="3"/>
  <c r="BA72" i="3"/>
  <c r="AI73" i="3"/>
  <c r="AM73" i="3"/>
  <c r="AQ73" i="3"/>
  <c r="AU73" i="3"/>
  <c r="AG74" i="3"/>
  <c r="AK74" i="3"/>
  <c r="AO74" i="3"/>
  <c r="AS74" i="3"/>
  <c r="AW74" i="3"/>
  <c r="BA74" i="3"/>
  <c r="AI75" i="3"/>
  <c r="AM75" i="3"/>
  <c r="AQ75" i="3"/>
  <c r="AU75" i="3"/>
  <c r="AG76" i="3"/>
  <c r="AK76" i="3"/>
  <c r="AQ76" i="3"/>
  <c r="AU76" i="3"/>
  <c r="AY76" i="3"/>
  <c r="AH79" i="3"/>
  <c r="AL79" i="3"/>
  <c r="AP79" i="3"/>
  <c r="AT79" i="3"/>
  <c r="AX79" i="3"/>
  <c r="AH80" i="3"/>
  <c r="AL80" i="3"/>
  <c r="AP80" i="3"/>
  <c r="AT80" i="3"/>
  <c r="AX80" i="3"/>
  <c r="AJ81" i="3"/>
  <c r="AN81" i="3"/>
  <c r="AR81" i="3"/>
  <c r="AV81" i="3"/>
  <c r="AZ81" i="3"/>
  <c r="AH82" i="3"/>
  <c r="AL82" i="3"/>
  <c r="AP82" i="3"/>
  <c r="AT82" i="3"/>
  <c r="AX82" i="3"/>
  <c r="AJ83" i="3"/>
  <c r="AN83" i="3"/>
  <c r="AR83" i="3"/>
  <c r="AV83" i="3"/>
  <c r="AZ83" i="3"/>
  <c r="AI86" i="3"/>
  <c r="AM86" i="3"/>
  <c r="AQ86" i="3"/>
  <c r="AU86" i="3"/>
  <c r="AY86" i="3"/>
  <c r="AI87" i="3"/>
  <c r="AM87" i="3"/>
  <c r="AQ87" i="3"/>
  <c r="AU87" i="3"/>
  <c r="AY87" i="3"/>
  <c r="AI89" i="3"/>
  <c r="AM89" i="3"/>
  <c r="AQ89" i="3"/>
  <c r="AU89" i="3"/>
  <c r="AY89" i="3"/>
  <c r="AG90" i="3"/>
  <c r="AK90" i="3"/>
  <c r="AO90" i="3"/>
  <c r="AS90" i="3"/>
  <c r="AW90" i="3"/>
  <c r="BA90" i="3"/>
  <c r="AI91" i="3"/>
  <c r="AM91" i="3"/>
  <c r="AQ91" i="3"/>
  <c r="AU91" i="3"/>
  <c r="AG92" i="3"/>
  <c r="AK92" i="3"/>
  <c r="AO92" i="3"/>
  <c r="AS92" i="3"/>
  <c r="AW92" i="3"/>
  <c r="BA92" i="3"/>
  <c r="AI93" i="3"/>
  <c r="AM93" i="3"/>
  <c r="AQ93" i="3"/>
  <c r="AU93" i="3"/>
  <c r="AG94" i="3"/>
  <c r="AK94" i="3"/>
  <c r="AO94" i="3"/>
  <c r="AS94" i="3"/>
  <c r="AW94" i="3"/>
  <c r="BA94" i="3"/>
  <c r="AI95" i="3"/>
  <c r="AM95" i="3"/>
  <c r="AQ95" i="3"/>
  <c r="AU95" i="3"/>
  <c r="AX98" i="3"/>
  <c r="AT98" i="3"/>
  <c r="AP98" i="3"/>
  <c r="AL98" i="3"/>
  <c r="AH98" i="3"/>
  <c r="AJ98" i="3"/>
  <c r="AO98" i="3"/>
  <c r="AU98" i="3"/>
  <c r="AZ98" i="3"/>
  <c r="AG101" i="3"/>
  <c r="AO101" i="3"/>
  <c r="AW101" i="3"/>
  <c r="AZ102" i="3"/>
  <c r="AV102" i="3"/>
  <c r="AR102" i="3"/>
  <c r="AN102" i="3"/>
  <c r="AJ102" i="3"/>
  <c r="BA102" i="3"/>
  <c r="AW102" i="3"/>
  <c r="AS102" i="3"/>
  <c r="AO102" i="3"/>
  <c r="AK102" i="3"/>
  <c r="AG102" i="3"/>
  <c r="AL102" i="3"/>
  <c r="AT102" i="3"/>
  <c r="AG103" i="3"/>
  <c r="AO103" i="3"/>
  <c r="AW103" i="3"/>
  <c r="AU106" i="3"/>
  <c r="BA107" i="3"/>
  <c r="BA111" i="3"/>
  <c r="AW111" i="3"/>
  <c r="AS111" i="3"/>
  <c r="AO111" i="3"/>
  <c r="AK111" i="3"/>
  <c r="AG111" i="3"/>
  <c r="AZ111" i="3"/>
  <c r="AV111" i="3"/>
  <c r="AR111" i="3"/>
  <c r="AN111" i="3"/>
  <c r="AJ111" i="3"/>
  <c r="AX111" i="3"/>
  <c r="AT111" i="3"/>
  <c r="AP111" i="3"/>
  <c r="AL111" i="3"/>
  <c r="AH111" i="3"/>
  <c r="AQ111" i="3"/>
  <c r="AI60" i="3"/>
  <c r="AM60" i="3"/>
  <c r="AQ60" i="3"/>
  <c r="AU60" i="3"/>
  <c r="AI62" i="3"/>
  <c r="AM62" i="3"/>
  <c r="AQ62" i="3"/>
  <c r="AU62" i="3"/>
  <c r="AI64" i="3"/>
  <c r="AM64" i="3"/>
  <c r="AQ64" i="3"/>
  <c r="AU64" i="3"/>
  <c r="AH67" i="3"/>
  <c r="AL67" i="3"/>
  <c r="AP67" i="3"/>
  <c r="AT67" i="3"/>
  <c r="AX67" i="3"/>
  <c r="AH68" i="3"/>
  <c r="AL68" i="3"/>
  <c r="AP68" i="3"/>
  <c r="AT68" i="3"/>
  <c r="AJ69" i="3"/>
  <c r="AN69" i="3"/>
  <c r="AR69" i="3"/>
  <c r="AV69" i="3"/>
  <c r="AZ69" i="3"/>
  <c r="AH70" i="3"/>
  <c r="AL70" i="3"/>
  <c r="AP70" i="3"/>
  <c r="AT70" i="3"/>
  <c r="AX70" i="3"/>
  <c r="AJ71" i="3"/>
  <c r="AN71" i="3"/>
  <c r="AR71" i="3"/>
  <c r="AV71" i="3"/>
  <c r="AZ71" i="3"/>
  <c r="AH72" i="3"/>
  <c r="AL72" i="3"/>
  <c r="AP72" i="3"/>
  <c r="AT72" i="3"/>
  <c r="AX72" i="3"/>
  <c r="AJ73" i="3"/>
  <c r="AN73" i="3"/>
  <c r="AR73" i="3"/>
  <c r="AV73" i="3"/>
  <c r="AZ73" i="3"/>
  <c r="AH74" i="3"/>
  <c r="AL74" i="3"/>
  <c r="AP74" i="3"/>
  <c r="AT74" i="3"/>
  <c r="AX74" i="3"/>
  <c r="AJ75" i="3"/>
  <c r="AN75" i="3"/>
  <c r="AR75" i="3"/>
  <c r="AV75" i="3"/>
  <c r="AZ75" i="3"/>
  <c r="AH76" i="3"/>
  <c r="AL76" i="3"/>
  <c r="AR76" i="3"/>
  <c r="AV76" i="3"/>
  <c r="AI79" i="3"/>
  <c r="AM79" i="3"/>
  <c r="AQ79" i="3"/>
  <c r="AU79" i="3"/>
  <c r="AI80" i="3"/>
  <c r="AM80" i="3"/>
  <c r="AQ80" i="3"/>
  <c r="AU80" i="3"/>
  <c r="AG81" i="3"/>
  <c r="AK81" i="3"/>
  <c r="AO81" i="3"/>
  <c r="AS81" i="3"/>
  <c r="AW81" i="3"/>
  <c r="AI82" i="3"/>
  <c r="AM82" i="3"/>
  <c r="AQ82" i="3"/>
  <c r="AU82" i="3"/>
  <c r="AG83" i="3"/>
  <c r="AK83" i="3"/>
  <c r="AO83" i="3"/>
  <c r="AS83" i="3"/>
  <c r="AW83" i="3"/>
  <c r="AJ86" i="3"/>
  <c r="AN86" i="3"/>
  <c r="AV86" i="3"/>
  <c r="AZ86" i="3"/>
  <c r="AJ87" i="3"/>
  <c r="AN87" i="3"/>
  <c r="AR87" i="3"/>
  <c r="AV87" i="3"/>
  <c r="AZ87" i="3"/>
  <c r="AJ89" i="3"/>
  <c r="AN89" i="3"/>
  <c r="AR89" i="3"/>
  <c r="AV89" i="3"/>
  <c r="AZ89" i="3"/>
  <c r="AH90" i="3"/>
  <c r="AL90" i="3"/>
  <c r="AP90" i="3"/>
  <c r="AT90" i="3"/>
  <c r="AX90" i="3"/>
  <c r="AJ91" i="3"/>
  <c r="AN91" i="3"/>
  <c r="AR91" i="3"/>
  <c r="AV91" i="3"/>
  <c r="AZ91" i="3"/>
  <c r="AH92" i="3"/>
  <c r="AL92" i="3"/>
  <c r="AP92" i="3"/>
  <c r="AT92" i="3"/>
  <c r="AX92" i="3"/>
  <c r="AJ93" i="3"/>
  <c r="AN93" i="3"/>
  <c r="AR93" i="3"/>
  <c r="AV93" i="3"/>
  <c r="AZ93" i="3"/>
  <c r="AH94" i="3"/>
  <c r="AL94" i="3"/>
  <c r="AP94" i="3"/>
  <c r="AT94" i="3"/>
  <c r="AX94" i="3"/>
  <c r="AJ95" i="3"/>
  <c r="AN95" i="3"/>
  <c r="AR95" i="3"/>
  <c r="AV95" i="3"/>
  <c r="AK98" i="3"/>
  <c r="AQ98" i="3"/>
  <c r="AV98" i="3"/>
  <c r="BA98" i="3"/>
  <c r="AJ101" i="3"/>
  <c r="AR101" i="3"/>
  <c r="AZ101" i="3"/>
  <c r="AJ103" i="3"/>
  <c r="AR103" i="3"/>
  <c r="AZ103" i="3"/>
  <c r="AZ107" i="3"/>
  <c r="AV107" i="3"/>
  <c r="AR107" i="3"/>
  <c r="AN107" i="3"/>
  <c r="AJ107" i="3"/>
  <c r="AU107" i="3"/>
  <c r="AI101" i="3"/>
  <c r="AM101" i="3"/>
  <c r="AQ101" i="3"/>
  <c r="AU101" i="3"/>
  <c r="AY101" i="3"/>
  <c r="AI103" i="3"/>
  <c r="AM103" i="3"/>
  <c r="AQ103" i="3"/>
  <c r="AU103" i="3"/>
  <c r="AY103" i="3"/>
  <c r="AH107" i="3"/>
  <c r="AL107" i="3"/>
  <c r="AP107" i="3"/>
  <c r="AT107" i="3"/>
  <c r="AX107" i="3"/>
  <c r="AJ108" i="3"/>
  <c r="AN108" i="3"/>
  <c r="AR108" i="3"/>
  <c r="AV108" i="3"/>
  <c r="AZ108" i="3"/>
  <c r="AJ110" i="3"/>
  <c r="AN110" i="3"/>
  <c r="AR110" i="3"/>
  <c r="AV110" i="3"/>
  <c r="AZ110" i="3"/>
  <c r="AJ112" i="3"/>
  <c r="AN112" i="3"/>
  <c r="AR112" i="3"/>
  <c r="AV112" i="3"/>
  <c r="AZ112" i="3"/>
  <c r="AH113" i="3"/>
  <c r="AL113" i="3"/>
  <c r="AP113" i="3"/>
  <c r="AT113" i="3"/>
  <c r="AX113" i="3"/>
  <c r="AG116" i="3"/>
  <c r="AK116" i="3"/>
  <c r="AO116" i="3"/>
  <c r="AS116" i="3"/>
  <c r="AW116" i="3"/>
  <c r="BA116" i="3"/>
  <c r="AG117" i="3"/>
  <c r="AK117" i="3"/>
  <c r="AO117" i="3"/>
  <c r="AS117" i="3"/>
  <c r="AW117" i="3"/>
  <c r="BA117" i="3"/>
  <c r="AI118" i="3"/>
  <c r="AM118" i="3"/>
  <c r="AQ118" i="3"/>
  <c r="AU118" i="3"/>
  <c r="AY118" i="3"/>
  <c r="AG119" i="3"/>
  <c r="AK119" i="3"/>
  <c r="AO119" i="3"/>
  <c r="AS119" i="3"/>
  <c r="AW119" i="3"/>
  <c r="BA119" i="3"/>
  <c r="AJ122" i="3"/>
  <c r="AN122" i="3"/>
  <c r="AR122" i="3"/>
  <c r="AV122" i="3"/>
  <c r="AZ122" i="3"/>
  <c r="AJ123" i="3"/>
  <c r="AN123" i="3"/>
  <c r="AR123" i="3"/>
  <c r="AV123" i="3"/>
  <c r="AZ123" i="3"/>
  <c r="AH124" i="3"/>
  <c r="AL124" i="3"/>
  <c r="AP124" i="3"/>
  <c r="AT124" i="3"/>
  <c r="AX124" i="3"/>
  <c r="AH125" i="3"/>
  <c r="AL125" i="3"/>
  <c r="AP125" i="3"/>
  <c r="AT125" i="3"/>
  <c r="AX125" i="3"/>
  <c r="AG126" i="3"/>
  <c r="AK126" i="3"/>
  <c r="AO126" i="3"/>
  <c r="AS126" i="3"/>
  <c r="AW126" i="3"/>
  <c r="BA126" i="3"/>
  <c r="AG127" i="3"/>
  <c r="AK127" i="3"/>
  <c r="AO127" i="3"/>
  <c r="AS127" i="3"/>
  <c r="AW127" i="3"/>
  <c r="BA127" i="3"/>
  <c r="AI128" i="3"/>
  <c r="AM128" i="3"/>
  <c r="AQ128" i="3"/>
  <c r="AU128" i="3"/>
  <c r="AY128" i="3"/>
  <c r="AG129" i="3"/>
  <c r="AK129" i="3"/>
  <c r="AO129" i="3"/>
  <c r="AS129" i="3"/>
  <c r="AW129" i="3"/>
  <c r="BA129" i="3"/>
  <c r="AI130" i="3"/>
  <c r="AM130" i="3"/>
  <c r="AQ130" i="3"/>
  <c r="AU130" i="3"/>
  <c r="AG131" i="3"/>
  <c r="AK131" i="3"/>
  <c r="AO131" i="3"/>
  <c r="AS131" i="3"/>
  <c r="AW131" i="3"/>
  <c r="BA131" i="3"/>
  <c r="AI132" i="3"/>
  <c r="AM132" i="3"/>
  <c r="AQ132" i="3"/>
  <c r="AU132" i="3"/>
  <c r="AG133" i="3"/>
  <c r="AK133" i="3"/>
  <c r="AO133" i="3"/>
  <c r="AS133" i="3"/>
  <c r="AW133" i="3"/>
  <c r="BA133" i="3"/>
  <c r="AI134" i="3"/>
  <c r="AM134" i="3"/>
  <c r="AQ134" i="3"/>
  <c r="AU134" i="3"/>
  <c r="AH135" i="3"/>
  <c r="AL135" i="3"/>
  <c r="AP135" i="3"/>
  <c r="AT135" i="3"/>
  <c r="AX135" i="3"/>
  <c r="AG138" i="3"/>
  <c r="AK138" i="3"/>
  <c r="AO138" i="3"/>
  <c r="AS138" i="3"/>
  <c r="AW138" i="3"/>
  <c r="BA138" i="3"/>
  <c r="AG139" i="3"/>
  <c r="AK139" i="3"/>
  <c r="AO139" i="3"/>
  <c r="AS139" i="3"/>
  <c r="AW139" i="3"/>
  <c r="BA139" i="3"/>
  <c r="AI140" i="3"/>
  <c r="AM140" i="3"/>
  <c r="AQ140" i="3"/>
  <c r="AU140" i="3"/>
  <c r="AI141" i="3"/>
  <c r="AM141" i="3"/>
  <c r="AQ141" i="3"/>
  <c r="AU141" i="3"/>
  <c r="AH142" i="3"/>
  <c r="AN142" i="3"/>
  <c r="AS142" i="3"/>
  <c r="AX142" i="3"/>
  <c r="AK143" i="3"/>
  <c r="AP143" i="3"/>
  <c r="AV143" i="3"/>
  <c r="AL144" i="3"/>
  <c r="AQ144" i="3"/>
  <c r="AK145" i="3"/>
  <c r="AP145" i="3"/>
  <c r="AV145" i="3"/>
  <c r="BA145" i="3"/>
  <c r="AL146" i="3"/>
  <c r="AQ146" i="3"/>
  <c r="AV146" i="3"/>
  <c r="AK147" i="3"/>
  <c r="AP147" i="3"/>
  <c r="AV147" i="3"/>
  <c r="BA147" i="3"/>
  <c r="AG148" i="3"/>
  <c r="AM148" i="3"/>
  <c r="AR148" i="3"/>
  <c r="AM151" i="3"/>
  <c r="AU151" i="3"/>
  <c r="AM152" i="3"/>
  <c r="AU152" i="3"/>
  <c r="AI153" i="3"/>
  <c r="AQ153" i="3"/>
  <c r="AM154" i="3"/>
  <c r="AU154" i="3"/>
  <c r="AX156" i="3"/>
  <c r="AT156" i="3"/>
  <c r="AP156" i="3"/>
  <c r="AL156" i="3"/>
  <c r="AH156" i="3"/>
  <c r="AZ156" i="3"/>
  <c r="AV156" i="3"/>
  <c r="AR156" i="3"/>
  <c r="AN156" i="3"/>
  <c r="AJ156" i="3"/>
  <c r="AK156" i="3"/>
  <c r="AS156" i="3"/>
  <c r="BA156" i="3"/>
  <c r="AM157" i="3"/>
  <c r="AU157" i="3"/>
  <c r="AI158" i="3"/>
  <c r="AQ158" i="3"/>
  <c r="AZ159" i="3"/>
  <c r="AV159" i="3"/>
  <c r="AR159" i="3"/>
  <c r="AN159" i="3"/>
  <c r="AJ159" i="3"/>
  <c r="AX159" i="3"/>
  <c r="AT159" i="3"/>
  <c r="AP159" i="3"/>
  <c r="AL159" i="3"/>
  <c r="AH159" i="3"/>
  <c r="AK159" i="3"/>
  <c r="AS159" i="3"/>
  <c r="BA159" i="3"/>
  <c r="AX162" i="3"/>
  <c r="AT162" i="3"/>
  <c r="AP162" i="3"/>
  <c r="AL162" i="3"/>
  <c r="AH162" i="3"/>
  <c r="AV162" i="3"/>
  <c r="AI113" i="3"/>
  <c r="AM113" i="3"/>
  <c r="AQ113" i="3"/>
  <c r="AU113" i="3"/>
  <c r="AY113" i="3"/>
  <c r="AH117" i="3"/>
  <c r="AL117" i="3"/>
  <c r="AP117" i="3"/>
  <c r="AT117" i="3"/>
  <c r="AX117" i="3"/>
  <c r="AJ118" i="3"/>
  <c r="AN118" i="3"/>
  <c r="AR118" i="3"/>
  <c r="AV118" i="3"/>
  <c r="AZ118" i="3"/>
  <c r="AI124" i="3"/>
  <c r="AM124" i="3"/>
  <c r="AQ124" i="3"/>
  <c r="AU124" i="3"/>
  <c r="AY124" i="3"/>
  <c r="AI125" i="3"/>
  <c r="AM125" i="3"/>
  <c r="AQ125" i="3"/>
  <c r="AU125" i="3"/>
  <c r="AY125" i="3"/>
  <c r="AH127" i="3"/>
  <c r="AL127" i="3"/>
  <c r="AP127" i="3"/>
  <c r="AT127" i="3"/>
  <c r="AX127" i="3"/>
  <c r="AJ128" i="3"/>
  <c r="AN128" i="3"/>
  <c r="AR128" i="3"/>
  <c r="AV128" i="3"/>
  <c r="AZ128" i="3"/>
  <c r="AJ130" i="3"/>
  <c r="AN130" i="3"/>
  <c r="AR130" i="3"/>
  <c r="AV130" i="3"/>
  <c r="AZ130" i="3"/>
  <c r="AJ132" i="3"/>
  <c r="AN132" i="3"/>
  <c r="AR132" i="3"/>
  <c r="AV132" i="3"/>
  <c r="AZ132" i="3"/>
  <c r="AJ134" i="3"/>
  <c r="AN134" i="3"/>
  <c r="AR134" i="3"/>
  <c r="AV134" i="3"/>
  <c r="AZ134" i="3"/>
  <c r="AH139" i="3"/>
  <c r="AL139" i="3"/>
  <c r="AP139" i="3"/>
  <c r="AT139" i="3"/>
  <c r="AX139" i="3"/>
  <c r="AJ140" i="3"/>
  <c r="AN140" i="3"/>
  <c r="AR140" i="3"/>
  <c r="AV140" i="3"/>
  <c r="AZ140" i="3"/>
  <c r="AJ141" i="3"/>
  <c r="AN141" i="3"/>
  <c r="AR141" i="3"/>
  <c r="AV141" i="3"/>
  <c r="AZ141" i="3"/>
  <c r="AZ153" i="3"/>
  <c r="AV153" i="3"/>
  <c r="AR153" i="3"/>
  <c r="AN153" i="3"/>
  <c r="AJ153" i="3"/>
  <c r="AX153" i="3"/>
  <c r="AT153" i="3"/>
  <c r="AP153" i="3"/>
  <c r="AL153" i="3"/>
  <c r="AH153" i="3"/>
  <c r="AK153" i="3"/>
  <c r="AS153" i="3"/>
  <c r="BA153" i="3"/>
  <c r="AW154" i="3"/>
  <c r="AX158" i="3"/>
  <c r="AT158" i="3"/>
  <c r="AP158" i="3"/>
  <c r="AL158" i="3"/>
  <c r="AH158" i="3"/>
  <c r="AZ158" i="3"/>
  <c r="AV158" i="3"/>
  <c r="AR158" i="3"/>
  <c r="AN158" i="3"/>
  <c r="AJ158" i="3"/>
  <c r="AK158" i="3"/>
  <c r="AS158" i="3"/>
  <c r="BA158" i="3"/>
  <c r="AM159" i="3"/>
  <c r="AU159" i="3"/>
  <c r="AJ113" i="3"/>
  <c r="AN113" i="3"/>
  <c r="AR113" i="3"/>
  <c r="AV113" i="3"/>
  <c r="AZ113" i="3"/>
  <c r="AI116" i="3"/>
  <c r="AM116" i="3"/>
  <c r="AQ116" i="3"/>
  <c r="AU116" i="3"/>
  <c r="AY116" i="3"/>
  <c r="AI117" i="3"/>
  <c r="AM117" i="3"/>
  <c r="AQ117" i="3"/>
  <c r="AU117" i="3"/>
  <c r="AY117" i="3"/>
  <c r="AG118" i="3"/>
  <c r="AK118" i="3"/>
  <c r="AO118" i="3"/>
  <c r="AS118" i="3"/>
  <c r="AW118" i="3"/>
  <c r="BA118" i="3"/>
  <c r="AI119" i="3"/>
  <c r="AM119" i="3"/>
  <c r="AQ119" i="3"/>
  <c r="AU119" i="3"/>
  <c r="AY119" i="3"/>
  <c r="AH123" i="3"/>
  <c r="AL123" i="3"/>
  <c r="AP123" i="3"/>
  <c r="AT123" i="3"/>
  <c r="AX123" i="3"/>
  <c r="AJ124" i="3"/>
  <c r="AN124" i="3"/>
  <c r="AR124" i="3"/>
  <c r="AV124" i="3"/>
  <c r="AZ124" i="3"/>
  <c r="AJ125" i="3"/>
  <c r="AN125" i="3"/>
  <c r="AR125" i="3"/>
  <c r="AV125" i="3"/>
  <c r="AZ125" i="3"/>
  <c r="AI126" i="3"/>
  <c r="AM126" i="3"/>
  <c r="AQ126" i="3"/>
  <c r="AU126" i="3"/>
  <c r="AY126" i="3"/>
  <c r="AI127" i="3"/>
  <c r="AM127" i="3"/>
  <c r="AQ127" i="3"/>
  <c r="AU127" i="3"/>
  <c r="AY127" i="3"/>
  <c r="AG128" i="3"/>
  <c r="AK128" i="3"/>
  <c r="AO128" i="3"/>
  <c r="AS128" i="3"/>
  <c r="AW128" i="3"/>
  <c r="BA128" i="3"/>
  <c r="AI129" i="3"/>
  <c r="AM129" i="3"/>
  <c r="AQ129" i="3"/>
  <c r="AU129" i="3"/>
  <c r="AY129" i="3"/>
  <c r="AG130" i="3"/>
  <c r="AK130" i="3"/>
  <c r="AO130" i="3"/>
  <c r="AS130" i="3"/>
  <c r="AW130" i="3"/>
  <c r="BA130" i="3"/>
  <c r="AI131" i="3"/>
  <c r="AM131" i="3"/>
  <c r="AQ131" i="3"/>
  <c r="AU131" i="3"/>
  <c r="AY131" i="3"/>
  <c r="AG132" i="3"/>
  <c r="AK132" i="3"/>
  <c r="AO132" i="3"/>
  <c r="AS132" i="3"/>
  <c r="AW132" i="3"/>
  <c r="BA132" i="3"/>
  <c r="AI133" i="3"/>
  <c r="AM133" i="3"/>
  <c r="AQ133" i="3"/>
  <c r="AU133" i="3"/>
  <c r="AY133" i="3"/>
  <c r="AG134" i="3"/>
  <c r="AK134" i="3"/>
  <c r="AO134" i="3"/>
  <c r="AS134" i="3"/>
  <c r="AW134" i="3"/>
  <c r="BA134" i="3"/>
  <c r="AJ135" i="3"/>
  <c r="AN135" i="3"/>
  <c r="AR135" i="3"/>
  <c r="AV135" i="3"/>
  <c r="AZ135" i="3"/>
  <c r="AI138" i="3"/>
  <c r="AM138" i="3"/>
  <c r="AQ138" i="3"/>
  <c r="AU138" i="3"/>
  <c r="AY138" i="3"/>
  <c r="AI139" i="3"/>
  <c r="AM139" i="3"/>
  <c r="AQ139" i="3"/>
  <c r="AU139" i="3"/>
  <c r="AY139" i="3"/>
  <c r="AG140" i="3"/>
  <c r="AK140" i="3"/>
  <c r="AO140" i="3"/>
  <c r="AS140" i="3"/>
  <c r="AW140" i="3"/>
  <c r="BA140" i="3"/>
  <c r="AG141" i="3"/>
  <c r="AK141" i="3"/>
  <c r="AO141" i="3"/>
  <c r="AS141" i="3"/>
  <c r="AW141" i="3"/>
  <c r="BA141" i="3"/>
  <c r="AK142" i="3"/>
  <c r="AP142" i="3"/>
  <c r="AV142" i="3"/>
  <c r="BA142" i="3"/>
  <c r="AY143" i="3"/>
  <c r="AU143" i="3"/>
  <c r="AQ143" i="3"/>
  <c r="AM143" i="3"/>
  <c r="AI143" i="3"/>
  <c r="AH143" i="3"/>
  <c r="AN143" i="3"/>
  <c r="AS143" i="3"/>
  <c r="AX143" i="3"/>
  <c r="AY146" i="3"/>
  <c r="AX148" i="3"/>
  <c r="AT148" i="3"/>
  <c r="AP148" i="3"/>
  <c r="AL148" i="3"/>
  <c r="AH148" i="3"/>
  <c r="AJ148" i="3"/>
  <c r="AO148" i="3"/>
  <c r="AU148" i="3"/>
  <c r="AZ148" i="3"/>
  <c r="AI151" i="3"/>
  <c r="AQ151" i="3"/>
  <c r="AI152" i="3"/>
  <c r="AQ152" i="3"/>
  <c r="AY152" i="3"/>
  <c r="AM153" i="3"/>
  <c r="AU153" i="3"/>
  <c r="AI154" i="3"/>
  <c r="AQ154" i="3"/>
  <c r="AZ155" i="3"/>
  <c r="AV155" i="3"/>
  <c r="AR155" i="3"/>
  <c r="AN155" i="3"/>
  <c r="AJ155" i="3"/>
  <c r="AX155" i="3"/>
  <c r="AT155" i="3"/>
  <c r="AP155" i="3"/>
  <c r="AL155" i="3"/>
  <c r="AH155" i="3"/>
  <c r="AK155" i="3"/>
  <c r="AS155" i="3"/>
  <c r="BA155" i="3"/>
  <c r="AG156" i="3"/>
  <c r="AO156" i="3"/>
  <c r="AW156" i="3"/>
  <c r="AI157" i="3"/>
  <c r="AQ157" i="3"/>
  <c r="AM158" i="3"/>
  <c r="AU158" i="3"/>
  <c r="AG159" i="3"/>
  <c r="AO159" i="3"/>
  <c r="AW159" i="3"/>
  <c r="AH99" i="3"/>
  <c r="AL99" i="3"/>
  <c r="AP99" i="3"/>
  <c r="AT99" i="3"/>
  <c r="AH101" i="3"/>
  <c r="AL101" i="3"/>
  <c r="AP101" i="3"/>
  <c r="AT101" i="3"/>
  <c r="AH103" i="3"/>
  <c r="AL103" i="3"/>
  <c r="AP103" i="3"/>
  <c r="AT103" i="3"/>
  <c r="AG107" i="3"/>
  <c r="AK107" i="3"/>
  <c r="AO107" i="3"/>
  <c r="AS107" i="3"/>
  <c r="AW107" i="3"/>
  <c r="AI108" i="3"/>
  <c r="AM108" i="3"/>
  <c r="AQ108" i="3"/>
  <c r="AU108" i="3"/>
  <c r="AI110" i="3"/>
  <c r="AM110" i="3"/>
  <c r="AQ110" i="3"/>
  <c r="AU110" i="3"/>
  <c r="AI112" i="3"/>
  <c r="AM112" i="3"/>
  <c r="AQ112" i="3"/>
  <c r="AU112" i="3"/>
  <c r="AG113" i="3"/>
  <c r="AK113" i="3"/>
  <c r="AO113" i="3"/>
  <c r="AS113" i="3"/>
  <c r="AW113" i="3"/>
  <c r="AJ116" i="3"/>
  <c r="AN116" i="3"/>
  <c r="AR116" i="3"/>
  <c r="AV116" i="3"/>
  <c r="AZ116" i="3"/>
  <c r="AJ117" i="3"/>
  <c r="AN117" i="3"/>
  <c r="AR117" i="3"/>
  <c r="AV117" i="3"/>
  <c r="AZ117" i="3"/>
  <c r="AH118" i="3"/>
  <c r="AL118" i="3"/>
  <c r="AP118" i="3"/>
  <c r="AT118" i="3"/>
  <c r="AJ119" i="3"/>
  <c r="AN119" i="3"/>
  <c r="AR119" i="3"/>
  <c r="AV119" i="3"/>
  <c r="AI122" i="3"/>
  <c r="AM122" i="3"/>
  <c r="AQ122" i="3"/>
  <c r="AU122" i="3"/>
  <c r="AI123" i="3"/>
  <c r="AM123" i="3"/>
  <c r="AQ123" i="3"/>
  <c r="AU123" i="3"/>
  <c r="AG124" i="3"/>
  <c r="AK124" i="3"/>
  <c r="AO124" i="3"/>
  <c r="AS124" i="3"/>
  <c r="AW124" i="3"/>
  <c r="AG125" i="3"/>
  <c r="AK125" i="3"/>
  <c r="AO125" i="3"/>
  <c r="AS125" i="3"/>
  <c r="AW125" i="3"/>
  <c r="AJ126" i="3"/>
  <c r="AN126" i="3"/>
  <c r="AR126" i="3"/>
  <c r="AV126" i="3"/>
  <c r="AZ126" i="3"/>
  <c r="AJ127" i="3"/>
  <c r="AN127" i="3"/>
  <c r="AR127" i="3"/>
  <c r="AV127" i="3"/>
  <c r="AZ127" i="3"/>
  <c r="AH128" i="3"/>
  <c r="AL128" i="3"/>
  <c r="AP128" i="3"/>
  <c r="AT128" i="3"/>
  <c r="AJ129" i="3"/>
  <c r="AN129" i="3"/>
  <c r="AR129" i="3"/>
  <c r="AV129" i="3"/>
  <c r="AZ129" i="3"/>
  <c r="AH130" i="3"/>
  <c r="AL130" i="3"/>
  <c r="AP130" i="3"/>
  <c r="AT130" i="3"/>
  <c r="AX130" i="3"/>
  <c r="AJ131" i="3"/>
  <c r="AN131" i="3"/>
  <c r="AR131" i="3"/>
  <c r="AV131" i="3"/>
  <c r="AZ131" i="3"/>
  <c r="AH132" i="3"/>
  <c r="AL132" i="3"/>
  <c r="AP132" i="3"/>
  <c r="AT132" i="3"/>
  <c r="AX132" i="3"/>
  <c r="AJ133" i="3"/>
  <c r="AN133" i="3"/>
  <c r="AR133" i="3"/>
  <c r="AV133" i="3"/>
  <c r="AZ133" i="3"/>
  <c r="AH134" i="3"/>
  <c r="AL134" i="3"/>
  <c r="AP134" i="3"/>
  <c r="AT134" i="3"/>
  <c r="AX134" i="3"/>
  <c r="AK135" i="3"/>
  <c r="AO135" i="3"/>
  <c r="AS135" i="3"/>
  <c r="AW135" i="3"/>
  <c r="AJ138" i="3"/>
  <c r="AN138" i="3"/>
  <c r="AR138" i="3"/>
  <c r="AV138" i="3"/>
  <c r="AZ138" i="3"/>
  <c r="AJ139" i="3"/>
  <c r="AN139" i="3"/>
  <c r="AR139" i="3"/>
  <c r="AV139" i="3"/>
  <c r="AZ139" i="3"/>
  <c r="AH140" i="3"/>
  <c r="AL140" i="3"/>
  <c r="AP140" i="3"/>
  <c r="AT140" i="3"/>
  <c r="AX140" i="3"/>
  <c r="AH141" i="3"/>
  <c r="AL141" i="3"/>
  <c r="AP141" i="3"/>
  <c r="AT141" i="3"/>
  <c r="AX141" i="3"/>
  <c r="AG142" i="3"/>
  <c r="AL142" i="3"/>
  <c r="AR142" i="3"/>
  <c r="AW142" i="3"/>
  <c r="AJ143" i="3"/>
  <c r="AO143" i="3"/>
  <c r="AT143" i="3"/>
  <c r="AZ143" i="3"/>
  <c r="BA144" i="3"/>
  <c r="AW144" i="3"/>
  <c r="AS144" i="3"/>
  <c r="AO144" i="3"/>
  <c r="AK144" i="3"/>
  <c r="AG144" i="3"/>
  <c r="AJ144" i="3"/>
  <c r="AP144" i="3"/>
  <c r="AU144" i="3"/>
  <c r="AZ144" i="3"/>
  <c r="BA146" i="3"/>
  <c r="AW146" i="3"/>
  <c r="AS146" i="3"/>
  <c r="AO146" i="3"/>
  <c r="AK146" i="3"/>
  <c r="AG146" i="3"/>
  <c r="AJ146" i="3"/>
  <c r="AP146" i="3"/>
  <c r="AU146" i="3"/>
  <c r="AZ146" i="3"/>
  <c r="AK148" i="3"/>
  <c r="AQ148" i="3"/>
  <c r="AV148" i="3"/>
  <c r="BA148" i="3"/>
  <c r="AX151" i="3"/>
  <c r="AT151" i="3"/>
  <c r="AP151" i="3"/>
  <c r="AL151" i="3"/>
  <c r="AH151" i="3"/>
  <c r="AZ151" i="3"/>
  <c r="AV151" i="3"/>
  <c r="AR151" i="3"/>
  <c r="AN151" i="3"/>
  <c r="AJ151" i="3"/>
  <c r="AK151" i="3"/>
  <c r="AS151" i="3"/>
  <c r="BA151" i="3"/>
  <c r="AG153" i="3"/>
  <c r="AO153" i="3"/>
  <c r="AW153" i="3"/>
  <c r="AX154" i="3"/>
  <c r="AT154" i="3"/>
  <c r="AP154" i="3"/>
  <c r="AL154" i="3"/>
  <c r="AH154" i="3"/>
  <c r="AZ154" i="3"/>
  <c r="AV154" i="3"/>
  <c r="AR154" i="3"/>
  <c r="AN154" i="3"/>
  <c r="AJ154" i="3"/>
  <c r="AK154" i="3"/>
  <c r="AS154" i="3"/>
  <c r="BA154" i="3"/>
  <c r="AZ157" i="3"/>
  <c r="AV157" i="3"/>
  <c r="AR157" i="3"/>
  <c r="AN157" i="3"/>
  <c r="AJ157" i="3"/>
  <c r="AX157" i="3"/>
  <c r="AT157" i="3"/>
  <c r="AP157" i="3"/>
  <c r="AL157" i="3"/>
  <c r="AH157" i="3"/>
  <c r="AK157" i="3"/>
  <c r="AS157" i="3"/>
  <c r="BA157" i="3"/>
  <c r="AG158" i="3"/>
  <c r="AO158" i="3"/>
  <c r="AW158" i="3"/>
  <c r="AI142" i="3"/>
  <c r="AM142" i="3"/>
  <c r="AQ142" i="3"/>
  <c r="AU142" i="3"/>
  <c r="AI145" i="3"/>
  <c r="AM145" i="3"/>
  <c r="AQ145" i="3"/>
  <c r="AU145" i="3"/>
  <c r="AI147" i="3"/>
  <c r="AM147" i="3"/>
  <c r="AQ147" i="3"/>
  <c r="AU147" i="3"/>
  <c r="AJ152" i="3"/>
  <c r="AN152" i="3"/>
  <c r="AR152" i="3"/>
  <c r="AV152" i="3"/>
  <c r="AZ152" i="3"/>
  <c r="AG162" i="3"/>
  <c r="AK162" i="3"/>
  <c r="AO162" i="3"/>
  <c r="AS162" i="3"/>
  <c r="AW162" i="3"/>
  <c r="BA162" i="3"/>
  <c r="D163" i="3"/>
  <c r="AG163" i="3"/>
  <c r="AK163" i="3"/>
  <c r="AO163" i="3"/>
  <c r="AS163" i="3"/>
  <c r="AW163" i="3"/>
  <c r="BA163" i="3"/>
  <c r="AX164" i="3"/>
  <c r="AT164" i="3"/>
  <c r="AI164" i="3"/>
  <c r="AM164" i="3"/>
  <c r="AQ164" i="3"/>
  <c r="AV164" i="3"/>
  <c r="BA164" i="3"/>
  <c r="AK165" i="3"/>
  <c r="AP165" i="3"/>
  <c r="AU165" i="3"/>
  <c r="BA165" i="3"/>
  <c r="AK166" i="3"/>
  <c r="AQ166" i="3"/>
  <c r="AV166" i="3"/>
  <c r="BA166" i="3"/>
  <c r="AY167" i="3"/>
  <c r="AJ167" i="3"/>
  <c r="AO167" i="3"/>
  <c r="AT167" i="3"/>
  <c r="AZ167" i="3"/>
  <c r="BA168" i="3"/>
  <c r="AW168" i="3"/>
  <c r="AS168" i="3"/>
  <c r="AO168" i="3"/>
  <c r="AK168" i="3"/>
  <c r="AG168" i="3"/>
  <c r="AJ168" i="3"/>
  <c r="AP168" i="3"/>
  <c r="AU168" i="3"/>
  <c r="AZ168" i="3"/>
  <c r="AY169" i="3"/>
  <c r="AJ169" i="3"/>
  <c r="AO169" i="3"/>
  <c r="AT169" i="3"/>
  <c r="AZ169" i="3"/>
  <c r="BA170" i="3"/>
  <c r="AW170" i="3"/>
  <c r="AS170" i="3"/>
  <c r="AO170" i="3"/>
  <c r="AK170" i="3"/>
  <c r="AG170" i="3"/>
  <c r="AJ170" i="3"/>
  <c r="AP170" i="3"/>
  <c r="AU170" i="3"/>
  <c r="AZ170" i="3"/>
  <c r="AY171" i="3"/>
  <c r="AJ171" i="3"/>
  <c r="AO171" i="3"/>
  <c r="AT171" i="3"/>
  <c r="AZ171" i="3"/>
  <c r="AK174" i="3"/>
  <c r="AQ174" i="3"/>
  <c r="AV174" i="3"/>
  <c r="BA174" i="3"/>
  <c r="AX175" i="3"/>
  <c r="AI175" i="3"/>
  <c r="AN175" i="3"/>
  <c r="AS175" i="3"/>
  <c r="AY175" i="3"/>
  <c r="AH176" i="3"/>
  <c r="AM176" i="3"/>
  <c r="AS176" i="3"/>
  <c r="AN177" i="3"/>
  <c r="AV177" i="3"/>
  <c r="BA179" i="3"/>
  <c r="AW179" i="3"/>
  <c r="AS179" i="3"/>
  <c r="AO179" i="3"/>
  <c r="AK179" i="3"/>
  <c r="AG179" i="3"/>
  <c r="AX179" i="3"/>
  <c r="AT179" i="3"/>
  <c r="AP179" i="3"/>
  <c r="AL179" i="3"/>
  <c r="AH179" i="3"/>
  <c r="AM179" i="3"/>
  <c r="AU179" i="3"/>
  <c r="AJ183" i="3"/>
  <c r="AR183" i="3"/>
  <c r="AZ185" i="3"/>
  <c r="AV185" i="3"/>
  <c r="AR185" i="3"/>
  <c r="AN185" i="3"/>
  <c r="AJ185" i="3"/>
  <c r="BA185" i="3"/>
  <c r="AW185" i="3"/>
  <c r="AS185" i="3"/>
  <c r="AO185" i="3"/>
  <c r="AK185" i="3"/>
  <c r="AG185" i="3"/>
  <c r="AL185" i="3"/>
  <c r="AT185" i="3"/>
  <c r="AG186" i="3"/>
  <c r="AO186" i="3"/>
  <c r="AW186" i="3"/>
  <c r="AZ187" i="3"/>
  <c r="AV187" i="3"/>
  <c r="AR187" i="3"/>
  <c r="AN187" i="3"/>
  <c r="AJ187" i="3"/>
  <c r="BA187" i="3"/>
  <c r="AW187" i="3"/>
  <c r="AS187" i="3"/>
  <c r="AO187" i="3"/>
  <c r="AK187" i="3"/>
  <c r="AG187" i="3"/>
  <c r="AL187" i="3"/>
  <c r="AT187" i="3"/>
  <c r="AG188" i="3"/>
  <c r="AO188" i="3"/>
  <c r="AW188" i="3"/>
  <c r="AZ189" i="3"/>
  <c r="AV189" i="3"/>
  <c r="AR189" i="3"/>
  <c r="AN189" i="3"/>
  <c r="AJ189" i="3"/>
  <c r="BA189" i="3"/>
  <c r="AW189" i="3"/>
  <c r="AS189" i="3"/>
  <c r="AO189" i="3"/>
  <c r="AK189" i="3"/>
  <c r="AG189" i="3"/>
  <c r="AL189" i="3"/>
  <c r="AT189" i="3"/>
  <c r="AH163" i="3"/>
  <c r="AL163" i="3"/>
  <c r="AP163" i="3"/>
  <c r="AT163" i="3"/>
  <c r="AX163" i="3"/>
  <c r="AJ164" i="3"/>
  <c r="AN164" i="3"/>
  <c r="AR164" i="3"/>
  <c r="AW164" i="3"/>
  <c r="AG165" i="3"/>
  <c r="AL165" i="3"/>
  <c r="AQ165" i="3"/>
  <c r="AW165" i="3"/>
  <c r="AG166" i="3"/>
  <c r="AM166" i="3"/>
  <c r="AR166" i="3"/>
  <c r="AW166" i="3"/>
  <c r="AK167" i="3"/>
  <c r="AP167" i="3"/>
  <c r="AV167" i="3"/>
  <c r="BA167" i="3"/>
  <c r="AL168" i="3"/>
  <c r="AQ168" i="3"/>
  <c r="AV168" i="3"/>
  <c r="AK169" i="3"/>
  <c r="AP169" i="3"/>
  <c r="AV169" i="3"/>
  <c r="BA169" i="3"/>
  <c r="AL170" i="3"/>
  <c r="AQ170" i="3"/>
  <c r="AV170" i="3"/>
  <c r="AK171" i="3"/>
  <c r="AP171" i="3"/>
  <c r="AV171" i="3"/>
  <c r="BA171" i="3"/>
  <c r="AG174" i="3"/>
  <c r="AM174" i="3"/>
  <c r="AR174" i="3"/>
  <c r="AW174" i="3"/>
  <c r="AJ175" i="3"/>
  <c r="AO175" i="3"/>
  <c r="AU175" i="3"/>
  <c r="AZ175" i="3"/>
  <c r="AY176" i="3"/>
  <c r="AU176" i="3"/>
  <c r="AZ176" i="3"/>
  <c r="AV176" i="3"/>
  <c r="AR176" i="3"/>
  <c r="AN176" i="3"/>
  <c r="AJ176" i="3"/>
  <c r="AI176" i="3"/>
  <c r="AO176" i="3"/>
  <c r="AT176" i="3"/>
  <c r="AI177" i="3"/>
  <c r="AQ177" i="3"/>
  <c r="AY177" i="3"/>
  <c r="AN179" i="3"/>
  <c r="AV179" i="3"/>
  <c r="AJ186" i="3"/>
  <c r="AR186" i="3"/>
  <c r="AZ186" i="3"/>
  <c r="AJ188" i="3"/>
  <c r="AR188" i="3"/>
  <c r="AZ188" i="3"/>
  <c r="AH152" i="3"/>
  <c r="AL152" i="3"/>
  <c r="AP152" i="3"/>
  <c r="AT152" i="3"/>
  <c r="AI162" i="3"/>
  <c r="AM162" i="3"/>
  <c r="AQ162" i="3"/>
  <c r="AU162" i="3"/>
  <c r="AI163" i="3"/>
  <c r="AM163" i="3"/>
  <c r="AQ163" i="3"/>
  <c r="AU163" i="3"/>
  <c r="AG164" i="3"/>
  <c r="AK164" i="3"/>
  <c r="AO164" i="3"/>
  <c r="AS164" i="3"/>
  <c r="AY164" i="3"/>
  <c r="AH165" i="3"/>
  <c r="AM165" i="3"/>
  <c r="AS165" i="3"/>
  <c r="AI166" i="3"/>
  <c r="AN166" i="3"/>
  <c r="AS166" i="3"/>
  <c r="AY166" i="3"/>
  <c r="AG167" i="3"/>
  <c r="AL167" i="3"/>
  <c r="AR167" i="3"/>
  <c r="AW167" i="3"/>
  <c r="AH168" i="3"/>
  <c r="AM168" i="3"/>
  <c r="AR168" i="3"/>
  <c r="AX168" i="3"/>
  <c r="AG169" i="3"/>
  <c r="AL169" i="3"/>
  <c r="AR169" i="3"/>
  <c r="AW169" i="3"/>
  <c r="AH170" i="3"/>
  <c r="AM170" i="3"/>
  <c r="AR170" i="3"/>
  <c r="AX170" i="3"/>
  <c r="AG171" i="3"/>
  <c r="AL171" i="3"/>
  <c r="AR171" i="3"/>
  <c r="AW171" i="3"/>
  <c r="AI174" i="3"/>
  <c r="AN174" i="3"/>
  <c r="AS174" i="3"/>
  <c r="AY174" i="3"/>
  <c r="AK175" i="3"/>
  <c r="AQ175" i="3"/>
  <c r="AV175" i="3"/>
  <c r="BA175" i="3"/>
  <c r="AK176" i="3"/>
  <c r="AP176" i="3"/>
  <c r="AW176" i="3"/>
  <c r="AJ177" i="3"/>
  <c r="AR177" i="3"/>
  <c r="AI179" i="3"/>
  <c r="AQ179" i="3"/>
  <c r="AY179" i="3"/>
  <c r="AX183" i="3"/>
  <c r="AT183" i="3"/>
  <c r="AP183" i="3"/>
  <c r="AL183" i="3"/>
  <c r="AH183" i="3"/>
  <c r="AN183" i="3"/>
  <c r="AV183" i="3"/>
  <c r="AY186" i="3"/>
  <c r="AK186" i="3"/>
  <c r="AS186" i="3"/>
  <c r="AY188" i="3"/>
  <c r="AK188" i="3"/>
  <c r="AS188" i="3"/>
  <c r="AZ165" i="3"/>
  <c r="AV165" i="3"/>
  <c r="AR165" i="3"/>
  <c r="AN165" i="3"/>
  <c r="AJ165" i="3"/>
  <c r="AI165" i="3"/>
  <c r="AO165" i="3"/>
  <c r="AT165" i="3"/>
  <c r="AY165" i="3"/>
  <c r="AX166" i="3"/>
  <c r="AT166" i="3"/>
  <c r="AP166" i="3"/>
  <c r="AL166" i="3"/>
  <c r="AH166" i="3"/>
  <c r="AJ166" i="3"/>
  <c r="AO166" i="3"/>
  <c r="AU166" i="3"/>
  <c r="AZ166" i="3"/>
  <c r="AX174" i="3"/>
  <c r="AT174" i="3"/>
  <c r="AP174" i="3"/>
  <c r="AL174" i="3"/>
  <c r="AH174" i="3"/>
  <c r="AJ174" i="3"/>
  <c r="AO174" i="3"/>
  <c r="AU174" i="3"/>
  <c r="AZ174" i="3"/>
  <c r="BA177" i="3"/>
  <c r="AW177" i="3"/>
  <c r="AS177" i="3"/>
  <c r="AO177" i="3"/>
  <c r="AK177" i="3"/>
  <c r="AG177" i="3"/>
  <c r="AX177" i="3"/>
  <c r="AT177" i="3"/>
  <c r="AP177" i="3"/>
  <c r="AL177" i="3"/>
  <c r="AH177" i="3"/>
  <c r="AM177" i="3"/>
  <c r="AU177" i="3"/>
  <c r="AX186" i="3"/>
  <c r="AT186" i="3"/>
  <c r="AP186" i="3"/>
  <c r="AL186" i="3"/>
  <c r="AH186" i="3"/>
  <c r="AN186" i="3"/>
  <c r="AV186" i="3"/>
  <c r="AX188" i="3"/>
  <c r="AT188" i="3"/>
  <c r="AP188" i="3"/>
  <c r="AL188" i="3"/>
  <c r="AH188" i="3"/>
  <c r="AN188" i="3"/>
  <c r="AV188" i="3"/>
  <c r="AI167" i="3"/>
  <c r="AM167" i="3"/>
  <c r="AQ167" i="3"/>
  <c r="AU167" i="3"/>
  <c r="AI169" i="3"/>
  <c r="AM169" i="3"/>
  <c r="AQ169" i="3"/>
  <c r="AU169" i="3"/>
  <c r="AI171" i="3"/>
  <c r="AM171" i="3"/>
  <c r="AQ171" i="3"/>
  <c r="AU171" i="3"/>
  <c r="AH175" i="3"/>
  <c r="AL175" i="3"/>
  <c r="AP175" i="3"/>
  <c r="AT175" i="3"/>
  <c r="AJ178" i="3"/>
  <c r="AN178" i="3"/>
  <c r="AR178" i="3"/>
  <c r="AV178" i="3"/>
  <c r="AZ178" i="3"/>
  <c r="AJ180" i="3"/>
  <c r="AN180" i="3"/>
  <c r="AR180" i="3"/>
  <c r="AV180" i="3"/>
  <c r="AZ180" i="3"/>
  <c r="AI183" i="3"/>
  <c r="AM183" i="3"/>
  <c r="AQ183" i="3"/>
  <c r="AU183" i="3"/>
  <c r="AI184" i="3"/>
  <c r="AM184" i="3"/>
  <c r="AQ184" i="3"/>
  <c r="AU184" i="3"/>
  <c r="AY184" i="3"/>
  <c r="AI186" i="3"/>
  <c r="AM186" i="3"/>
  <c r="AQ186" i="3"/>
  <c r="AU186" i="3"/>
  <c r="AI188" i="3"/>
  <c r="AM188" i="3"/>
  <c r="AQ188" i="3"/>
  <c r="AU188" i="3"/>
  <c r="AJ192" i="3"/>
  <c r="AN192" i="3"/>
  <c r="AR192" i="3"/>
  <c r="AJ193" i="3"/>
  <c r="AP193" i="3"/>
  <c r="AU193" i="3"/>
  <c r="AY194" i="3"/>
  <c r="AJ194" i="3"/>
  <c r="AO194" i="3"/>
  <c r="AT194" i="3"/>
  <c r="AZ194" i="3"/>
  <c r="BA195" i="3"/>
  <c r="AW195" i="3"/>
  <c r="AS195" i="3"/>
  <c r="AO195" i="3"/>
  <c r="AK195" i="3"/>
  <c r="AG195" i="3"/>
  <c r="AJ195" i="3"/>
  <c r="AP195" i="3"/>
  <c r="AU195" i="3"/>
  <c r="AZ195" i="3"/>
  <c r="AY199" i="3"/>
  <c r="AJ199" i="3"/>
  <c r="AO199" i="3"/>
  <c r="AT199" i="3"/>
  <c r="AZ199" i="3"/>
  <c r="BA200" i="3"/>
  <c r="AW200" i="3"/>
  <c r="AS200" i="3"/>
  <c r="AO200" i="3"/>
  <c r="AK200" i="3"/>
  <c r="AG200" i="3"/>
  <c r="AJ200" i="3"/>
  <c r="AP200" i="3"/>
  <c r="AU200" i="3"/>
  <c r="AZ200" i="3"/>
  <c r="AY201" i="3"/>
  <c r="AJ201" i="3"/>
  <c r="AO201" i="3"/>
  <c r="AT201" i="3"/>
  <c r="AZ201" i="3"/>
  <c r="BA202" i="3"/>
  <c r="AW202" i="3"/>
  <c r="AS202" i="3"/>
  <c r="AO202" i="3"/>
  <c r="AK202" i="3"/>
  <c r="AG202" i="3"/>
  <c r="AJ202" i="3"/>
  <c r="AP202" i="3"/>
  <c r="AU202" i="3"/>
  <c r="AZ202" i="3"/>
  <c r="AY203" i="3"/>
  <c r="AJ203" i="3"/>
  <c r="AO203" i="3"/>
  <c r="AT203" i="3"/>
  <c r="AZ203" i="3"/>
  <c r="AK206" i="3"/>
  <c r="AQ206" i="3"/>
  <c r="AI207" i="3"/>
  <c r="AQ207" i="3"/>
  <c r="AY207" i="3"/>
  <c r="AM208" i="3"/>
  <c r="AG209" i="3"/>
  <c r="AO209" i="3"/>
  <c r="AW209" i="3"/>
  <c r="AZ217" i="3"/>
  <c r="AV217" i="3"/>
  <c r="AR217" i="3"/>
  <c r="AN217" i="3"/>
  <c r="AJ217" i="3"/>
  <c r="AY217" i="3"/>
  <c r="AU217" i="3"/>
  <c r="AQ217" i="3"/>
  <c r="AM217" i="3"/>
  <c r="AI217" i="3"/>
  <c r="BA217" i="3"/>
  <c r="AW217" i="3"/>
  <c r="AS217" i="3"/>
  <c r="AO217" i="3"/>
  <c r="AK217" i="3"/>
  <c r="AG217" i="3"/>
  <c r="AP217" i="3"/>
  <c r="AY218" i="3"/>
  <c r="AY220" i="3"/>
  <c r="AY222" i="3"/>
  <c r="AI226" i="3"/>
  <c r="BA228" i="3"/>
  <c r="AW228" i="3"/>
  <c r="AS228" i="3"/>
  <c r="AO228" i="3"/>
  <c r="AK228" i="3"/>
  <c r="AG228" i="3"/>
  <c r="AZ228" i="3"/>
  <c r="AV228" i="3"/>
  <c r="AR228" i="3"/>
  <c r="AN228" i="3"/>
  <c r="AJ228" i="3"/>
  <c r="AX228" i="3"/>
  <c r="AT228" i="3"/>
  <c r="AP228" i="3"/>
  <c r="AL228" i="3"/>
  <c r="AH228" i="3"/>
  <c r="AQ228" i="3"/>
  <c r="AV234" i="3"/>
  <c r="AK194" i="3"/>
  <c r="AP194" i="3"/>
  <c r="AV194" i="3"/>
  <c r="BA194" i="3"/>
  <c r="AL195" i="3"/>
  <c r="AQ195" i="3"/>
  <c r="AV195" i="3"/>
  <c r="AK199" i="3"/>
  <c r="AP199" i="3"/>
  <c r="AV199" i="3"/>
  <c r="BA199" i="3"/>
  <c r="AL200" i="3"/>
  <c r="AQ200" i="3"/>
  <c r="AV200" i="3"/>
  <c r="AK201" i="3"/>
  <c r="AP201" i="3"/>
  <c r="AV201" i="3"/>
  <c r="BA201" i="3"/>
  <c r="AL202" i="3"/>
  <c r="AQ202" i="3"/>
  <c r="AV202" i="3"/>
  <c r="AK203" i="3"/>
  <c r="AP203" i="3"/>
  <c r="AV203" i="3"/>
  <c r="BA203" i="3"/>
  <c r="AX207" i="3"/>
  <c r="AK207" i="3"/>
  <c r="AS207" i="3"/>
  <c r="AI209" i="3"/>
  <c r="AQ209" i="3"/>
  <c r="BA211" i="3"/>
  <c r="AW211" i="3"/>
  <c r="AS211" i="3"/>
  <c r="AO211" i="3"/>
  <c r="AK211" i="3"/>
  <c r="AG211" i="3"/>
  <c r="AZ211" i="3"/>
  <c r="AV211" i="3"/>
  <c r="AR211" i="3"/>
  <c r="AN211" i="3"/>
  <c r="AJ211" i="3"/>
  <c r="AX211" i="3"/>
  <c r="AT211" i="3"/>
  <c r="AP211" i="3"/>
  <c r="AL211" i="3"/>
  <c r="AH211" i="3"/>
  <c r="AQ211" i="3"/>
  <c r="AX218" i="3"/>
  <c r="AT218" i="3"/>
  <c r="AP218" i="3"/>
  <c r="AL218" i="3"/>
  <c r="AH218" i="3"/>
  <c r="BA218" i="3"/>
  <c r="AW218" i="3"/>
  <c r="AS218" i="3"/>
  <c r="AO218" i="3"/>
  <c r="AK218" i="3"/>
  <c r="AG218" i="3"/>
  <c r="AV218" i="3"/>
  <c r="AX220" i="3"/>
  <c r="AT220" i="3"/>
  <c r="AP220" i="3"/>
  <c r="AL220" i="3"/>
  <c r="AH220" i="3"/>
  <c r="BA220" i="3"/>
  <c r="AW220" i="3"/>
  <c r="AS220" i="3"/>
  <c r="AO220" i="3"/>
  <c r="AK220" i="3"/>
  <c r="AG220" i="3"/>
  <c r="AV220" i="3"/>
  <c r="AX222" i="3"/>
  <c r="AT222" i="3"/>
  <c r="AP222" i="3"/>
  <c r="AL222" i="3"/>
  <c r="AH222" i="3"/>
  <c r="BA222" i="3"/>
  <c r="AW222" i="3"/>
  <c r="AS222" i="3"/>
  <c r="AO222" i="3"/>
  <c r="AK222" i="3"/>
  <c r="AG222" i="3"/>
  <c r="AV222" i="3"/>
  <c r="BA225" i="3"/>
  <c r="AW225" i="3"/>
  <c r="AS225" i="3"/>
  <c r="AO225" i="3"/>
  <c r="AK225" i="3"/>
  <c r="AG225" i="3"/>
  <c r="AZ225" i="3"/>
  <c r="AV225" i="3"/>
  <c r="AR225" i="3"/>
  <c r="AN225" i="3"/>
  <c r="AJ225" i="3"/>
  <c r="AX225" i="3"/>
  <c r="AT225" i="3"/>
  <c r="AP225" i="3"/>
  <c r="AL225" i="3"/>
  <c r="AH225" i="3"/>
  <c r="AQ225" i="3"/>
  <c r="F223" i="7"/>
  <c r="I223" i="7" s="1"/>
  <c r="AZ207" i="3"/>
  <c r="AV207" i="3"/>
  <c r="AR207" i="3"/>
  <c r="AN207" i="3"/>
  <c r="AJ207" i="3"/>
  <c r="AM207" i="3"/>
  <c r="AU207" i="3"/>
  <c r="BA209" i="3"/>
  <c r="AZ209" i="3"/>
  <c r="AV209" i="3"/>
  <c r="AR209" i="3"/>
  <c r="AN209" i="3"/>
  <c r="AJ209" i="3"/>
  <c r="AX209" i="3"/>
  <c r="AT209" i="3"/>
  <c r="AP209" i="3"/>
  <c r="AL209" i="3"/>
  <c r="AH209" i="3"/>
  <c r="AK209" i="3"/>
  <c r="AS209" i="3"/>
  <c r="AZ234" i="3"/>
  <c r="AR234" i="3"/>
  <c r="AJ234" i="3"/>
  <c r="AX234" i="3"/>
  <c r="AP234" i="3"/>
  <c r="AH234" i="3"/>
  <c r="AT234" i="3"/>
  <c r="AL234" i="3"/>
  <c r="F235" i="7"/>
  <c r="I235" i="7" s="1"/>
  <c r="AI178" i="3"/>
  <c r="AM178" i="3"/>
  <c r="AQ178" i="3"/>
  <c r="AU178" i="3"/>
  <c r="AI180" i="3"/>
  <c r="AM180" i="3"/>
  <c r="AQ180" i="3"/>
  <c r="AU180" i="3"/>
  <c r="AH184" i="3"/>
  <c r="AL184" i="3"/>
  <c r="AP184" i="3"/>
  <c r="AT184" i="3"/>
  <c r="BA192" i="3"/>
  <c r="AV192" i="3"/>
  <c r="AI192" i="3"/>
  <c r="AM192" i="3"/>
  <c r="AQ192" i="3"/>
  <c r="AU192" i="3"/>
  <c r="BA193" i="3"/>
  <c r="AW193" i="3"/>
  <c r="AS193" i="3"/>
  <c r="AO193" i="3"/>
  <c r="AK193" i="3"/>
  <c r="AG193" i="3"/>
  <c r="AI193" i="3"/>
  <c r="AN193" i="3"/>
  <c r="AT193" i="3"/>
  <c r="AY193" i="3"/>
  <c r="AH194" i="3"/>
  <c r="AN194" i="3"/>
  <c r="AS194" i="3"/>
  <c r="AX194" i="3"/>
  <c r="AI195" i="3"/>
  <c r="AN195" i="3"/>
  <c r="AT195" i="3"/>
  <c r="AY195" i="3"/>
  <c r="AH199" i="3"/>
  <c r="AN199" i="3"/>
  <c r="AS199" i="3"/>
  <c r="AX199" i="3"/>
  <c r="AI200" i="3"/>
  <c r="AN200" i="3"/>
  <c r="AT200" i="3"/>
  <c r="AY200" i="3"/>
  <c r="AH201" i="3"/>
  <c r="AN201" i="3"/>
  <c r="AS201" i="3"/>
  <c r="AX201" i="3"/>
  <c r="AI202" i="3"/>
  <c r="AN202" i="3"/>
  <c r="AT202" i="3"/>
  <c r="AY202" i="3"/>
  <c r="AH203" i="3"/>
  <c r="AN203" i="3"/>
  <c r="AS203" i="3"/>
  <c r="AX203" i="3"/>
  <c r="AZ206" i="3"/>
  <c r="AV206" i="3"/>
  <c r="AX206" i="3"/>
  <c r="AT206" i="3"/>
  <c r="AP206" i="3"/>
  <c r="AL206" i="3"/>
  <c r="AH206" i="3"/>
  <c r="AJ206" i="3"/>
  <c r="AO206" i="3"/>
  <c r="AU206" i="3"/>
  <c r="AG207" i="3"/>
  <c r="AO207" i="3"/>
  <c r="AW207" i="3"/>
  <c r="AX208" i="3"/>
  <c r="AT208" i="3"/>
  <c r="AP208" i="3"/>
  <c r="AL208" i="3"/>
  <c r="AH208" i="3"/>
  <c r="AZ208" i="3"/>
  <c r="AV208" i="3"/>
  <c r="AR208" i="3"/>
  <c r="AN208" i="3"/>
  <c r="AJ208" i="3"/>
  <c r="AK208" i="3"/>
  <c r="AS208" i="3"/>
  <c r="BA208" i="3"/>
  <c r="AM209" i="3"/>
  <c r="AU209" i="3"/>
  <c r="AI211" i="3"/>
  <c r="AY211" i="3"/>
  <c r="BA213" i="3"/>
  <c r="AW213" i="3"/>
  <c r="AS213" i="3"/>
  <c r="AO213" i="3"/>
  <c r="AK213" i="3"/>
  <c r="AG213" i="3"/>
  <c r="AZ213" i="3"/>
  <c r="AV213" i="3"/>
  <c r="AR213" i="3"/>
  <c r="AN213" i="3"/>
  <c r="AJ213" i="3"/>
  <c r="AX213" i="3"/>
  <c r="AT213" i="3"/>
  <c r="AP213" i="3"/>
  <c r="AL213" i="3"/>
  <c r="AH213" i="3"/>
  <c r="AQ213" i="3"/>
  <c r="AN218" i="3"/>
  <c r="AN220" i="3"/>
  <c r="AN222" i="3"/>
  <c r="AI225" i="3"/>
  <c r="AY225" i="3"/>
  <c r="BA226" i="3"/>
  <c r="AW226" i="3"/>
  <c r="AS226" i="3"/>
  <c r="AO226" i="3"/>
  <c r="AK226" i="3"/>
  <c r="AG226" i="3"/>
  <c r="AZ226" i="3"/>
  <c r="AV226" i="3"/>
  <c r="AR226" i="3"/>
  <c r="AN226" i="3"/>
  <c r="AJ226" i="3"/>
  <c r="AU226" i="3"/>
  <c r="AN234" i="3"/>
  <c r="AI194" i="3"/>
  <c r="AM194" i="3"/>
  <c r="AQ194" i="3"/>
  <c r="AU194" i="3"/>
  <c r="AI199" i="3"/>
  <c r="AM199" i="3"/>
  <c r="AQ199" i="3"/>
  <c r="AU199" i="3"/>
  <c r="AI201" i="3"/>
  <c r="AM201" i="3"/>
  <c r="AQ201" i="3"/>
  <c r="AU201" i="3"/>
  <c r="AI203" i="3"/>
  <c r="AM203" i="3"/>
  <c r="AQ203" i="3"/>
  <c r="AU203" i="3"/>
  <c r="AH207" i="3"/>
  <c r="AL207" i="3"/>
  <c r="AP207" i="3"/>
  <c r="AT207" i="3"/>
  <c r="AJ210" i="3"/>
  <c r="AN210" i="3"/>
  <c r="AR210" i="3"/>
  <c r="AV210" i="3"/>
  <c r="AZ210" i="3"/>
  <c r="AJ212" i="3"/>
  <c r="AN212" i="3"/>
  <c r="AR212" i="3"/>
  <c r="AV212" i="3"/>
  <c r="AZ212" i="3"/>
  <c r="AG216" i="3"/>
  <c r="AK216" i="3"/>
  <c r="AO216" i="3"/>
  <c r="AS216" i="3"/>
  <c r="AW216" i="3"/>
  <c r="BA216" i="3"/>
  <c r="AI218" i="3"/>
  <c r="AM218" i="3"/>
  <c r="AQ218" i="3"/>
  <c r="AU218" i="3"/>
  <c r="AG219" i="3"/>
  <c r="AK219" i="3"/>
  <c r="AO219" i="3"/>
  <c r="AS219" i="3"/>
  <c r="AW219" i="3"/>
  <c r="BA219" i="3"/>
  <c r="AI220" i="3"/>
  <c r="AM220" i="3"/>
  <c r="AQ220" i="3"/>
  <c r="AU220" i="3"/>
  <c r="AG221" i="3"/>
  <c r="AK221" i="3"/>
  <c r="AO221" i="3"/>
  <c r="AS221" i="3"/>
  <c r="AW221" i="3"/>
  <c r="BA221" i="3"/>
  <c r="AI222" i="3"/>
  <c r="AM222" i="3"/>
  <c r="AQ222" i="3"/>
  <c r="AU222" i="3"/>
  <c r="AH226" i="3"/>
  <c r="AL226" i="3"/>
  <c r="AP226" i="3"/>
  <c r="AT226" i="3"/>
  <c r="AJ227" i="3"/>
  <c r="AN227" i="3"/>
  <c r="AR227" i="3"/>
  <c r="AV227" i="3"/>
  <c r="AZ227" i="3"/>
  <c r="AJ229" i="3"/>
  <c r="AN229" i="3"/>
  <c r="AS229" i="3"/>
  <c r="AX229" i="3"/>
  <c r="AZ230" i="3"/>
  <c r="AV230" i="3"/>
  <c r="AR230" i="3"/>
  <c r="AN230" i="3"/>
  <c r="AJ230" i="3"/>
  <c r="AX230" i="3"/>
  <c r="AT230" i="3"/>
  <c r="AP230" i="3"/>
  <c r="AL230" i="3"/>
  <c r="AH230" i="3"/>
  <c r="AK230" i="3"/>
  <c r="AS230" i="3"/>
  <c r="BA230" i="3"/>
  <c r="AG231" i="3"/>
  <c r="AO231" i="3"/>
  <c r="BA234" i="3"/>
  <c r="AL235" i="3"/>
  <c r="AT235" i="3"/>
  <c r="AJ237" i="3"/>
  <c r="AJ239" i="3"/>
  <c r="F196" i="7"/>
  <c r="I196" i="7" s="1"/>
  <c r="AH210" i="3"/>
  <c r="AL210" i="3"/>
  <c r="AP210" i="3"/>
  <c r="AT210" i="3"/>
  <c r="AX210" i="3"/>
  <c r="AH212" i="3"/>
  <c r="AL212" i="3"/>
  <c r="AP212" i="3"/>
  <c r="AT212" i="3"/>
  <c r="AX212" i="3"/>
  <c r="AI216" i="3"/>
  <c r="AM216" i="3"/>
  <c r="AQ216" i="3"/>
  <c r="AU216" i="3"/>
  <c r="AI219" i="3"/>
  <c r="AM219" i="3"/>
  <c r="AQ219" i="3"/>
  <c r="AU219" i="3"/>
  <c r="AI221" i="3"/>
  <c r="AM221" i="3"/>
  <c r="AQ221" i="3"/>
  <c r="AU221" i="3"/>
  <c r="AH227" i="3"/>
  <c r="AL227" i="3"/>
  <c r="AP227" i="3"/>
  <c r="AT227" i="3"/>
  <c r="AX227" i="3"/>
  <c r="AH229" i="3"/>
  <c r="AL229" i="3"/>
  <c r="AP229" i="3"/>
  <c r="AU229" i="3"/>
  <c r="AX231" i="3"/>
  <c r="AT231" i="3"/>
  <c r="AP231" i="3"/>
  <c r="AL231" i="3"/>
  <c r="AH231" i="3"/>
  <c r="AZ231" i="3"/>
  <c r="AV231" i="3"/>
  <c r="AR231" i="3"/>
  <c r="AN231" i="3"/>
  <c r="AJ231" i="3"/>
  <c r="AK231" i="3"/>
  <c r="AS231" i="3"/>
  <c r="BA231" i="3"/>
  <c r="AH235" i="3"/>
  <c r="AP235" i="3"/>
  <c r="J76" i="9"/>
  <c r="J48" i="9"/>
  <c r="J50" i="9" s="1"/>
  <c r="AI210" i="3"/>
  <c r="AM210" i="3"/>
  <c r="AQ210" i="3"/>
  <c r="AU210" i="3"/>
  <c r="AI212" i="3"/>
  <c r="AM212" i="3"/>
  <c r="AQ212" i="3"/>
  <c r="AU212" i="3"/>
  <c r="AJ216" i="3"/>
  <c r="AN216" i="3"/>
  <c r="AR216" i="3"/>
  <c r="AV216" i="3"/>
  <c r="AZ216" i="3"/>
  <c r="AJ219" i="3"/>
  <c r="AN219" i="3"/>
  <c r="AR219" i="3"/>
  <c r="AV219" i="3"/>
  <c r="AZ219" i="3"/>
  <c r="AJ221" i="3"/>
  <c r="AN221" i="3"/>
  <c r="AR221" i="3"/>
  <c r="AV221" i="3"/>
  <c r="AZ221" i="3"/>
  <c r="AI227" i="3"/>
  <c r="AM227" i="3"/>
  <c r="AQ227" i="3"/>
  <c r="AU227" i="3"/>
  <c r="AZ229" i="3"/>
  <c r="AV229" i="3"/>
  <c r="AR229" i="3"/>
  <c r="AI229" i="3"/>
  <c r="AM229" i="3"/>
  <c r="AQ229" i="3"/>
  <c r="AW229" i="3"/>
  <c r="BA235" i="3"/>
  <c r="AW235" i="3"/>
  <c r="AS235" i="3"/>
  <c r="AO235" i="3"/>
  <c r="AK235" i="3"/>
  <c r="AG235" i="3"/>
  <c r="AY235" i="3"/>
  <c r="AU235" i="3"/>
  <c r="AQ235" i="3"/>
  <c r="AM235" i="3"/>
  <c r="AI235" i="3"/>
  <c r="AJ235" i="3"/>
  <c r="AR235" i="3"/>
  <c r="AZ235" i="3"/>
  <c r="AX237" i="3"/>
  <c r="AT237" i="3"/>
  <c r="AP237" i="3"/>
  <c r="AL237" i="3"/>
  <c r="AH237" i="3"/>
  <c r="AV237" i="3"/>
  <c r="AX239" i="3"/>
  <c r="AT239" i="3"/>
  <c r="AP239" i="3"/>
  <c r="AL239" i="3"/>
  <c r="AH239" i="3"/>
  <c r="AV239" i="3"/>
  <c r="F208" i="7"/>
  <c r="I208" i="7" s="1"/>
  <c r="F181" i="8"/>
  <c r="I181" i="8" s="1"/>
  <c r="AI234" i="3"/>
  <c r="AM234" i="3"/>
  <c r="AQ234" i="3"/>
  <c r="AU234" i="3"/>
  <c r="AY234" i="3"/>
  <c r="AG236" i="3"/>
  <c r="AK236" i="3"/>
  <c r="AO236" i="3"/>
  <c r="AS236" i="3"/>
  <c r="AW236" i="3"/>
  <c r="BA236" i="3"/>
  <c r="AI237" i="3"/>
  <c r="AM237" i="3"/>
  <c r="AQ237" i="3"/>
  <c r="AU237" i="3"/>
  <c r="AY237" i="3"/>
  <c r="AG238" i="3"/>
  <c r="AK238" i="3"/>
  <c r="AO238" i="3"/>
  <c r="AS238" i="3"/>
  <c r="AW238" i="3"/>
  <c r="BA238" i="3"/>
  <c r="AI239" i="3"/>
  <c r="AM239" i="3"/>
  <c r="AQ239" i="3"/>
  <c r="AU239" i="3"/>
  <c r="AY239" i="3"/>
  <c r="AG240" i="3"/>
  <c r="AK240" i="3"/>
  <c r="AO240" i="3"/>
  <c r="AS240" i="3"/>
  <c r="AW240" i="3"/>
  <c r="BA240" i="3"/>
  <c r="AJ243" i="3"/>
  <c r="AN243" i="3"/>
  <c r="AR243" i="3"/>
  <c r="AV243" i="3"/>
  <c r="AZ243" i="3"/>
  <c r="AJ244" i="3"/>
  <c r="AN244" i="3"/>
  <c r="AR244" i="3"/>
  <c r="AV244" i="3"/>
  <c r="AZ244" i="3"/>
  <c r="F193" i="7"/>
  <c r="I193" i="7" s="1"/>
  <c r="F205" i="7"/>
  <c r="I205" i="7" s="1"/>
  <c r="F220" i="7"/>
  <c r="I220" i="7" s="1"/>
  <c r="F232" i="7"/>
  <c r="I232" i="7" s="1"/>
  <c r="D179" i="9"/>
  <c r="D182" i="9"/>
  <c r="D187" i="9"/>
  <c r="I82" i="7"/>
  <c r="I80" i="7"/>
  <c r="I164" i="7"/>
  <c r="I214" i="7"/>
  <c r="F238" i="7"/>
  <c r="I238" i="7" s="1"/>
  <c r="AG234" i="3"/>
  <c r="AK234" i="3"/>
  <c r="AO234" i="3"/>
  <c r="AS234" i="3"/>
  <c r="AW234" i="3"/>
  <c r="AI236" i="3"/>
  <c r="AM236" i="3"/>
  <c r="AQ236" i="3"/>
  <c r="AU236" i="3"/>
  <c r="AG237" i="3"/>
  <c r="AK237" i="3"/>
  <c r="AO237" i="3"/>
  <c r="AS237" i="3"/>
  <c r="AW237" i="3"/>
  <c r="AI238" i="3"/>
  <c r="AM238" i="3"/>
  <c r="AQ238" i="3"/>
  <c r="AU238" i="3"/>
  <c r="AG239" i="3"/>
  <c r="AK239" i="3"/>
  <c r="AO239" i="3"/>
  <c r="AS239" i="3"/>
  <c r="AW239" i="3"/>
  <c r="AI240" i="3"/>
  <c r="AM240" i="3"/>
  <c r="AQ240" i="3"/>
  <c r="AU240" i="3"/>
  <c r="AH243" i="3"/>
  <c r="AL243" i="3"/>
  <c r="AP243" i="3"/>
  <c r="AT243" i="3"/>
  <c r="AX243" i="3"/>
  <c r="AH244" i="3"/>
  <c r="AL244" i="3"/>
  <c r="AP244" i="3"/>
  <c r="AT244" i="3"/>
  <c r="F248" i="7"/>
  <c r="I248" i="7" s="1"/>
  <c r="I78" i="7"/>
  <c r="I202" i="7"/>
  <c r="I211" i="7"/>
  <c r="F226" i="7"/>
  <c r="I226" i="7" s="1"/>
  <c r="AJ236" i="3"/>
  <c r="AN236" i="3"/>
  <c r="AR236" i="3"/>
  <c r="AV236" i="3"/>
  <c r="AZ236" i="3"/>
  <c r="AJ238" i="3"/>
  <c r="AN238" i="3"/>
  <c r="AR238" i="3"/>
  <c r="AV238" i="3"/>
  <c r="AZ238" i="3"/>
  <c r="AJ240" i="3"/>
  <c r="AN240" i="3"/>
  <c r="AR240" i="3"/>
  <c r="AV240" i="3"/>
  <c r="AI243" i="3"/>
  <c r="AM243" i="3"/>
  <c r="AQ243" i="3"/>
  <c r="AU243" i="3"/>
  <c r="AI244" i="3"/>
  <c r="AM244" i="3"/>
  <c r="AQ244" i="3"/>
  <c r="AU244" i="3"/>
  <c r="AY244" i="3"/>
  <c r="D175" i="9"/>
  <c r="I241" i="7"/>
  <c r="I70" i="9"/>
  <c r="I177" i="8"/>
  <c r="F173" i="8"/>
  <c r="I173" i="8" s="1"/>
  <c r="J68" i="10"/>
  <c r="J42" i="10"/>
  <c r="I65" i="8"/>
  <c r="I58" i="10"/>
  <c r="I55" i="10"/>
  <c r="I59" i="10"/>
  <c r="I57" i="10"/>
  <c r="I60" i="10"/>
  <c r="I141" i="10" l="1"/>
  <c r="J56" i="9"/>
  <c r="J114" i="9"/>
  <c r="J112" i="8"/>
  <c r="J54" i="8"/>
  <c r="J106" i="10"/>
  <c r="J48" i="10"/>
  <c r="J71" i="7"/>
  <c r="J129" i="7"/>
  <c r="I68" i="8"/>
  <c r="AJ54" i="3"/>
  <c r="AJ245" i="3" s="1"/>
  <c r="D11" i="4" s="1"/>
  <c r="AR54" i="3"/>
  <c r="AZ54" i="3"/>
  <c r="AO54" i="3"/>
  <c r="AO245" i="3" s="1"/>
  <c r="D17" i="4" s="1"/>
  <c r="I35" i="7" s="1"/>
  <c r="BA54" i="3"/>
  <c r="AG54" i="3"/>
  <c r="AS54" i="3"/>
  <c r="AH54" i="3"/>
  <c r="AH245" i="3" s="1"/>
  <c r="D9" i="4" s="1"/>
  <c r="AL54" i="3"/>
  <c r="AP54" i="3"/>
  <c r="AT54" i="3"/>
  <c r="AT245" i="3" s="1"/>
  <c r="D22" i="4" s="1"/>
  <c r="AX54" i="3"/>
  <c r="BB54" i="3"/>
  <c r="AI54" i="3"/>
  <c r="AM54" i="3"/>
  <c r="AQ54" i="3"/>
  <c r="AU54" i="3"/>
  <c r="AY54" i="3"/>
  <c r="BC54" i="3"/>
  <c r="AN54" i="3"/>
  <c r="AN245" i="3" s="1"/>
  <c r="D13" i="4" s="1"/>
  <c r="AV54" i="3"/>
  <c r="AK54" i="3"/>
  <c r="AW54" i="3"/>
  <c r="AI57" i="3"/>
  <c r="AV57" i="3"/>
  <c r="AK57" i="3"/>
  <c r="D245" i="3"/>
  <c r="AG57" i="3"/>
  <c r="AW57" i="3"/>
  <c r="AU57" i="3"/>
  <c r="AM57" i="3"/>
  <c r="AS57" i="3"/>
  <c r="AP57" i="3"/>
  <c r="BC57" i="3"/>
  <c r="AQ57" i="3"/>
  <c r="AD245" i="3"/>
  <c r="BB57" i="3"/>
  <c r="BB245" i="3" s="1"/>
  <c r="D8" i="5" s="1"/>
  <c r="E8" i="5" s="1"/>
  <c r="AL57" i="3"/>
  <c r="AX57" i="3"/>
  <c r="BA57" i="3"/>
  <c r="J85" i="8"/>
  <c r="J93" i="8" s="1"/>
  <c r="I62" i="10"/>
  <c r="J79" i="10"/>
  <c r="J87" i="10" s="1"/>
  <c r="AF184" i="3"/>
  <c r="AF143" i="3"/>
  <c r="AF43" i="3"/>
  <c r="D14" i="4"/>
  <c r="AF175" i="3"/>
  <c r="AF152" i="3"/>
  <c r="AF244" i="3"/>
  <c r="AF123" i="3"/>
  <c r="AF80" i="3"/>
  <c r="AF58" i="3"/>
  <c r="J102" i="7"/>
  <c r="J110" i="7" s="1"/>
  <c r="I85" i="7"/>
  <c r="J53" i="8"/>
  <c r="J101" i="8"/>
  <c r="J160" i="8"/>
  <c r="C108" i="8"/>
  <c r="J87" i="9"/>
  <c r="J95" i="9" s="1"/>
  <c r="J47" i="10"/>
  <c r="J154" i="10"/>
  <c r="J95" i="10"/>
  <c r="C102" i="10"/>
  <c r="J55" i="9"/>
  <c r="J162" i="9"/>
  <c r="J103" i="9"/>
  <c r="J104" i="9" s="1"/>
  <c r="C110" i="9"/>
  <c r="AF89" i="3"/>
  <c r="AF17" i="3"/>
  <c r="AZ245" i="3"/>
  <c r="D11" i="6" s="1"/>
  <c r="J127" i="10"/>
  <c r="J135" i="9"/>
  <c r="J150" i="7"/>
  <c r="J133" i="8"/>
  <c r="B116" i="1"/>
  <c r="D116" i="1" s="1"/>
  <c r="G90" i="1"/>
  <c r="AF217" i="3"/>
  <c r="AF193" i="3"/>
  <c r="AF163" i="3"/>
  <c r="AF107" i="3"/>
  <c r="AF99" i="3"/>
  <c r="AF25" i="3"/>
  <c r="AF8" i="3"/>
  <c r="G74" i="1"/>
  <c r="B113" i="1"/>
  <c r="D113" i="1" s="1"/>
  <c r="AF127" i="3"/>
  <c r="AF117" i="3"/>
  <c r="AF87" i="3"/>
  <c r="AR245" i="3"/>
  <c r="D20" i="4" s="1"/>
  <c r="AF226" i="3"/>
  <c r="AF207" i="3"/>
  <c r="J177" i="7"/>
  <c r="C125" i="7"/>
  <c r="J118" i="7"/>
  <c r="J70" i="7"/>
  <c r="AF235" i="3"/>
  <c r="AF139" i="3"/>
  <c r="AF68" i="3"/>
  <c r="AF33" i="3"/>
  <c r="BD245" i="3"/>
  <c r="D10" i="5" s="1"/>
  <c r="AY245" i="3"/>
  <c r="D10" i="6" s="1"/>
  <c r="B111" i="1"/>
  <c r="F28" i="1"/>
  <c r="AS245" i="3" l="1"/>
  <c r="D21" i="4" s="1"/>
  <c r="E21" i="4" s="1"/>
  <c r="AP245" i="3"/>
  <c r="D18" i="4" s="1"/>
  <c r="AM245" i="3"/>
  <c r="D16" i="4" s="1"/>
  <c r="AW245" i="3"/>
  <c r="D8" i="6" s="1"/>
  <c r="E8" i="6" s="1"/>
  <c r="J100" i="8"/>
  <c r="J96" i="10"/>
  <c r="J102" i="8"/>
  <c r="J119" i="7"/>
  <c r="AU245" i="3"/>
  <c r="D23" i="4" s="1"/>
  <c r="BC245" i="3"/>
  <c r="D9" i="5" s="1"/>
  <c r="D11" i="5" s="1"/>
  <c r="G10" i="8" s="1"/>
  <c r="AQ245" i="3"/>
  <c r="D19" i="4" s="1"/>
  <c r="E19" i="4" s="1"/>
  <c r="AX245" i="3"/>
  <c r="D9" i="6" s="1"/>
  <c r="D12" i="6" s="1"/>
  <c r="G10" i="9" s="1"/>
  <c r="AI245" i="3"/>
  <c r="D10" i="4" s="1"/>
  <c r="E10" i="4" s="1"/>
  <c r="AG245" i="3"/>
  <c r="D8" i="4" s="1"/>
  <c r="E8" i="4" s="1"/>
  <c r="F8" i="4" s="1"/>
  <c r="I8" i="4" s="1"/>
  <c r="AV245" i="3"/>
  <c r="D24" i="4" s="1"/>
  <c r="I42" i="7" s="1"/>
  <c r="H271" i="7" s="1"/>
  <c r="BA245" i="3"/>
  <c r="D25" i="4" s="1"/>
  <c r="I44" i="7" s="1"/>
  <c r="I45" i="7" s="1"/>
  <c r="H273" i="7" s="1"/>
  <c r="H274" i="7" s="1"/>
  <c r="AL245" i="3"/>
  <c r="D15" i="4" s="1"/>
  <c r="I32" i="7" s="1"/>
  <c r="H261" i="7" s="1"/>
  <c r="AK245" i="3"/>
  <c r="D12" i="4" s="1"/>
  <c r="E12" i="4" s="1"/>
  <c r="F12" i="4" s="1"/>
  <c r="I12" i="4" s="1"/>
  <c r="AF50" i="3"/>
  <c r="AF245" i="3" s="1"/>
  <c r="I25" i="8"/>
  <c r="H188" i="8" s="1"/>
  <c r="I25" i="9"/>
  <c r="H193" i="9" s="1"/>
  <c r="I39" i="7"/>
  <c r="H268" i="7" s="1"/>
  <c r="E17" i="4"/>
  <c r="F17" i="4" s="1"/>
  <c r="I17" i="4" s="1"/>
  <c r="J98" i="8"/>
  <c r="J99" i="8" s="1"/>
  <c r="E14" i="4"/>
  <c r="F14" i="4" s="1"/>
  <c r="I14" i="4" s="1"/>
  <c r="I31" i="7"/>
  <c r="H260" i="7" s="1"/>
  <c r="J72" i="7"/>
  <c r="J55" i="8"/>
  <c r="J103" i="8"/>
  <c r="J102" i="9"/>
  <c r="I27" i="9"/>
  <c r="H195" i="9" s="1"/>
  <c r="E10" i="6"/>
  <c r="D111" i="1"/>
  <c r="B114" i="1"/>
  <c r="I38" i="7"/>
  <c r="H267" i="7" s="1"/>
  <c r="E20" i="4"/>
  <c r="J100" i="9"/>
  <c r="J49" i="10"/>
  <c r="I27" i="8"/>
  <c r="H190" i="8" s="1"/>
  <c r="E10" i="5"/>
  <c r="I36" i="7"/>
  <c r="H265" i="7" s="1"/>
  <c r="E18" i="4"/>
  <c r="J115" i="7"/>
  <c r="J117" i="7"/>
  <c r="I26" i="7"/>
  <c r="H255" i="7" s="1"/>
  <c r="E9" i="4"/>
  <c r="I41" i="7"/>
  <c r="H270" i="7" s="1"/>
  <c r="E23" i="4"/>
  <c r="J94" i="10"/>
  <c r="J97" i="10"/>
  <c r="J92" i="10"/>
  <c r="E22" i="4"/>
  <c r="I40" i="7"/>
  <c r="H269" i="7" s="1"/>
  <c r="I28" i="7"/>
  <c r="H257" i="7" s="1"/>
  <c r="E11" i="4"/>
  <c r="J105" i="9"/>
  <c r="F21" i="4"/>
  <c r="I21" i="4" s="1"/>
  <c r="H264" i="7"/>
  <c r="I30" i="7"/>
  <c r="H259" i="7" s="1"/>
  <c r="E13" i="4"/>
  <c r="J120" i="7"/>
  <c r="I33" i="7"/>
  <c r="H262" i="7" s="1"/>
  <c r="E16" i="4"/>
  <c r="I29" i="9"/>
  <c r="I30" i="9" s="1"/>
  <c r="E11" i="6"/>
  <c r="J57" i="9"/>
  <c r="F8" i="6"/>
  <c r="I8" i="6" s="1"/>
  <c r="F8" i="5"/>
  <c r="J85" i="10" l="1"/>
  <c r="J58" i="10"/>
  <c r="J60" i="10"/>
  <c r="J55" i="10"/>
  <c r="J57" i="10"/>
  <c r="J59" i="10"/>
  <c r="J61" i="10"/>
  <c r="J54" i="10"/>
  <c r="J56" i="10"/>
  <c r="J91" i="8"/>
  <c r="J63" i="8"/>
  <c r="J65" i="8"/>
  <c r="J67" i="8"/>
  <c r="J60" i="8"/>
  <c r="J62" i="8"/>
  <c r="J64" i="8"/>
  <c r="J66" i="8"/>
  <c r="J61" i="8"/>
  <c r="J93" i="9"/>
  <c r="J62" i="9"/>
  <c r="J66" i="9"/>
  <c r="J63" i="9"/>
  <c r="J65" i="9"/>
  <c r="J67" i="9"/>
  <c r="J64" i="9"/>
  <c r="J69" i="9"/>
  <c r="J68" i="9"/>
  <c r="J108" i="7"/>
  <c r="J80" i="7"/>
  <c r="J82" i="7"/>
  <c r="J79" i="7"/>
  <c r="J84" i="7"/>
  <c r="J83" i="7"/>
  <c r="J77" i="7"/>
  <c r="J81" i="7"/>
  <c r="J78" i="7"/>
  <c r="J104" i="8"/>
  <c r="E9" i="5"/>
  <c r="E11" i="5" s="1"/>
  <c r="I26" i="8"/>
  <c r="H189" i="8" s="1"/>
  <c r="H191" i="8" s="1"/>
  <c r="H194" i="8" s="1"/>
  <c r="I37" i="7"/>
  <c r="H266" i="7" s="1"/>
  <c r="E9" i="6"/>
  <c r="F9" i="6" s="1"/>
  <c r="I9" i="6" s="1"/>
  <c r="I26" i="9"/>
  <c r="H194" i="9" s="1"/>
  <c r="E25" i="4"/>
  <c r="F25" i="4" s="1"/>
  <c r="I25" i="4" s="1"/>
  <c r="I27" i="7"/>
  <c r="H256" i="7" s="1"/>
  <c r="I25" i="7"/>
  <c r="H254" i="7" s="1"/>
  <c r="E15" i="4"/>
  <c r="F15" i="4" s="1"/>
  <c r="I15" i="4" s="1"/>
  <c r="E24" i="4"/>
  <c r="F24" i="4" s="1"/>
  <c r="I24" i="4" s="1"/>
  <c r="D26" i="4"/>
  <c r="G10" i="7" s="1"/>
  <c r="I29" i="7"/>
  <c r="H258" i="7" s="1"/>
  <c r="G14" i="4"/>
  <c r="H14" i="4" s="1"/>
  <c r="O14" i="4" s="1"/>
  <c r="G17" i="4"/>
  <c r="H17" i="4" s="1"/>
  <c r="O17" i="4" s="1"/>
  <c r="G21" i="4"/>
  <c r="H21" i="4" s="1"/>
  <c r="O21" i="4" s="1"/>
  <c r="G8" i="5"/>
  <c r="H8" i="5" s="1"/>
  <c r="O8" i="5" s="1"/>
  <c r="G8" i="6"/>
  <c r="H8" i="6" s="1"/>
  <c r="O8" i="6" s="1"/>
  <c r="F11" i="6"/>
  <c r="I11" i="6" s="1"/>
  <c r="F16" i="4"/>
  <c r="I16" i="4" s="1"/>
  <c r="F23" i="4"/>
  <c r="I23" i="4" s="1"/>
  <c r="J116" i="7"/>
  <c r="J121" i="7" s="1"/>
  <c r="F20" i="4"/>
  <c r="I20" i="4" s="1"/>
  <c r="B120" i="1"/>
  <c r="D120" i="1" s="1"/>
  <c r="D114" i="1"/>
  <c r="F11" i="4"/>
  <c r="I11" i="4" s="1"/>
  <c r="F9" i="4"/>
  <c r="I9" i="4" s="1"/>
  <c r="F18" i="4"/>
  <c r="I18" i="4" s="1"/>
  <c r="F10" i="5"/>
  <c r="I10" i="5" s="1"/>
  <c r="I8" i="5"/>
  <c r="J101" i="9"/>
  <c r="J106" i="9" s="1"/>
  <c r="H197" i="9"/>
  <c r="H198" i="9"/>
  <c r="F13" i="4"/>
  <c r="I13" i="4" s="1"/>
  <c r="J93" i="10"/>
  <c r="J98" i="10" s="1"/>
  <c r="G12" i="4"/>
  <c r="H12" i="4" s="1"/>
  <c r="O12" i="4" s="1"/>
  <c r="G8" i="4"/>
  <c r="H8" i="4" s="1"/>
  <c r="O8" i="4" s="1"/>
  <c r="F10" i="4"/>
  <c r="I10" i="4" s="1"/>
  <c r="F22" i="4"/>
  <c r="I22" i="4" s="1"/>
  <c r="F19" i="4"/>
  <c r="I19" i="4" s="1"/>
  <c r="F10" i="6"/>
  <c r="I10" i="6" s="1"/>
  <c r="J85" i="7" l="1"/>
  <c r="J109" i="7" s="1"/>
  <c r="J111" i="7" s="1"/>
  <c r="J68" i="8"/>
  <c r="J92" i="8" s="1"/>
  <c r="J94" i="8" s="1"/>
  <c r="J161" i="8" s="1"/>
  <c r="J70" i="9"/>
  <c r="J94" i="9" s="1"/>
  <c r="J96" i="9" s="1"/>
  <c r="J62" i="10"/>
  <c r="J86" i="10" s="1"/>
  <c r="J88" i="10" s="1"/>
  <c r="J102" i="10" s="1"/>
  <c r="I108" i="8"/>
  <c r="H175" i="9"/>
  <c r="J175" i="9" s="1"/>
  <c r="J162" i="8"/>
  <c r="H176" i="9"/>
  <c r="F9" i="5"/>
  <c r="I9" i="5" s="1"/>
  <c r="I11" i="5" s="1"/>
  <c r="G25" i="4"/>
  <c r="H25" i="4" s="1"/>
  <c r="O25" i="4" s="1"/>
  <c r="I28" i="8"/>
  <c r="I31" i="8" s="1"/>
  <c r="E12" i="6"/>
  <c r="F12" i="6" s="1"/>
  <c r="I43" i="7"/>
  <c r="H272" i="7" s="1"/>
  <c r="I28" i="9"/>
  <c r="H196" i="9" s="1"/>
  <c r="H201" i="9" s="1"/>
  <c r="G10" i="10"/>
  <c r="E26" i="4"/>
  <c r="F26" i="4" s="1"/>
  <c r="G26" i="4" s="1"/>
  <c r="H26" i="4" s="1"/>
  <c r="O26" i="4" s="1"/>
  <c r="I34" i="7"/>
  <c r="H263" i="7" s="1"/>
  <c r="G9" i="4"/>
  <c r="H9" i="4" s="1"/>
  <c r="O9" i="4" s="1"/>
  <c r="G11" i="4"/>
  <c r="H11" i="4" s="1"/>
  <c r="O11" i="4" s="1"/>
  <c r="G15" i="4"/>
  <c r="H15" i="4" s="1"/>
  <c r="O15" i="4" s="1"/>
  <c r="G16" i="4"/>
  <c r="H16" i="4" s="1"/>
  <c r="O16" i="4" s="1"/>
  <c r="G22" i="4"/>
  <c r="H22" i="4" s="1"/>
  <c r="O22" i="4" s="1"/>
  <c r="G23" i="4"/>
  <c r="H23" i="4" s="1"/>
  <c r="O23" i="4" s="1"/>
  <c r="G10" i="5"/>
  <c r="H10" i="5" s="1"/>
  <c r="O10" i="5" s="1"/>
  <c r="G10" i="6"/>
  <c r="H10" i="6" s="1"/>
  <c r="O10" i="6" s="1"/>
  <c r="J164" i="9"/>
  <c r="I110" i="9"/>
  <c r="J118" i="9"/>
  <c r="J179" i="7"/>
  <c r="I125" i="7"/>
  <c r="J133" i="7"/>
  <c r="J163" i="9"/>
  <c r="F110" i="9"/>
  <c r="J110" i="9"/>
  <c r="G20" i="4"/>
  <c r="H20" i="4" s="1"/>
  <c r="O20" i="4" s="1"/>
  <c r="J178" i="7"/>
  <c r="F125" i="7"/>
  <c r="J125" i="7"/>
  <c r="G11" i="6"/>
  <c r="H11" i="6" s="1"/>
  <c r="O11" i="6" s="1"/>
  <c r="G19" i="4"/>
  <c r="H19" i="4" s="1"/>
  <c r="O19" i="4" s="1"/>
  <c r="G24" i="4"/>
  <c r="H24" i="4" s="1"/>
  <c r="O24" i="4" s="1"/>
  <c r="G9" i="6"/>
  <c r="H9" i="6" s="1"/>
  <c r="O9" i="6" s="1"/>
  <c r="G18" i="4"/>
  <c r="H18" i="4" s="1"/>
  <c r="O18" i="4" s="1"/>
  <c r="G10" i="4"/>
  <c r="H10" i="4" s="1"/>
  <c r="O10" i="4" s="1"/>
  <c r="J156" i="10"/>
  <c r="I102" i="10"/>
  <c r="G13" i="4"/>
  <c r="H13" i="4" s="1"/>
  <c r="O13" i="4" s="1"/>
  <c r="J116" i="8" l="1"/>
  <c r="F108" i="8"/>
  <c r="J108" i="8"/>
  <c r="J113" i="8" s="1"/>
  <c r="F102" i="10"/>
  <c r="J110" i="10"/>
  <c r="J155" i="10"/>
  <c r="H179" i="9"/>
  <c r="J179" i="9" s="1"/>
  <c r="H180" i="9"/>
  <c r="H182" i="9"/>
  <c r="J182" i="9" s="1"/>
  <c r="H188" i="9"/>
  <c r="H183" i="9"/>
  <c r="H187" i="9"/>
  <c r="J187" i="9" s="1"/>
  <c r="H277" i="7"/>
  <c r="F11" i="5"/>
  <c r="I33" i="9"/>
  <c r="G9" i="5"/>
  <c r="H9" i="5" s="1"/>
  <c r="O9" i="5" s="1"/>
  <c r="I26" i="4"/>
  <c r="L28" i="4"/>
  <c r="G284" i="7" s="1"/>
  <c r="I48" i="7"/>
  <c r="G12" i="6"/>
  <c r="H12" i="6" s="1"/>
  <c r="O12" i="6" s="1"/>
  <c r="J132" i="7"/>
  <c r="J126" i="7"/>
  <c r="J131" i="7"/>
  <c r="J134" i="7"/>
  <c r="J130" i="7"/>
  <c r="J109" i="10"/>
  <c r="J108" i="10"/>
  <c r="J107" i="10"/>
  <c r="J111" i="10"/>
  <c r="J103" i="10"/>
  <c r="I12" i="6"/>
  <c r="J119" i="9"/>
  <c r="J111" i="9"/>
  <c r="J117" i="9"/>
  <c r="J116" i="9"/>
  <c r="J115" i="9"/>
  <c r="J115" i="8" l="1"/>
  <c r="J117" i="8"/>
  <c r="J109" i="8"/>
  <c r="J114" i="8"/>
  <c r="G11" i="5"/>
  <c r="H11" i="5" s="1"/>
  <c r="O11" i="5" s="1"/>
  <c r="D8" i="11"/>
  <c r="L14" i="6"/>
  <c r="D10" i="11" s="1"/>
  <c r="J120" i="9"/>
  <c r="J128" i="9" s="1"/>
  <c r="J130" i="9" s="1"/>
  <c r="J112" i="10"/>
  <c r="J120" i="10" s="1"/>
  <c r="J122" i="10" s="1"/>
  <c r="J135" i="7"/>
  <c r="J143" i="7" s="1"/>
  <c r="J145" i="7" s="1"/>
  <c r="J118" i="8" l="1"/>
  <c r="J126" i="8" s="1"/>
  <c r="J128" i="8" s="1"/>
  <c r="J163" i="8" s="1"/>
  <c r="L13" i="5"/>
  <c r="D9" i="11" s="1"/>
  <c r="D12" i="11" s="1"/>
  <c r="G208" i="9"/>
  <c r="J165" i="9"/>
  <c r="J180" i="7"/>
  <c r="J157" i="10"/>
  <c r="G201" i="8" l="1"/>
  <c r="F14" i="11"/>
  <c r="H122" i="1"/>
  <c r="F15" i="11"/>
  <c r="F113" i="1" l="1"/>
  <c r="F111" i="1"/>
  <c r="F116" i="1"/>
  <c r="F112" i="1"/>
  <c r="J131" i="10"/>
  <c r="J135" i="8" l="1"/>
  <c r="J152" i="7"/>
  <c r="J137" i="9"/>
  <c r="F114" i="1"/>
  <c r="J158" i="10"/>
  <c r="J159" i="10" s="1"/>
  <c r="J136" i="10"/>
  <c r="J137" i="10" s="1"/>
  <c r="J138" i="10" s="1"/>
  <c r="J139" i="10" s="1"/>
  <c r="F120" i="1" l="1"/>
  <c r="J136" i="9"/>
  <c r="J139" i="9" s="1"/>
  <c r="J134" i="8"/>
  <c r="J137" i="8" s="1"/>
  <c r="J151" i="7"/>
  <c r="J154" i="7" s="1"/>
  <c r="J140" i="10"/>
  <c r="J181" i="7" l="1"/>
  <c r="J182" i="7" s="1"/>
  <c r="J159" i="7"/>
  <c r="J160" i="7" s="1"/>
  <c r="J161" i="7" s="1"/>
  <c r="J162" i="7" s="1"/>
  <c r="J163" i="7" s="1"/>
  <c r="J166" i="7" s="1"/>
  <c r="J166" i="9"/>
  <c r="J167" i="9" s="1"/>
  <c r="J144" i="9"/>
  <c r="J145" i="9" s="1"/>
  <c r="J146" i="9" s="1"/>
  <c r="J147" i="9" s="1"/>
  <c r="J148" i="9" s="1"/>
  <c r="J164" i="8"/>
  <c r="J165" i="8" s="1"/>
  <c r="J142" i="8"/>
  <c r="J143" i="8" s="1"/>
  <c r="J144" i="8" s="1"/>
  <c r="J145" i="8" s="1"/>
  <c r="J146" i="8" s="1"/>
  <c r="J148" i="8" s="1"/>
  <c r="J143" i="10"/>
  <c r="J145" i="10"/>
  <c r="J142" i="10"/>
  <c r="J151" i="8" l="1"/>
  <c r="J165" i="7"/>
  <c r="J149" i="8"/>
  <c r="J168" i="7"/>
  <c r="J141" i="10"/>
  <c r="J146" i="10" s="1"/>
  <c r="J160" i="10" s="1"/>
  <c r="J161" i="10" s="1"/>
  <c r="I163" i="10" s="1"/>
  <c r="I167" i="10" s="1"/>
  <c r="G11" i="11" s="1"/>
  <c r="J151" i="9"/>
  <c r="J153" i="9"/>
  <c r="J150" i="9"/>
  <c r="J147" i="8" l="1"/>
  <c r="J152" i="8" s="1"/>
  <c r="J166" i="8" s="1"/>
  <c r="J167" i="8" s="1"/>
  <c r="G182" i="8" s="1"/>
  <c r="I182" i="8" s="1"/>
  <c r="I183" i="8" s="1"/>
  <c r="F190" i="8" s="1"/>
  <c r="I190" i="8" s="1"/>
  <c r="J164" i="7"/>
  <c r="J169" i="7" s="1"/>
  <c r="J183" i="7" s="1"/>
  <c r="J184" i="7" s="1"/>
  <c r="G242" i="7" s="1"/>
  <c r="I242" i="7" s="1"/>
  <c r="I243" i="7" s="1"/>
  <c r="F271" i="7" s="1"/>
  <c r="I271" i="7" s="1"/>
  <c r="E11" i="11"/>
  <c r="J149" i="9"/>
  <c r="J154" i="9" s="1"/>
  <c r="J168" i="9" s="1"/>
  <c r="J169" i="9" s="1"/>
  <c r="G174" i="8" l="1"/>
  <c r="I174" i="8" s="1"/>
  <c r="I175" i="8" s="1"/>
  <c r="F188" i="8" s="1"/>
  <c r="I188" i="8" s="1"/>
  <c r="G178" i="8"/>
  <c r="I178" i="8" s="1"/>
  <c r="I179" i="8" s="1"/>
  <c r="F189" i="8" s="1"/>
  <c r="I189" i="8" s="1"/>
  <c r="G236" i="7"/>
  <c r="I236" i="7" s="1"/>
  <c r="I237" i="7" s="1"/>
  <c r="F269" i="7" s="1"/>
  <c r="I269" i="7" s="1"/>
  <c r="G203" i="7"/>
  <c r="I203" i="7" s="1"/>
  <c r="I204" i="7" s="1"/>
  <c r="F258" i="7" s="1"/>
  <c r="I258" i="7" s="1"/>
  <c r="G249" i="7"/>
  <c r="I249" i="7" s="1"/>
  <c r="I250" i="7" s="1"/>
  <c r="F273" i="7" s="1"/>
  <c r="I273" i="7" s="1"/>
  <c r="I274" i="7" s="1"/>
  <c r="G191" i="7"/>
  <c r="I191" i="7" s="1"/>
  <c r="I192" i="7" s="1"/>
  <c r="F254" i="7" s="1"/>
  <c r="I254" i="7" s="1"/>
  <c r="G197" i="7"/>
  <c r="I197" i="7" s="1"/>
  <c r="I198" i="7" s="1"/>
  <c r="F256" i="7" s="1"/>
  <c r="I256" i="7" s="1"/>
  <c r="G212" i="7"/>
  <c r="I212" i="7" s="1"/>
  <c r="I213" i="7" s="1"/>
  <c r="F261" i="7" s="1"/>
  <c r="I261" i="7" s="1"/>
  <c r="G209" i="7"/>
  <c r="I209" i="7" s="1"/>
  <c r="I210" i="7" s="1"/>
  <c r="F260" i="7" s="1"/>
  <c r="I260" i="7" s="1"/>
  <c r="G239" i="7"/>
  <c r="I239" i="7" s="1"/>
  <c r="I240" i="7" s="1"/>
  <c r="F270" i="7" s="1"/>
  <c r="I270" i="7" s="1"/>
  <c r="G206" i="7"/>
  <c r="I206" i="7" s="1"/>
  <c r="I207" i="7" s="1"/>
  <c r="F259" i="7" s="1"/>
  <c r="I259" i="7" s="1"/>
  <c r="G230" i="7"/>
  <c r="I230" i="7" s="1"/>
  <c r="I231" i="7" s="1"/>
  <c r="F267" i="7" s="1"/>
  <c r="I267" i="7" s="1"/>
  <c r="G200" i="7"/>
  <c r="I200" i="7" s="1"/>
  <c r="I201" i="7" s="1"/>
  <c r="F257" i="7" s="1"/>
  <c r="I257" i="7" s="1"/>
  <c r="G224" i="7"/>
  <c r="I224" i="7" s="1"/>
  <c r="I225" i="7" s="1"/>
  <c r="F265" i="7" s="1"/>
  <c r="I265" i="7" s="1"/>
  <c r="G215" i="7"/>
  <c r="I215" i="7" s="1"/>
  <c r="I216" i="7" s="1"/>
  <c r="F262" i="7" s="1"/>
  <c r="I262" i="7" s="1"/>
  <c r="G227" i="7"/>
  <c r="I227" i="7" s="1"/>
  <c r="I228" i="7" s="1"/>
  <c r="F266" i="7" s="1"/>
  <c r="I266" i="7" s="1"/>
  <c r="G194" i="7"/>
  <c r="I194" i="7" s="1"/>
  <c r="I195" i="7" s="1"/>
  <c r="F255" i="7" s="1"/>
  <c r="I255" i="7" s="1"/>
  <c r="G233" i="7"/>
  <c r="I233" i="7" s="1"/>
  <c r="I234" i="7" s="1"/>
  <c r="F268" i="7" s="1"/>
  <c r="I268" i="7" s="1"/>
  <c r="G221" i="7"/>
  <c r="I221" i="7" s="1"/>
  <c r="I222" i="7" s="1"/>
  <c r="F264" i="7" s="1"/>
  <c r="I264" i="7" s="1"/>
  <c r="I176" i="9"/>
  <c r="J176" i="9" s="1"/>
  <c r="J177" i="9" s="1"/>
  <c r="F193" i="9" s="1"/>
  <c r="I193" i="9" s="1"/>
  <c r="I183" i="9"/>
  <c r="J183" i="9" s="1"/>
  <c r="J184" i="9" s="1"/>
  <c r="F195" i="9" s="1"/>
  <c r="I195" i="9" s="1"/>
  <c r="I180" i="9"/>
  <c r="J180" i="9" s="1"/>
  <c r="J181" i="9" s="1"/>
  <c r="F194" i="9" s="1"/>
  <c r="I194" i="9" s="1"/>
  <c r="I188" i="9"/>
  <c r="J188" i="9" s="1"/>
  <c r="J189" i="9" s="1"/>
  <c r="F197" i="9" s="1"/>
  <c r="I197" i="9" s="1"/>
  <c r="I198" i="9" s="1"/>
  <c r="I191" i="8" l="1"/>
  <c r="I194" i="8" s="1"/>
  <c r="I195" i="8" s="1"/>
  <c r="E9" i="11" s="1"/>
  <c r="I272" i="7"/>
  <c r="I263" i="7"/>
  <c r="I196" i="9"/>
  <c r="I201" i="9" s="1"/>
  <c r="I197" i="8" l="1"/>
  <c r="G9" i="11" s="1"/>
  <c r="I277" i="7"/>
  <c r="I279" i="7" s="1"/>
  <c r="E8" i="11" s="1"/>
  <c r="I202" i="9"/>
  <c r="L204" i="9" s="1"/>
  <c r="I204" i="9"/>
  <c r="G10" i="11" s="1"/>
  <c r="I281" i="7" l="1"/>
  <c r="G8" i="11" s="1"/>
  <c r="G12" i="11" s="1"/>
  <c r="F16" i="11" s="1"/>
  <c r="E10" i="11"/>
  <c r="E12" i="11" s="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rPr>
          <t>======
ID#AAAAMSvrDi4
Evandro    (2021-05-05 13:27:52)
Conforme Lei nº 7.418/1985 e atualizações posteriores.</t>
        </r>
      </text>
    </comment>
    <comment ref="B115"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jTrETxM0izTY5DsAhNyidnL/FjjQ=="/>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j2foYCNT2PFdb55RVerRxITwd5qA=="/>
    </ext>
  </extLst>
</comments>
</file>

<file path=xl/comments3.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g9hklbBAOaZkurrIQfVLEuaw7T6g=="/>
    </ext>
  </extLst>
</comments>
</file>

<file path=xl/comments4.xml><?xml version="1.0" encoding="utf-8"?>
<comments xmlns="http://schemas.openxmlformats.org/spreadsheetml/2006/main">
  <authors>
    <author/>
  </authors>
  <commentList>
    <comment ref="H20" authorId="0">
      <text>
        <r>
          <rPr>
            <sz val="10"/>
            <color rgb="FF000000"/>
            <rFont val="Arial"/>
            <family val="2"/>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rPr>
          <t>======
ID#AAAAMSvrDio
Evandro    (2021-05-05 13:27:52)
Conforme Lei nº 7.418/1985 e atualizações posteriores.</t>
        </r>
      </text>
    </comment>
    <comment ref="B92" authorId="0">
      <text>
        <r>
          <rPr>
            <sz val="10"/>
            <color rgb="FF000000"/>
            <rFont val="Arial"/>
            <family val="2"/>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rPr>
          <t>======
ID#AAAAMSvrDiI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g7NMz8RkuznDCP+yB6VZp06zscTQ=="/>
    </ext>
  </extLst>
</comments>
</file>

<file path=xl/sharedStrings.xml><?xml version="1.0" encoding="utf-8"?>
<sst xmlns="http://schemas.openxmlformats.org/spreadsheetml/2006/main" count="2460" uniqueCount="801">
  <si>
    <t>Ministério da Educação</t>
  </si>
  <si>
    <t>Secretaria de Educação Tecnológica</t>
  </si>
  <si>
    <t>Instituto Federal de Educação, Ciência e Tecnologia Farroupilha - IFFar</t>
  </si>
  <si>
    <t>INSUMOS DIVERSOS</t>
  </si>
  <si>
    <t>Unidade</t>
  </si>
  <si>
    <t>Quantidade Mensal</t>
  </si>
  <si>
    <t>Quantidade Anual</t>
  </si>
  <si>
    <t>Valor Unitário</t>
  </si>
  <si>
    <t>Custo Anual</t>
  </si>
  <si>
    <t>CERA, TIPO LÍQUIDA, COR preta LEITOSO, COMPOSIÇÃO A BASE DE ÁGUA, ERESINAS METALIZADAS, CARACTERÍSTICAS ADICIONAIS ANTIDERRAPANTE, IMPERMEABILIZANTE, APLICAÇÃO LIMPEZA DE PISOS. Embalagem de 1 litro</t>
  </si>
  <si>
    <t>LIMPA CARPETE, TIPO LÍQUIDO, LAURIL SULFATO DE SÓDIO, COADJUVANTES, CONSERVANTES, CORANTE E ÁGUA. ACONDICIONADO EM FRASCO PLÁSTICO DE 500 ML</t>
  </si>
  <si>
    <t>CISTO ANUAL DOS SANEANTES DOMISSANITÁRIOS</t>
  </si>
  <si>
    <t>CUSTO MENSAL DOS SANEANTES DOMISSANITÁRIOS</t>
  </si>
  <si>
    <t>PACOTE</t>
  </si>
  <si>
    <t>UNIDADE</t>
  </si>
  <si>
    <t>CUSTO ANUAL DOS MATERIAIS DE LIMPEZA – COMPLEMENTARES</t>
  </si>
  <si>
    <t>CUSTO MENSAL DOS  MATERIAIS DE LIMPEZA – COMPLEMENTARES</t>
  </si>
  <si>
    <t>UTENSÍLIOS</t>
  </si>
  <si>
    <t>Quantidade a disponibilizar</t>
  </si>
  <si>
    <t>Vida Útil   (em meses)</t>
  </si>
  <si>
    <t>unidade</t>
  </si>
  <si>
    <t xml:space="preserve">CUSTO ANUAL DOS UTENSÍLIOS </t>
  </si>
  <si>
    <t xml:space="preserve">CUSTO MENSAL DOS UTENSÍLIOS </t>
  </si>
  <si>
    <t>EQUIPAMENTOS</t>
  </si>
  <si>
    <t>Depreciação (em meses)</t>
  </si>
  <si>
    <t>DISPENSER PAPEL HIGIÊNICO\, AÇO\, BRANCO SMALT\, COM VISOR\, TRAVA PARA ROLO DE ATÉ 500 M</t>
  </si>
  <si>
    <t>SECADOR MÃOS, MATERIAL PLÁSTICO ABS, TENSÃO 110/220 V, POTÊNCIA 1.500 w</t>
  </si>
  <si>
    <t xml:space="preserve">CUSTO ANUAL DOS EQUIPAMENTOS </t>
  </si>
  <si>
    <t xml:space="preserve">CUSTO MENSAL DOS EQUIPAMENTOS </t>
  </si>
  <si>
    <t>UNIFORMES</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</si>
  <si>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</si>
  <si>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</si>
  <si>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</si>
  <si>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</si>
  <si>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</si>
  <si>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</si>
  <si>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</si>
  <si>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</si>
  <si>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</si>
  <si>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</si>
  <si>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</si>
  <si>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</si>
  <si>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</si>
  <si>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</si>
  <si>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</si>
  <si>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</si>
  <si>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</si>
  <si>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</si>
  <si>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</si>
  <si>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</si>
  <si>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</si>
  <si>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</si>
  <si>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</si>
  <si>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</si>
  <si>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</si>
  <si>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</si>
  <si>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</si>
  <si>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</si>
  <si>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</si>
  <si>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</si>
  <si>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</si>
  <si>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</si>
  <si>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</si>
  <si>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</si>
  <si>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</si>
  <si>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</si>
  <si>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</si>
  <si>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</si>
  <si>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</si>
  <si>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</si>
  <si>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</si>
  <si>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</si>
  <si>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</si>
  <si>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</si>
  <si>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</si>
  <si>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</si>
  <si>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</si>
  <si>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</si>
  <si>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</si>
  <si>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</si>
  <si>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</si>
  <si>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</si>
  <si>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</si>
  <si>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</si>
  <si>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</si>
  <si>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</si>
  <si>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</si>
  <si>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</si>
  <si>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</si>
  <si>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</si>
  <si>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</si>
  <si>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</si>
  <si>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</si>
  <si>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</si>
  <si>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</si>
  <si>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</si>
  <si>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</si>
  <si>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</si>
  <si>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</si>
  <si>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</si>
  <si>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</si>
  <si>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</si>
  <si>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</si>
  <si>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</si>
  <si>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</si>
  <si>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</si>
  <si>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</si>
  <si>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</si>
  <si>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</si>
  <si>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</si>
  <si>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</si>
  <si>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</si>
  <si>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</si>
  <si>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</si>
  <si>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</si>
  <si>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</si>
  <si>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</si>
  <si>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</si>
  <si>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</si>
  <si>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</si>
  <si>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</si>
  <si>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</si>
  <si>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</si>
  <si>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</si>
  <si>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</si>
  <si>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</si>
  <si>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</si>
  <si>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</si>
  <si>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</si>
  <si>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</si>
  <si>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</si>
  <si>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</si>
  <si>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</si>
  <si>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</si>
  <si>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</si>
  <si>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</si>
  <si>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</si>
  <si>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</si>
  <si>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</si>
  <si>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</si>
  <si>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</si>
  <si>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</si>
  <si>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</si>
  <si>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</si>
  <si>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</si>
  <si>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</si>
  <si>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</si>
  <si>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</si>
  <si>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</si>
  <si>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</si>
  <si>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</si>
  <si>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</si>
  <si>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</si>
  <si>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</si>
  <si>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</si>
  <si>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</si>
  <si>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</si>
  <si>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</si>
  <si>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</si>
  <si>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</si>
  <si>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</si>
  <si>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</si>
  <si>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</si>
  <si>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</si>
  <si>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</si>
  <si>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</si>
  <si>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</si>
  <si>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</si>
  <si>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</si>
  <si>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</si>
  <si>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</si>
  <si>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</si>
  <si>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</si>
  <si>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</si>
  <si>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</si>
  <si>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</si>
  <si>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</si>
  <si>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</si>
  <si>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</si>
  <si>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A</t>
  </si>
  <si>
    <t>Salas (Professores e Administrativas)</t>
  </si>
  <si>
    <t>3xDIA</t>
  </si>
  <si>
    <t>Salas de Aulas Práticas</t>
  </si>
  <si>
    <t>Circulação</t>
  </si>
  <si>
    <t>Calçadas, Passeios e Pátios</t>
  </si>
  <si>
    <t>DIÁRIA</t>
  </si>
  <si>
    <t>Janelas (Externas)</t>
  </si>
  <si>
    <t>Janelas (Internas)</t>
  </si>
  <si>
    <t>SEMANAL</t>
  </si>
  <si>
    <t>MENSAL</t>
  </si>
  <si>
    <t>Prédio B</t>
  </si>
  <si>
    <t>Salas de Aula</t>
  </si>
  <si>
    <t>Prédio C                Sala Professores  NAPNE</t>
  </si>
  <si>
    <t>Salas</t>
  </si>
  <si>
    <t>Predio D1     Moradia Estudantil</t>
  </si>
  <si>
    <t>Alojamentos</t>
  </si>
  <si>
    <t>Administrativo</t>
  </si>
  <si>
    <t>Lavanderia</t>
  </si>
  <si>
    <t xml:space="preserve">Prédio D2        Centro de Saúde </t>
  </si>
  <si>
    <t>Prédio E            Laboratório Biotecnologia</t>
  </si>
  <si>
    <t>Laboratório</t>
  </si>
  <si>
    <t>2xDIA</t>
  </si>
  <si>
    <t>Prédio F                       Salas de Aulas                  CIET</t>
  </si>
  <si>
    <t>Salas (Professores e Administrativos)</t>
  </si>
  <si>
    <t>Prédio G           Ginásio de Esportes           Convivência           Academia</t>
  </si>
  <si>
    <t>Quadra</t>
  </si>
  <si>
    <t>Arquibancadas</t>
  </si>
  <si>
    <t>QUINZENAL</t>
  </si>
  <si>
    <t>Academia</t>
  </si>
  <si>
    <t>Convivência</t>
  </si>
  <si>
    <t>Prédio H                 Secretaria</t>
  </si>
  <si>
    <t>Salas e Recepção</t>
  </si>
  <si>
    <t>Prédio J                                           Espaço de Humanidades</t>
  </si>
  <si>
    <t>Sala</t>
  </si>
  <si>
    <t>Prédio K1            Administrativo</t>
  </si>
  <si>
    <t>Gabinete</t>
  </si>
  <si>
    <t>DPEP</t>
  </si>
  <si>
    <t>CGP</t>
  </si>
  <si>
    <t>Prédio K2           Auditório Central</t>
  </si>
  <si>
    <t>Auditório</t>
  </si>
  <si>
    <t>Hall e Circulação</t>
  </si>
  <si>
    <t>Predio K3            Administrativo</t>
  </si>
  <si>
    <t>DAD</t>
  </si>
  <si>
    <t>DPDI/CTI</t>
  </si>
  <si>
    <t>Depósitos</t>
  </si>
  <si>
    <t>Data Center</t>
  </si>
  <si>
    <t>Prédio K4          Laboratório Química dos Solos</t>
  </si>
  <si>
    <t>Prédio K5          Laboratório Física dos Solos</t>
  </si>
  <si>
    <t xml:space="preserve">Prédio L                    Biblioteca </t>
  </si>
  <si>
    <t>Sala do Acervo</t>
  </si>
  <si>
    <t>Salas de Estudo</t>
  </si>
  <si>
    <t>Protocolo Recepção</t>
  </si>
  <si>
    <t>Protocolo Administrativo</t>
  </si>
  <si>
    <t>Prédio N               Alimentos</t>
  </si>
  <si>
    <t>Prédio O                        NTG</t>
  </si>
  <si>
    <t>Salão</t>
  </si>
  <si>
    <t>Cozinha</t>
  </si>
  <si>
    <t>Sala de Professores</t>
  </si>
  <si>
    <t>Prédio P                            Almoxarifado  Patrimônio Garagem        Oficina</t>
  </si>
  <si>
    <t>Almoxarifado</t>
  </si>
  <si>
    <t>Oficina</t>
  </si>
  <si>
    <t>Garagem</t>
  </si>
  <si>
    <t>Prédio R                  Agroindústria</t>
  </si>
  <si>
    <t>Aulas Práticas Alimentos</t>
  </si>
  <si>
    <t>Padaria</t>
  </si>
  <si>
    <t>Frutas e Hortaliças</t>
  </si>
  <si>
    <t>Carnes</t>
  </si>
  <si>
    <t>Laticínios e Embutidos</t>
  </si>
  <si>
    <t>Prédio S                   Agricultura I                    Olericultura</t>
  </si>
  <si>
    <t>Sala de Aula</t>
  </si>
  <si>
    <t>Salas de Professores</t>
  </si>
  <si>
    <t>Prédio T                        Zootecnia II           Ovinocultura</t>
  </si>
  <si>
    <t>Salas de Pofessores e Administrativo</t>
  </si>
  <si>
    <t>23 </t>
  </si>
  <si>
    <t>Prédio U                        Zootecnia III           Bovinocultura</t>
  </si>
  <si>
    <t>Salas de Professores e Administrativo</t>
  </si>
  <si>
    <t>Parque de Remates</t>
  </si>
  <si>
    <t>Prédio V                   Zootecnia I                 Avicultura         Apicultura      Psicultura</t>
  </si>
  <si>
    <t>Sala de Professores e Administrativo</t>
  </si>
  <si>
    <t>Sala do Mel</t>
  </si>
  <si>
    <t>Prédio W            Agricultura III           Fruticultura</t>
  </si>
  <si>
    <t xml:space="preserve">Prédio X                Agricultura II           Culturas Anuais   </t>
  </si>
  <si>
    <t>Prédio Z               Zootecnia II          Suinocultura</t>
  </si>
  <si>
    <t>Passarelas</t>
  </si>
  <si>
    <t>Passeios e Arruamentos</t>
  </si>
  <si>
    <t xml:space="preserve">PLANILHA DE CÁLCULO DA MÃO DE OBRA </t>
  </si>
  <si>
    <t xml:space="preserve">Produtividade (m² /             serv x mês)    de 44h semanais    (8h diárias) </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</si>
  <si>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</si>
  <si>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</si>
  <si>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</si>
  <si>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</si>
  <si>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</si>
  <si>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</si>
  <si>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</si>
  <si>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</si>
  <si>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</si>
  <si>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</si>
  <si>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</si>
  <si>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</si>
  <si>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</si>
  <si>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</si>
  <si>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</si>
  <si>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</si>
  <si>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</si>
  <si>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</si>
  <si>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</si>
  <si>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</si>
  <si>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</si>
  <si>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Piso</t>
  </si>
  <si>
    <t>TOTAL (TODAS AS ÁREAS NO MESMO PRÉDIO)</t>
  </si>
  <si>
    <t>ESQUADRIAS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</si>
  <si>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</si>
  <si>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</si>
  <si>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</si>
  <si>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</si>
  <si>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</si>
  <si>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</si>
  <si>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</si>
  <si>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</si>
  <si>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</si>
  <si>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</si>
  <si>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</si>
  <si>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</si>
  <si>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</si>
  <si>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</si>
  <si>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</si>
  <si>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</si>
  <si>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</si>
  <si>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</si>
  <si>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</si>
  <si>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</si>
  <si>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</si>
  <si>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</si>
  <si>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</si>
  <si>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</si>
  <si>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</si>
  <si>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</si>
  <si>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</si>
  <si>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</si>
  <si>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</si>
  <si>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</si>
  <si>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</si>
  <si>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</si>
  <si>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</si>
  <si>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</si>
  <si>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</si>
  <si>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</si>
  <si>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</si>
  <si>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</si>
  <si>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</si>
  <si>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</si>
  <si>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</si>
  <si>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</si>
  <si>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</si>
  <si>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</si>
  <si>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</si>
  <si>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</si>
  <si>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</si>
  <si>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</si>
  <si>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</si>
  <si>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</si>
  <si>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</si>
  <si>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</si>
  <si>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</si>
  <si>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</si>
  <si>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</si>
  <si>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</si>
  <si>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</si>
  <si>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</si>
  <si>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</si>
  <si>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</si>
  <si>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</si>
  <si>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</si>
  <si>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</si>
  <si>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</si>
  <si>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</si>
  <si>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</si>
  <si>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</si>
  <si>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</si>
  <si>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</si>
  <si>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Como a Planilha de Custos é calculada mensalmente, provisiona-se 1/12 (um doze avos) dos valores referentes à gratificação natalina, férias e adicional de férias.</t>
  </si>
  <si>
    <t>Nota 4</t>
  </si>
  <si>
    <t>Submódulo 2.2</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</si>
  <si>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</si>
  <si>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</si>
  <si>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</si>
  <si>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</si>
  <si>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</si>
  <si>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</si>
  <si>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</si>
  <si>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</si>
  <si>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</si>
  <si>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</si>
  <si>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</si>
  <si>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</si>
  <si>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</si>
  <si>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</si>
  <si>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</si>
  <si>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</si>
  <si>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</si>
  <si>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</si>
  <si>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</si>
  <si>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</si>
  <si>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</si>
  <si>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</si>
  <si>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</si>
  <si>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</si>
  <si>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</si>
  <si>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</si>
  <si>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</si>
  <si>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</si>
  <si>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</si>
  <si>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</si>
  <si>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</si>
  <si>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</si>
  <si>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</si>
  <si>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</si>
  <si>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</si>
  <si>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</si>
  <si>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</si>
  <si>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</si>
  <si>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</si>
  <si>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</si>
  <si>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</si>
  <si>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</si>
  <si>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</si>
  <si>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</si>
  <si>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</si>
  <si>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</si>
  <si>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</si>
  <si>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</si>
  <si>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</si>
  <si>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</si>
  <si>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</si>
  <si>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</si>
  <si>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</si>
  <si>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</si>
  <si>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</si>
  <si>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</si>
  <si>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</si>
  <si>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</si>
  <si>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</si>
  <si>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</si>
  <si>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</si>
  <si>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</si>
  <si>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</si>
  <si>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</si>
  <si>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</si>
  <si>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</si>
  <si>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</si>
  <si>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</si>
  <si>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</si>
  <si>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</si>
  <si>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</si>
  <si>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</si>
  <si>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</si>
  <si>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</si>
  <si>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</si>
  <si>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</si>
  <si>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</si>
  <si>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</si>
  <si>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</si>
  <si>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</si>
  <si>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</si>
  <si>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</si>
  <si>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</si>
  <si>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</si>
  <si>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</si>
  <si>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</si>
  <si>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</si>
  <si>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</si>
  <si>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</si>
  <si>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</si>
  <si>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</si>
  <si>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</si>
  <si>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</si>
  <si>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</si>
  <si>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MÃO DE OBRA 
       ENCARREGADO / SERVENTE</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</si>
  <si>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</si>
  <si>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</si>
  <si>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</si>
  <si>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</si>
  <si>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</si>
  <si>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</si>
  <si>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</si>
  <si>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</si>
  <si>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</si>
  <si>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</si>
  <si>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</si>
  <si>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</si>
  <si>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</si>
  <si>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</si>
  <si>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</si>
  <si>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</si>
  <si>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</si>
  <si>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</si>
  <si>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</si>
  <si>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</si>
  <si>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</si>
  <si>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</si>
  <si>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</si>
  <si>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</si>
  <si>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</si>
  <si>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</si>
  <si>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</si>
  <si>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</si>
  <si>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</si>
  <si>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</si>
  <si>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</si>
  <si>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</si>
  <si>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</si>
  <si>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</si>
  <si>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</si>
  <si>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</si>
  <si>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</si>
  <si>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</si>
  <si>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</si>
  <si>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</si>
  <si>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</si>
  <si>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</si>
  <si>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</si>
  <si>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</si>
  <si>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</si>
  <si>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</si>
  <si>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</si>
  <si>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</si>
  <si>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</si>
  <si>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</si>
  <si>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</si>
  <si>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</si>
  <si>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</si>
  <si>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</si>
  <si>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</si>
  <si>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</si>
  <si>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</si>
  <si>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</si>
  <si>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</si>
  <si>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</si>
  <si>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</si>
  <si>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</si>
  <si>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</si>
  <si>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</si>
  <si>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</si>
  <si>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</si>
  <si>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</si>
  <si>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</si>
  <si>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</si>
  <si>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</si>
  <si>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</si>
  <si>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</si>
  <si>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</si>
  <si>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</si>
  <si>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</si>
  <si>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</si>
  <si>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</si>
  <si>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</si>
  <si>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</si>
  <si>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</si>
  <si>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</si>
  <si>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</si>
  <si>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</si>
  <si>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</si>
  <si>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</si>
  <si>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</si>
  <si>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</si>
  <si>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</si>
  <si>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</si>
  <si>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</si>
  <si>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</si>
  <si>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</si>
  <si>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</si>
  <si>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</si>
  <si>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</si>
  <si>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</si>
  <si>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</si>
  <si>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</si>
  <si>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</si>
  <si>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</si>
  <si>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</si>
  <si>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</si>
  <si>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</si>
  <si>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</si>
  <si>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</si>
  <si>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</si>
  <si>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</si>
  <si>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</si>
  <si>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</si>
  <si>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</si>
  <si>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</si>
  <si>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</si>
  <si>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</si>
  <si>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</si>
  <si>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</si>
  <si>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</si>
  <si>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</si>
  <si>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</si>
  <si>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</si>
  <si>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</si>
  <si>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</si>
  <si>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</si>
  <si>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</si>
  <si>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</si>
  <si>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</si>
  <si>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</si>
  <si>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</si>
  <si>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</si>
  <si>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</si>
  <si>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</si>
  <si>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</si>
  <si>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</si>
  <si>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</si>
  <si>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Valor global da proposta (valor mensal do serviço x nº de meses do contrato)</t>
  </si>
  <si>
    <t>TIPO DE SERVIÇO</t>
  </si>
  <si>
    <t>VALOR TOTAL POR MÊS EM R$</t>
  </si>
  <si>
    <t>TOTALIZADOR</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</si>
  <si>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</si>
  <si>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</si>
  <si>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</si>
  <si>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</si>
  <si>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</si>
  <si>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</si>
  <si>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</si>
  <si>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</si>
  <si>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</si>
  <si>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</si>
  <si>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</si>
  <si>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</si>
  <si>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</si>
  <si>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</si>
  <si>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RESUMO DA PROPOSTA</t>
  </si>
  <si>
    <t xml:space="preserve">Postos de trabalho, sendo um deles posto de encarregado. </t>
  </si>
  <si>
    <t>QUANTIDADE DE MÃO DE OBRA A SER ALOCADA</t>
  </si>
  <si>
    <t>VALOR TOTAL A CONTRATAR</t>
  </si>
  <si>
    <t>Encarregado</t>
  </si>
  <si>
    <t>MATERIAIS, MÁQUINAS E EQUIPAMENTOS ALOCADOS NA EXECUÇÃO CONTRATUAL Já previstos na aba de planilha aba geral. Esta planilha prevê apenas uniformes, conforme descrição prevista no ANEXO.</t>
  </si>
  <si>
    <t>(2)
PREÇO HOMEM-MÊS            (R$)</t>
  </si>
  <si>
    <t>TOTAL (TODAS AS ÁREAS)</t>
  </si>
  <si>
    <t>LIMPADOR MULTIUSO (DESENGORDURANTE). LÍQUIDO, TRADICIONAL (OU NEUTRO). EMBALAGEM COM 500 ML, COM BICO DOSADOR.</t>
  </si>
  <si>
    <t>ESCADA, MATERIAL ALUMÍNIO, TIPO FIXA, QUANTIDADE DEGRAUS 8 UN, CARACTERÍSTICASADICIONAIS CALÇO DE BORRACHA</t>
  </si>
  <si>
    <t>Face externa com exposição a situação de risco</t>
  </si>
  <si>
    <t>Face externa sem exposição a situação de risco</t>
  </si>
  <si>
    <t>WC Parque de Remates</t>
  </si>
  <si>
    <t>WC Parque de Remates - Teto</t>
  </si>
  <si>
    <t>6xDIA</t>
  </si>
  <si>
    <t>3xSEMANA</t>
  </si>
  <si>
    <t>4xDIA</t>
  </si>
  <si>
    <t>Salas Incubadora/NIT</t>
  </si>
  <si>
    <t>SEMESTRAL</t>
  </si>
  <si>
    <t>2xSEMANA</t>
  </si>
  <si>
    <t>Galão 5L</t>
  </si>
  <si>
    <t>ÁLCOOL ETÍLICO, ASPECTO FÍSICO LÍQUIDO LÍMPIDO, INCOLOR, VOLÁTIL, TEOR ALCOÓLICO DE 70¨GL, FÓRMULA QUÍMICA C2H5OH, PESO MOLECULAR 46,07, CAS 64-17-5. PRAZO DE VALIDADE MÍNIMO DE 12 MESES A CONTAR DA DATA DA ENTREGA.</t>
  </si>
  <si>
    <t>FRASCO 1L</t>
  </si>
  <si>
    <t>ÁLCOOL ETÍLICO, TEOR ALCOÓLICO: 70% V,V, COMPOSIÇÃO BÁSICA: COM EMOLIENTE, FORMA FARMACÊUTICA: GEL, GALÃO 5 LITROS.</t>
  </si>
  <si>
    <t>GALÃO 5L</t>
  </si>
  <si>
    <t>DESINCRUSTRANTE ALCALINO, PH ALCALINO, DESINCRUSTA E LIMPA SUPERFÍCIES EM GERAL. EMBALAGEM DE 1 LITRO.</t>
  </si>
  <si>
    <t>DESINFETANTE PERFUMADO DE AÇÃO FUNGICIDA E BACTERICIDA PARA LIMPEZA EFICAZ DE SUPERFÍCIES DIVERSAS, TAIS COMO: AZULEJOS, PISOS, SANITÁRIOS, PIAS, RALOS, ETC. GALÃO DE 5 LITROS.</t>
  </si>
  <si>
    <t>DESINFETANTE, PRINCÍPIO ATIVO: À BASE DE CLORETO DE BENZALCÔNIO, TEOR ATIVO: A 15%, FORMA FÍSICA: SOLUÇÃO AQUOSA, LAVANDA ou FLORAL, Galão 5 LITROS</t>
  </si>
  <si>
    <t>DESODORIZADOR DE AR, AROMATIZANTE DE AMBIENTES EM GERAL, AROMA: LAVANDA OU FLORAL, AEROSOL, BIODEGRADÁVEL. VALIDADE, IMPRESSA NA EMBALAGEM, MÍNIMA DE 12 MESES A PARTIR DA ENTREGA. FRASCO COM 360 ML</t>
  </si>
  <si>
    <t>FRASCO 360ml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</si>
  <si>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</si>
  <si>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</si>
  <si>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FRASCO 500ml</t>
  </si>
  <si>
    <t>LIMPA-VIDRO, ASPECTO FÍSICO LÍQUIDO, COMPOSIÇÃO LAURIL ÉTER, SULFATO DE SÓDIO,CARACTERÍSTICAS ADICIONAIS PULVERIZADOR COM GATILHO, VALIDADE MÍNIMA 3 ANOS. FRASCOS DE 500 ML</t>
  </si>
  <si>
    <t>FRASCO 500ML</t>
  </si>
  <si>
    <t>SABÃO EM PÓ, COMPOSIÇÃO: TENSOATIVO ANIÔNICO, TENSOATIVO CATIÔNICO, COADJUVANTE, SINERGISTA, TAMPONANTES, BRANQUEADOR ÓPTICO, CORANTES, ENZIMAS, ALVEJANTE, CARGA, ATENUADOR DE ESPUMA, ESSÊNCIA E ÁGUA. APLICAÇÃO: LAVAR ROUPAS. EMBALAGEM DE 1KG.</t>
  </si>
  <si>
    <t>EMBALAGEM 1KG</t>
  </si>
  <si>
    <t>SABÃO LÍQUIDO CONCENTRADO PURO P/ LIMP. DE PISO. GALÃO DE 5 LITROS</t>
  </si>
  <si>
    <t>SABONETE LÍQUIDO, ASPECTO FÍSICO LÍQUIDO CREMOSO EM GEL, ACIDEZ NEUTRO, APLICAÇÃO ASSEPSSIA DAS MÃOS, CARACTERÍSTICAS ADICIONAIS BIODEGRADÁVEL: 90%, COMPOSIÇÃO DIETANOLAMIDA DE ÁCIDO GRAXO, COCOAMIDOPROPIL BET A, AROMA TALCO (PREFERENCIALMENTE). GALÃO DE 5 LITROS.</t>
  </si>
  <si>
    <t>SAPÓLIO LÍQUIDO, COMPOSTO DE TENSOATIVOS: ANIÔNICO E NÃO ANIÔNICO, ESPESSANTE, ALCALINIZANTES, ABRASIVO, PRESERVANTE, FRAGRÂNCIA E VEÍCULO. COM PRINCÍPIO ATIVO LINEAR, ALQUILBENZENO, SULFONATO DE SÓDIO. FRASCO DE 300 ML.</t>
  </si>
  <si>
    <t>FRASCO 300ml</t>
  </si>
  <si>
    <t>PAPEL HIGIENICO BRANCO PRODUZIDO COM FIBRA CELULOSE RESISTENTE NAO RECICLADO TIPO GROFADO FOLHA SIMPLES SEM IMPUREZA: ROLOS 10CM X 500 MT. ROLOS DE 500 METROS</t>
  </si>
  <si>
    <t>ROLO</t>
  </si>
  <si>
    <t>TOALHA DE PAPEL, MATERIAL: PAPEL, TIPO FOLHA: INTERFOLHA, COMPRIMENTO: 23 CM, LARGURA: 23 CM, COR: BRANCA, CARACTERÍSTICAS ADICIONAIS: NÃO RECICLADO -30-40 G, APLICAÇÃO: HIGIENE PESSOAL. EMBALAGEM COM 1000 FOLHAS.</t>
  </si>
  <si>
    <t>FARDO</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</si>
  <si>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</si>
  <si>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SACO PLÁSTICO LIXO, CAPACIDADE: 50 L, COR: BRANCO LEITOSO, LARGURA: 63 CM, ALTURA: 80 CM, CARACTERÍSTICAS ADICIONAIS: COM SIMBOLOGIA DE SUBSTÂNCIA INFECTANTE, NORMAS TÉCNICAS: CLASSE II - NBR 9191, MATERIAL: RESINA TERMOPLÁSTICA. PACOTE COM 100 UNIDADES.</t>
  </si>
  <si>
    <t>SACO PLÁSTICO LIXO, CAPACIDADE: 100 L, COR: BRANCO LEITOSO, LARGURA: 75 CM, ALTURA: 105 CM, CARACTERÍSTICAS ADICIONAIS: COM SIMBOLOGIA DE SUBSTÂNCIA INFECTANTE, NORMAS TÉCNICAS: CLASSE II - NBR 9191, MATERIAL: RESINA TERMOPLÁSTICA. PACOTE COM 100 UNIDADES.</t>
  </si>
  <si>
    <t>SACO PLÁSTICO LIXO, CAPACIDADE 40L, COR PRETA, LARGURA MÍNIMA 39CM, ALTURA 50, CARACTERÍSTICAS ADICIONAIS APLICAÇÃO COLETA DE LIXO. PACOTE COM 100 UNIDADES.</t>
  </si>
  <si>
    <t>SACO PLÁSTICO LIXO, CAPACIDADE 60L,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</si>
  <si>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</si>
  <si>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TOALHA DE PAPEL, MATERIAL: CELULOSE (100% FIBRAS NATURAIS), TIPO FOLHA: DUPLA, COMPRIMENTO: 22 CM, LARGURA: 20 CM, COR: BRANCA, CARACTERÍSTICAS ADICIONAIS: ALTO GRAU DE ABSORÇÃO, APLICAÇÃO: LIMPEZA EM GERAL.</t>
  </si>
  <si>
    <t>PACOTE COM 2 ROLOS</t>
  </si>
  <si>
    <t>BALDE PLÁSTICO, CAPACIDADE 15 LITROS, MATERIAL PLÁSTICO, COM ALÇA DE ARAME GALVANIZADO, COR PRETA, COM REFORÇO NO FUNDO E NAS BORDAS, APLICAÇÃO LIMPEZA GERAL</t>
  </si>
  <si>
    <t>BORRIFADOR, MATERIAL: PLÁSTICO, TRANSLÚCIDO, COR AZUL, TIPO: SPRAY, CONTENDO BICO BORRIFADOR, APLICAÇÃO: MATERIAL DE LIMPEZA. CAPACIDADE 500 ML.</t>
  </si>
  <si>
    <t>BORRIFADOR, MATERIAL: PLÁSTICO, TRANSLÚCIDO, COR AZUL, TIPO: SPRAY, CONTENDO BICO BORRIFADOR, APLICAÇÃO: MATERIAL DE LIMPEZA. CAPACIDADE 1000ML.</t>
  </si>
  <si>
    <t>CABO APLICAÇÃO LIMPEZA, TIPO EXTENSOR, TAMANHO 2,80 M, MATERIAL ALUMÍNIO.</t>
  </si>
  <si>
    <t>COMBINADO LIMPA VIDROS 2 EM 1, S/CABO 45 CM REFIL LIMPADOR VIDRO, MATERIAL BORRACHA, APLICAÇÃO RODO LIMPA-VIDRO</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</si>
  <si>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</si>
  <si>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</si>
  <si>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ESCOVA PARA LIMPEZA, MODELO OVAL, BASE DE MADEIRA, ESPESSURA 1,5 CM, BASE MEDINDO (13 X 7) CM, COM CERDAS EM NYLON SINTÉTICO, SEM ALÇA, SEM CABO, NA COR AMARELA, MÍNIMO DE 15 CERDAS POR TUFOS.</t>
  </si>
  <si>
    <t>ESPONJA LIMPEZA, ESPUMA / NYLON, RETANGULAR, MÍNIMA / MÉDIA, UTENSÍLIOS E LIMPEZA EM GERAL, DUPLA FACE, 110 MM, 75 MM, 20 MM</t>
  </si>
  <si>
    <t>ESPONJA LIMPEZA, MATERIAL LÃ DE AÇO CARBONO, FORMATO RETANGULAR, APLICAÇÃO UTENSÍLIOS E LIMPEZA EM GERAL. Pacote com 08 unidades.</t>
  </si>
  <si>
    <t>PCT</t>
  </si>
  <si>
    <t>FIBRA DE LIMPEZA LT USO GERAL. PACOTE COM 5 UNIDADES</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</si>
  <si>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</si>
  <si>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50 LITROS - MEDIDAS APROXIMADAS: 41 X 32 X 54 (CXLXH), COR BRANCA.</t>
  </si>
  <si>
    <t>LIXEIRA PLÁSTICA (POLIPROPILENO) COM PEDAL, CAPACIDADE 100 LITROS. MEDIDAS APROXIMADAS: ALTURA 92CM, LARGURA 57CM, COR BRANCA.</t>
  </si>
  <si>
    <t>MANGUEIRA JARDIM, MATERIAL PVC-TRAÇADO EM NÁILON, DIÂMETRO 1/2, ESPESSURA 2, PRESSÃO MÁXIMA 6, COMPRIMENTO 25 METROS, COR (LARANJA OU VERDE OU AZUL), CARACTERÍSTICAS ADICIONAIS (COM ESGUICHO E COM ENGATE ROSQUEADOR)</t>
  </si>
  <si>
    <t>PÁ COLETORA LIXO, MATERIAL COLETOR PLÁSTICO, MATERIAL CABO MADEIRA, COMPRIMENTO CABO 100 CM, COMPRIMENTO 25 CM, LARGURA 24 CM, APLICAÇÃO LIMPEZA, CARACTERÍSTICAS ADICIONAIS CABO REVESTIDO EM PLÁSTICO</t>
  </si>
  <si>
    <t>PANO DE LIMPEZA DE CHÃO: SACO DE ALGODÃO. COMPOSIÇÃO: SACO BRANCO DUPLO, 100% ALGODÃO, ALVEJADO, PRÉ-AMACIADO, MEDIDA APROXIMADA 40CM X 70 CM, USO DOMÉSTICO, EMBALAGEM: PACOTE CONTENDO 01 UNIDADE.)</t>
  </si>
  <si>
    <t>PANO LIMPEZA, MATERIAL: MICROFIBRA, COMPRIMENTO: 60 CM, LARGURA: 40 CM, CARACTERÍSTICAS ADICIONAIS: ALTO GRAU ABSORÇÃO, APLICAÇÃO: USO GERAL, TIPO: TOALHA</t>
  </si>
  <si>
    <t>PANO LIMPEZA, MATERIAL 100% ALGODÃO, COMPRIMENTO 60CM, LARGURA 35CM, CARACTERÍSTICAS ADICIONAIS TIPO FLANELA, BORDAS LISA, APLICAÇÃO LIMPEZA GERAL.</t>
  </si>
  <si>
    <t>PANO LIMPEZA, MATERIAL: 100% EM FIBRA DE VISCOSE, LÁTEX SINTÉTICO, COMPRIMENTO: 300 M, LARGURA: 33 CM, CARACTERÍSTICAS ADICIONAIS: MICROPERFURADO,GRAMATURA 41G/M2, MULTIUSO, APLICAÇÃO: USO GERAL, COR: VERDE, TIPO: BOBINA</t>
  </si>
  <si>
    <t>RODO, COM CABO DE PELO MENOS 120 CM, MATERIAL SUPORTE DE PLÁSTICO, COMPRIMENTO MÍNIMO DO SUPORTE 30 CM, QUANTIDADE DE BORRACHAS 02 UN, CARACTERÍSTICAS ADICIONAIS: CABO COM ROSCA PLÁSTICA.</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</si>
  <si>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</si>
  <si>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</si>
  <si>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VASSOURA SANITÁRIA, CORPO EM PLÁSTICO, CERDAS EM NYLON COM FORMATO REDONDO, COM SUPORTE</t>
  </si>
  <si>
    <t>ASPIRADOR DE PÓ / ÁGUA</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</si>
  <si>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</si>
  <si>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</si>
  <si>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DISPENSER HIGIENIZADOR, MATERIAL: PLÁSTICO ABS, CAPACIDADE: 800 ML, TIPO FIXAÇÃO: PAREDE, COR: BRANCA, APLICAÇÃO: MÃOS, CARACTERÍSTICAS ADICIONAIS: VISOR FRONTAL PARA ÁLCOOL GEL OU SABONETE LÍQUIDO.</t>
  </si>
  <si>
    <t>DISPENSER DE PAPEL TOALHA, APRESENTANDO AS SEGUINTES ESPECIFICAÇÕES: INTERFOLHA; 2/3 DOBRAS; INJETADO COM A FRENTE EM PLÁSTICO; ABS BRANCO; VISOR FRONTAL; FECHADURA EM PLÁSTICO ABS; DIMENSÕES APROXIMADAS: 24,3 CM LARGURA X 14,6 CM ALTURA X 12 CM PROFUNDIDADE;</t>
  </si>
  <si>
    <t>ESCADA EM ALUMÍNIO. DESCRIÇÃO DETALHADA: ESCADA EM ALUMÍNIO COM 04 DEGRAUS. DIMENSÕES APROXIMADAS (LARGURA X ALTURA X PROFUNDIDADE): 420 X 1230 X 720 MM.</t>
  </si>
  <si>
    <t>LAVADORA DE ALTA PRESSÃO</t>
  </si>
  <si>
    <t>CAMISETA GOLA REDONDA, MANGA CURTA, MALHA 100% ALGODÃO</t>
  </si>
  <si>
    <t>CAMISETA GOLA REDONDA, MANGA LONGA, MALHA 100% ALGODÃO</t>
  </si>
  <si>
    <t>CAPA DE CHUVA PVC, FORRADA, COM CAPUZ</t>
  </si>
  <si>
    <t xml:space="preserve">JAQUETA CONFECCIONADA EM TECIDO 100% POLIAMIDA COM RESINA, FORRADA COM MANTA TÉRMICA E ACOLCHOADA. POSSUI BOLSOS EMBUTIDOS NAS LATERAIS, CAPUZ CONJUGADO, FECHAMENTO FRONTAL ATÉ O PESCOÇO ATRAVÉS DE VELCRO ALINHADO POR BOTÃO GUIA E BARRA LISA. É IDEAL PARA BAIXAS TEMPERATURAS </t>
  </si>
  <si>
    <t>LUVA BORRACHA: LUVA DE LÁTEX NATURAL PARA LIMPEZA EM GERAL, TAMANHO GRANDE, MULTIUSO, PAR</t>
  </si>
  <si>
    <t>PAR</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</si>
  <si>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</si>
  <si>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</si>
  <si>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MEIAS DE ALGODÃO</t>
  </si>
  <si>
    <t>MOLETOM, DOP WORK PESADO 100%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</si>
  <si>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</si>
  <si>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FACIAL, MATERIAL: POLICARBONATO, COR: INCOLOR, COMPRIMENTO: 250 MM, MATERIAL COROA: PLÁSTICO, CARACTERÍSTICAS ADICIONAIS: COROA AJUSTÁVEL E ARTICULADA. 01 UNIDADE POR FUNCIONÁRIO, POR TRIMESTRE</t>
  </si>
  <si>
    <t>SAPATO DE SEGURANÇA DE COURO HIDROFUGADO COM FECHAMENTO EM ELÁSTICO</t>
  </si>
  <si>
    <t>LITRO</t>
  </si>
  <si>
    <t>FRASCO</t>
  </si>
  <si>
    <t>ESPONJA DE LIMPEZA, MATERIAL LÃ AÇO FINA, TEXTURA MACIA E ISENTA DE OXIDAÇÃO, ABRASIVIDADE MÍNIMA, APLICAÇÃO LIMPEZA GERAL, BIODEGRADÁVEL, PACOTE COM 8 UNIDADES, PESO LÍQUIDO MÍNIMO 60 GRAMAS.</t>
  </si>
  <si>
    <t>BIMESTRAL</t>
  </si>
  <si>
    <t>Salas de Arquivos</t>
  </si>
  <si>
    <t>WC Parque de Remates - Paredes</t>
  </si>
  <si>
    <t>São Vicente do Sul/RS</t>
  </si>
  <si>
    <t>CAMPUS SÃO VICENTE DO SUL</t>
  </si>
  <si>
    <t>Quantidade de mão de obra alocada na prestação dos serviços (Limpeza Geral, Limpeza de Banheiros, Limpeza de Esquadrias)</t>
  </si>
  <si>
    <t>Postos de trabalho, responsáveis pela execução dos serviços de limpeza.</t>
  </si>
  <si>
    <t>VALOR TOTAL DO SERVIÇO PARA</t>
  </si>
  <si>
    <t>MESES</t>
  </si>
  <si>
    <t xml:space="preserve">HIPOCLORITO DE SÓDIO, ASPECTO FÍSICO: SOLUÇÃO AQUOSA, CONCENTRAÇÃO: ATÉ 2,5% DE CLORO ATIVO. GALÃO DE 5 LITROS. CATMAT: 437156 OU ÁGUA SANITÁRIA, COMPOSIÇÃO QUÍMICA: HIPOCLORITO DE SÓDIO, HIDRÓXIDO DE SÓDIO, CLORETO, TEOOR CLORO ATIVO: VARIA DE 2 A 2,5%, COR: INCOLOR, APLICAÇÃO: LAVAGEM E ALVEJANTE DE ROUPAS, BANHEIRAS, PIAS. GALÃO DE 5 LITROS. </t>
  </si>
  <si>
    <t>ÁCIDO PERACÉTICO, FÓRMULA MOLECULAR C2H403, DOSAGEM: MÍNIMO DE 0,2%, FORMA FÍSICA: SOLUÇÃO AQUOSA, COM INIBIDOR DE CORROSÃO. GALÃO DE 5 LITROS.</t>
  </si>
  <si>
    <t>CERA, TIPO LÍQUIDA, COR INCOLOR LEITOSO, COMPOSIÇÃO A BASE DE ÁGUA, ERESINAS METALIZADAS, CARACTERÍSTICAS ADICIONAIS ANTIDERRAPANTE, IMPERMEABILIZANTE, APLICAÇÃO LIMPEZA DE PISOS. EMBALAGEM DE 1 LITRO.</t>
  </si>
  <si>
    <t xml:space="preserve">LODOPOVIDONA (PVPI), CONCENTRAÇÃO: A 10% (TEOR DE IODO 1%), FORMA FARMACEUTICA: SOLUÇÃO TÓPICA AQUOSA FRASCO DE 1 LITRO. </t>
  </si>
  <si>
    <t xml:space="preserve">SACO PLÁSTICO LIXO, CAPACIDADE 30 L, COR PRETA, LARGURA 59 CM, ALTURA 62 CM, CARACTERÍSTICAS ADICIONAIS COM SOLDA CONTÍNUA, ESPESSURA 8 MICRAS. EMBALAGENS COM 100 UNIDADES. </t>
  </si>
  <si>
    <t>VASSOURA DE PALHA - VASSOURA TIPO PIAÇAVA, COM CERDAS DE NO MÍNIMO DE 11 CM DE COMPRIMENTO COM BASE DE MADEIRA DE NO MÍNIMO 20 CM E CABO EM MADEIRA OU TUBO METÁLICO REVESTIDO DE PELÍCULA PLÁSTICA COM NO MÍNIMO 1,10 M E NO MÁXIMO 1,25 M DE COMPRIMENTO; UNIDADE</t>
  </si>
  <si>
    <t>REFIL MOP UNIDO 340 GR ALGODÃO, PONTA CORTADA CRUA</t>
  </si>
  <si>
    <t xml:space="preserve">CARRO PARA TRANSPORTE DE RESÍDUOS. MATERIAL: PRODUZIDOS EM POLIPROPILENO, COM TAMPA, COM RODAS DE 300 MM, COM PEDAL ACOPLADO PARA ABRIR A TAMPA. COR A DEFINIR PELA A ADMINISTRAÇÃO. MEDIDAS APROXIMADAS: ALTURA: 105 CM X LARGURA: 59 CM X COMPRIMENTO: 74 CM. CAPACIDADE: 240 LITROS. </t>
  </si>
  <si>
    <t>SOPRADOR E ASPIRADOR DE FOLHAS A GASOLICA COM SACO COLETOR - SOPRAR, ASIPARA E TRITURAR, MOTOR DE 28 CC OU MAIS - SENDO CILINDRADA: 28 CM³ OU MAIS; POTÊNCIA: 0,8 kW OU MAIS; VELOCIDADE MÁXIMA NA POTÊNCIA ENCONTRADA: 8000 rpm OU MAIS; CAPACIDADE DO TANQUE DE COMBUSTÍVEL DE 0,5 A 1 LITRO. KIT DE ASPIRAÇÃO INCLUSO.</t>
  </si>
  <si>
    <t>CALÇA  100% ALGODÃO, CONFORME A ESTAÇÃO DO ANO.</t>
  </si>
  <si>
    <t>BOTA OCUPACIONAL PRETA, CANO MÉDIO TIPO C, CLASSIFICAÇÃO II, IMPERMEÁVEL, CONFECCIONADA EM MATERIAL POLIMÉRICO (PVC), COM FORRAÇÃO INTERNA.</t>
  </si>
  <si>
    <t>SANEANTES DOMISSANITÁRIOS</t>
  </si>
  <si>
    <t>COMPLEMENTARES</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</si>
  <si>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</si>
  <si>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</si>
  <si>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Regime de Tributação: (1) Real (2) Presumido (3 e 4) Simples Nacional (5) Real-PIS/COFINS Não Cumulativo</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</si>
  <si>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</si>
  <si>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t>33 / 2021</t>
  </si>
  <si>
    <t>09h (Horário de Brasília)</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</si>
  <si>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</si>
  <si>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</si>
  <si>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</si>
  <si>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[(2xVTx24)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</si>
  <si>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</si>
  <si>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</si>
  <si>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</si>
  <si>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</si>
  <si>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</si>
  <si>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</si>
  <si>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</si>
  <si>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</si>
  <si>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</si>
  <si>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</si>
  <si>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</si>
  <si>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</si>
  <si>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</si>
  <si>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</si>
  <si>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</si>
  <si>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</si>
  <si>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IN/MPDG Nº 05/2017 - Anexo VII-D</t>
  </si>
  <si>
    <r>
      <rPr>
        <b/>
        <u/>
        <sz val="11"/>
        <color rgb="FF000000"/>
        <rFont val="Arial"/>
        <family val="2"/>
      </rPr>
      <t xml:space="preserve">  Base de Cálculo para os Tributos  
</t>
    </r>
    <r>
      <rPr>
        <b/>
        <sz val="11"/>
        <color rgb="FF000000"/>
        <rFont val="Arial"/>
        <family val="2"/>
      </rPr>
      <t>1- (Total de Tributos em % dividido por 100)</t>
    </r>
  </si>
  <si>
    <r>
      <t xml:space="preserve">PREÇO MENSAL UNITÁRIO POR M² </t>
    </r>
    <r>
      <rPr>
        <sz val="11"/>
        <color theme="1"/>
        <rFont val="Arial"/>
        <family val="2"/>
      </rPr>
      <t>(metro quadrado)</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</si>
  <si>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</si>
  <si>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</si>
  <si>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</si>
  <si>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</si>
  <si>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</si>
  <si>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</si>
  <si>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</si>
  <si>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</si>
  <si>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</si>
  <si>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</si>
  <si>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</si>
  <si>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</si>
  <si>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</si>
  <si>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</si>
  <si>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</si>
  <si>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</si>
  <si>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r>
      <t>Área (m²) a ser contratada a ser limpa por dia (critério da administração -</t>
    </r>
    <r>
      <rPr>
        <b/>
        <sz val="11"/>
        <color rgb="FF333399"/>
        <rFont val="Arial"/>
        <family val="2"/>
      </rPr>
      <t xml:space="preserve"> informação extraída da aba Área)</t>
    </r>
  </si>
  <si>
    <r>
      <t xml:space="preserve">PAPEL HIGIÊNICO, MATERIAL: CELULOSE VIRGEM, COMPRIMENTO: 30 M, LARGURA: 10 CM, TIPO: PICOTADO, QUANTIDADE FOLHAS: DUPLA, COR: BRANCA, CARACTERÍSTICAS ADICIONAIS: </t>
    </r>
    <r>
      <rPr>
        <b/>
        <sz val="11"/>
        <color rgb="FFFF0000"/>
        <rFont val="Arial"/>
        <family val="2"/>
      </rPr>
      <t xml:space="preserve">SEM </t>
    </r>
    <r>
      <rPr>
        <sz val="11"/>
        <color rgb="FF000000"/>
        <rFont val="Arial"/>
        <family val="2"/>
      </rPr>
      <t>PERFUME. PACOTE COM 4 UNIDADES.</t>
    </r>
  </si>
  <si>
    <r>
      <t xml:space="preserve">produtividade (m² / serv x mês) de 40h semanais (8h diárias) </t>
    </r>
    <r>
      <rPr>
        <b/>
        <sz val="11"/>
        <color rgb="FFFF0000"/>
        <rFont val="Arial"/>
        <family val="2"/>
      </rPr>
      <t>PREENCHER</t>
    </r>
  </si>
  <si>
    <t>BCCPA - Base de cálculo para o Custo de Reposição do Profissional Ausente (substituto): Módulo 1 (Total da Remuneração) + Módulo 2 + Módulo 3</t>
  </si>
  <si>
    <t>QUADRO RESUMO DO CUSTO POR EMPREGADO</t>
  </si>
  <si>
    <r>
      <t xml:space="preserve">MÃO DE OBRA      </t>
    </r>
    <r>
      <rPr>
        <b/>
        <sz val="11"/>
        <color rgb="FF000000"/>
        <rFont val="Arial"/>
        <family val="2"/>
      </rPr>
      <t>ENCARREGADO / SERVENTE</t>
    </r>
  </si>
  <si>
    <r>
      <t xml:space="preserve">MÃO DE OBRA       </t>
    </r>
    <r>
      <rPr>
        <b/>
        <sz val="11"/>
        <color rgb="FF000000"/>
        <rFont val="Arial"/>
        <family val="2"/>
      </rPr>
      <t>ENCARREGADO / SERVENTE</t>
    </r>
  </si>
  <si>
    <t>MÃO DE OBRA
       ENCARREGADO / SERVENTE</t>
  </si>
  <si>
    <t>MÃO DE OBRA
ENCARREGADO / SERVENTE</t>
  </si>
  <si>
    <t>Produtividade (m² / serv x mês) de 40h semanais (8h diárias)</t>
  </si>
  <si>
    <t xml:space="preserve">Produtividade (m² / serv x mês) de 40h semanais (8h diárias) </t>
  </si>
  <si>
    <t>xxxx xxxx xxxx</t>
  </si>
  <si>
    <t>zz.zzz.zzz/zzzz-zz</t>
  </si>
  <si>
    <t>Nome Completo</t>
  </si>
  <si>
    <t>yyy.yyy.yyy-yy</t>
  </si>
  <si>
    <t>tttt tttt tttt</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</si>
  <si>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</si>
  <si>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</si>
  <si>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2.1</t>
  </si>
  <si>
    <t>CCT Sindasseio 2022/2022 - Registro no MTE: RS005021/2021</t>
  </si>
  <si>
    <t>Cláusula Décima Oitava da CCT 2022/2022</t>
  </si>
  <si>
    <t>Cláusula Vigésima Nona da CCT 2022/2022</t>
  </si>
  <si>
    <t>Cláusula Décima Sétima da CCT 2022/2022</t>
  </si>
  <si>
    <t>Cláusula Quarta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</si>
</sst>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 #,##0.00_);_(* \(#,##0.00\);_(* \-??_);_(@_)"/>
    <numFmt numFmtId="165" formatCode="&quot;R$&quot;\ #,##0.00"/>
    <numFmt numFmtId="166" formatCode="0.0"/>
    <numFmt numFmtId="167" formatCode="0.0000"/>
    <numFmt numFmtId="168" formatCode="_([$R$ -416]* #,##0.00_);_([$R$ -416]* \(#,##0.00\);_([$R$ -416]* &quot;-&quot;??_);_(@_)"/>
    <numFmt numFmtId="169" formatCode="_-* #,##0.00_-;\-* #,##0.00_-;_-* &quot;-&quot;??_-;_-@"/>
    <numFmt numFmtId="170" formatCode="0.00000000"/>
    <numFmt numFmtId="171" formatCode="0.000000000"/>
    <numFmt numFmtId="172" formatCode="[$R$ -416]#,##0.00"/>
    <numFmt numFmtId="173" formatCode="&quot;R$ &quot;#,##0.00"/>
    <numFmt numFmtId="174" formatCode="#,##0.0000000"/>
    <numFmt numFmtId="175" formatCode="#,##0.00;[Red]#,##0.00"/>
    <numFmt numFmtId="176" formatCode="#,##0.000000"/>
    <numFmt numFmtId="177" formatCode="_-&quot;R$ &quot;* #,##0.00_-;&quot;-R$ &quot;* #,##0.00_-;_-&quot;R$ &quot;* \-??_-;_-@_-"/>
  </numFmts>
  <fonts count="37" x14ac:knownFonts="1">
    <font>
      <sz val="10"/>
      <color rgb="FF000000"/>
      <name val="Arial"/>
    </font>
    <font>
      <sz val="10"/>
      <color theme="1"/>
      <name val="Arial"/>
      <family val="2"/>
    </font>
    <font>
      <b/>
      <sz val="10"/>
      <color theme="1"/>
      <name val="Arial"/>
      <family val="2"/>
    </font>
    <font>
      <b/>
      <sz val="10"/>
      <color rgb="FF000000"/>
      <name val="Arial"/>
      <family val="2"/>
    </font>
    <font>
      <sz val="10"/>
      <name val="Arial"/>
      <family val="2"/>
    </font>
    <font>
      <b/>
      <sz val="10"/>
      <color rgb="FFFF0000"/>
      <name val="Arial"/>
      <family val="2"/>
    </font>
    <font>
      <b/>
      <sz val="11"/>
      <color rgb="FFFF0000"/>
      <name val="Arial"/>
      <family val="2"/>
    </font>
    <font>
      <b/>
      <sz val="11"/>
      <color theme="1"/>
      <name val="Arial"/>
      <family val="2"/>
    </font>
    <font>
      <b/>
      <sz val="10"/>
      <color rgb="FF000000"/>
      <name val="Calibri"/>
      <family val="2"/>
    </font>
    <font>
      <b/>
      <sz val="10"/>
      <name val="Arial"/>
      <family val="2"/>
    </font>
    <font>
      <sz val="11"/>
      <color theme="1"/>
      <name val="Arial"/>
      <family val="2"/>
    </font>
    <font>
      <b/>
      <sz val="11"/>
      <color rgb="FF000000"/>
      <name val="Arial"/>
      <family val="2"/>
    </font>
    <font>
      <sz val="10"/>
      <color rgb="FF000000"/>
      <name val="Arial"/>
      <family val="2"/>
    </font>
    <font>
      <sz val="11"/>
      <name val="Arial"/>
      <family val="2"/>
    </font>
    <font>
      <sz val="11"/>
      <color rgb="FF000000"/>
      <name val="Arial"/>
      <family val="2"/>
    </font>
    <font>
      <sz val="10"/>
      <color rgb="FF000000"/>
      <name val="Arial"/>
      <family val="2"/>
    </font>
    <font>
      <sz val="10"/>
      <color rgb="FF000000"/>
      <name val="Arial"/>
      <family val="2"/>
    </font>
    <font>
      <b/>
      <sz val="11"/>
      <color rgb="FF4F6128"/>
      <name val="Arial"/>
      <family val="2"/>
    </font>
    <font>
      <b/>
      <sz val="11"/>
      <color theme="6" tint="-0.499984740745262"/>
      <name val="Arial"/>
      <family val="2"/>
    </font>
    <font>
      <b/>
      <sz val="11"/>
      <name val="Arial"/>
      <family val="2"/>
    </font>
    <font>
      <b/>
      <sz val="11"/>
      <color rgb="FF38761D"/>
      <name val="Arial"/>
      <family val="2"/>
    </font>
    <font>
      <sz val="11"/>
      <color rgb="FFFF0000"/>
      <name val="Arial"/>
      <family val="2"/>
    </font>
    <font>
      <i/>
      <sz val="11"/>
      <color theme="1"/>
      <name val="Arial"/>
      <family val="2"/>
    </font>
    <font>
      <i/>
      <sz val="11"/>
      <name val="Calibri"/>
      <family val="2"/>
    </font>
    <font>
      <b/>
      <u/>
      <sz val="10"/>
      <color rgb="FF000000"/>
      <name val="Calibri"/>
      <family val="2"/>
    </font>
    <font>
      <i/>
      <sz val="8"/>
      <color rgb="FF000000"/>
      <name val="Arial"/>
      <family val="2"/>
    </font>
    <font>
      <i/>
      <sz val="11"/>
      <name val="Arial"/>
      <family val="2"/>
    </font>
    <font>
      <b/>
      <u/>
      <sz val="11"/>
      <color rgb="FF000000"/>
      <name val="Arial"/>
      <family val="2"/>
    </font>
    <font>
      <i/>
      <sz val="11"/>
      <color rgb="FF000000"/>
      <name val="Arial"/>
      <family val="2"/>
    </font>
    <font>
      <sz val="11"/>
      <color rgb="FFFF3333"/>
      <name val="Arial"/>
      <family val="2"/>
    </font>
    <font>
      <b/>
      <sz val="11"/>
      <color rgb="FF0000FF"/>
      <name val="Arial"/>
      <family val="2"/>
    </font>
    <font>
      <b/>
      <sz val="11"/>
      <color rgb="FF333399"/>
      <name val="Arial"/>
      <family val="2"/>
    </font>
    <font>
      <sz val="11"/>
      <color rgb="FF333333"/>
      <name val="Arial"/>
      <family val="2"/>
    </font>
    <font>
      <b/>
      <sz val="11"/>
      <color rgb="FF000080"/>
      <name val="Arial"/>
      <family val="2"/>
    </font>
    <font>
      <sz val="11"/>
      <color rgb="FF222222"/>
      <name val="Arial"/>
      <family val="2"/>
    </font>
    <font>
      <b/>
      <sz val="11"/>
      <color rgb="FF003366"/>
      <name val="Arial"/>
      <family val="2"/>
    </font>
    <font>
      <sz val="11"/>
      <color theme="6" tint="-0.499984740745262"/>
      <name val="Arial"/>
      <family val="2"/>
    </font>
  </fonts>
  <fills count="50">
    <fill>
      <patternFill patternType="none"/>
    </fill>
    <fill>
      <patternFill patternType="gray125"/>
    </fill>
    <fill>
      <patternFill patternType="solid">
        <fgColor rgb="FFFFFF00"/>
        <bgColor rgb="FFFFFF00"/>
      </patternFill>
    </fill>
    <fill>
      <patternFill patternType="solid">
        <fgColor rgb="FFD6E3BC"/>
        <bgColor rgb="FFD6E3BC"/>
      </patternFill>
    </fill>
    <fill>
      <patternFill patternType="solid">
        <fgColor rgb="FFFBD4B4"/>
        <bgColor rgb="FFFBD4B4"/>
      </patternFill>
    </fill>
    <fill>
      <patternFill patternType="solid">
        <fgColor rgb="FFC2D69B"/>
        <bgColor rgb="FFC2D69B"/>
      </patternFill>
    </fill>
    <fill>
      <patternFill patternType="solid">
        <fgColor rgb="FFD8D8D8"/>
        <bgColor rgb="FFD8D8D8"/>
      </patternFill>
    </fill>
    <fill>
      <patternFill patternType="solid">
        <fgColor rgb="FFBFBFBF"/>
        <bgColor rgb="FFBFBFBF"/>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FE2F3"/>
        <bgColor rgb="FFCFE2F3"/>
      </patternFill>
    </fill>
    <fill>
      <patternFill patternType="solid">
        <fgColor rgb="FF99CC00"/>
        <bgColor rgb="FF99CC00"/>
      </patternFill>
    </fill>
    <fill>
      <patternFill patternType="solid">
        <fgColor rgb="FFB8CCE4"/>
        <bgColor rgb="FFB8CCE4"/>
      </patternFill>
    </fill>
    <fill>
      <patternFill patternType="solid">
        <fgColor rgb="FF7F7F7F"/>
        <bgColor rgb="FF7F7F7F"/>
      </patternFill>
    </fill>
    <fill>
      <patternFill patternType="solid">
        <fgColor rgb="FFFFFF99"/>
        <bgColor rgb="FFFFFF99"/>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theme="2" tint="-0.14999847407452621"/>
        <bgColor indexed="64"/>
      </patternFill>
    </fill>
    <fill>
      <patternFill patternType="solid">
        <fgColor theme="2" tint="-4.9989318521683403E-2"/>
        <bgColor rgb="FFFFF2CC"/>
      </patternFill>
    </fill>
    <fill>
      <patternFill patternType="solid">
        <fgColor theme="2" tint="-4.9989318521683403E-2"/>
        <bgColor indexed="64"/>
      </patternFill>
    </fill>
    <fill>
      <patternFill patternType="solid">
        <fgColor theme="2" tint="-0.14999847407452621"/>
        <bgColor rgb="FFFFD966"/>
      </patternFill>
    </fill>
    <fill>
      <patternFill patternType="solid">
        <fgColor theme="6" tint="0.59999389629810485"/>
        <bgColor rgb="FFD6E3BC"/>
      </patternFill>
    </fill>
    <fill>
      <patternFill patternType="solid">
        <fgColor theme="6" tint="0.59999389629810485"/>
        <bgColor indexed="64"/>
      </patternFill>
    </fill>
    <fill>
      <patternFill patternType="solid">
        <fgColor theme="6" tint="0.59999389629810485"/>
        <bgColor rgb="FFC2D69B"/>
      </patternFill>
    </fill>
    <fill>
      <patternFill patternType="solid">
        <fgColor theme="6" tint="0.59999389629810485"/>
        <bgColor rgb="FFFFFF00"/>
      </patternFill>
    </fill>
    <fill>
      <patternFill patternType="solid">
        <fgColor theme="6" tint="0.59999389629810485"/>
        <bgColor rgb="FFFFFF99"/>
      </patternFill>
    </fill>
    <fill>
      <patternFill patternType="solid">
        <fgColor theme="6" tint="0.59999389629810485"/>
        <bgColor rgb="FF00FF66"/>
      </patternFill>
    </fill>
    <fill>
      <patternFill patternType="solid">
        <fgColor theme="2" tint="-0.14999847407452621"/>
        <bgColor rgb="FFFFFF00"/>
      </patternFill>
    </fill>
    <fill>
      <patternFill patternType="solid">
        <fgColor theme="6" tint="0.39997558519241921"/>
        <bgColor rgb="FFD6E3BC"/>
      </patternFill>
    </fill>
    <fill>
      <patternFill patternType="solid">
        <fgColor theme="6" tint="0.39997558519241921"/>
        <bgColor indexed="64"/>
      </patternFill>
    </fill>
    <fill>
      <patternFill patternType="solid">
        <fgColor theme="6" tint="0.39997558519241921"/>
        <bgColor rgb="FFFFFF00"/>
      </patternFill>
    </fill>
    <fill>
      <patternFill patternType="solid">
        <fgColor theme="0" tint="-0.14999847407452621"/>
        <bgColor indexed="64"/>
      </patternFill>
    </fill>
    <fill>
      <patternFill patternType="solid">
        <fgColor theme="0" tint="-0.14999847407452621"/>
        <bgColor rgb="FFCCCCCC"/>
      </patternFill>
    </fill>
    <fill>
      <patternFill patternType="solid">
        <fgColor theme="0" tint="-0.14999847407452621"/>
        <bgColor rgb="FFD8D8D8"/>
      </patternFill>
    </fill>
    <fill>
      <patternFill patternType="solid">
        <fgColor theme="0" tint="-0.14999847407452621"/>
        <bgColor rgb="FFD9D9D9"/>
      </patternFill>
    </fill>
    <fill>
      <patternFill patternType="solid">
        <fgColor theme="0" tint="-0.14999847407452621"/>
        <bgColor rgb="FFC0C0C0"/>
      </patternFill>
    </fill>
    <fill>
      <patternFill patternType="solid">
        <fgColor theme="0" tint="-0.14999847407452621"/>
        <bgColor rgb="FFB7B7B7"/>
      </patternFill>
    </fill>
    <fill>
      <patternFill patternType="solid">
        <fgColor theme="6" tint="0.79998168889431442"/>
        <bgColor indexed="64"/>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thin">
        <color rgb="FF000000"/>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rgb="FF000000"/>
      </right>
      <top style="thin">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indexed="64"/>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s>
  <cellStyleXfs count="5">
    <xf numFmtId="0" fontId="0" fillId="0" borderId="0"/>
    <xf numFmtId="0" fontId="12" fillId="0" borderId="31"/>
    <xf numFmtId="0" fontId="15" fillId="0" borderId="31"/>
    <xf numFmtId="0" fontId="16" fillId="0" borderId="31"/>
    <xf numFmtId="177" fontId="12" fillId="0" borderId="31" applyBorder="0" applyProtection="0"/>
  </cellStyleXfs>
  <cellXfs count="744">
    <xf numFmtId="0" fontId="0" fillId="0" borderId="0" xfId="0" applyFont="1" applyAlignment="1"/>
    <xf numFmtId="0" fontId="7" fillId="11"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7" fillId="21" borderId="0" xfId="0" applyFont="1" applyFill="1" applyAlignment="1">
      <alignment horizontal="left" vertical="center" wrapText="1"/>
    </xf>
    <xf numFmtId="0" fontId="7" fillId="21" borderId="1" xfId="0" applyFont="1" applyFill="1" applyBorder="1" applyAlignment="1">
      <alignment horizontal="center" vertical="center" wrapText="1"/>
    </xf>
    <xf numFmtId="0" fontId="7" fillId="21" borderId="1" xfId="0" applyFont="1" applyFill="1" applyBorder="1" applyAlignment="1">
      <alignment vertical="center" wrapText="1"/>
    </xf>
    <xf numFmtId="165" fontId="7" fillId="22" borderId="1" xfId="0" applyNumberFormat="1" applyFont="1" applyFill="1" applyBorder="1" applyAlignment="1">
      <alignment horizontal="center" vertical="center" wrapText="1"/>
    </xf>
    <xf numFmtId="165" fontId="7" fillId="21" borderId="1" xfId="0" applyNumberFormat="1" applyFont="1" applyFill="1" applyBorder="1" applyAlignment="1">
      <alignment horizontal="right" vertical="center" wrapText="1"/>
    </xf>
    <xf numFmtId="165" fontId="7" fillId="21" borderId="1" xfId="0" applyNumberFormat="1" applyFont="1" applyFill="1" applyBorder="1" applyAlignment="1">
      <alignment vertical="center" wrapText="1"/>
    </xf>
    <xf numFmtId="4" fontId="7" fillId="21" borderId="1" xfId="0" applyNumberFormat="1" applyFont="1" applyFill="1" applyBorder="1" applyAlignment="1">
      <alignment horizontal="center" vertical="center" wrapText="1"/>
    </xf>
    <xf numFmtId="0" fontId="7" fillId="21" borderId="18" xfId="0" applyFont="1" applyFill="1" applyBorder="1" applyAlignment="1">
      <alignment horizontal="left" vertical="center" wrapText="1"/>
    </xf>
    <xf numFmtId="0" fontId="7" fillId="0" borderId="0" xfId="0" applyFont="1" applyAlignment="1">
      <alignment horizontal="center" vertical="center" wrapText="1"/>
    </xf>
    <xf numFmtId="165" fontId="7" fillId="0" borderId="0" xfId="0" applyNumberFormat="1" applyFont="1" applyAlignment="1">
      <alignment vertical="center" wrapText="1"/>
    </xf>
    <xf numFmtId="0" fontId="7" fillId="11" borderId="0" xfId="0" applyFont="1" applyFill="1" applyAlignment="1" applyProtection="1">
      <alignment horizontal="center" vertical="center" wrapText="1"/>
    </xf>
    <xf numFmtId="0" fontId="6" fillId="11" borderId="85" xfId="0" applyFont="1" applyFill="1" applyBorder="1" applyAlignment="1" applyProtection="1">
      <alignment vertical="center" wrapText="1"/>
      <protection locked="0"/>
    </xf>
    <xf numFmtId="0" fontId="14" fillId="44" borderId="1" xfId="1" applyFont="1" applyFill="1" applyBorder="1" applyAlignment="1" applyProtection="1">
      <alignment horizontal="justify" vertical="center" wrapText="1"/>
    </xf>
    <xf numFmtId="0" fontId="7" fillId="21" borderId="2" xfId="0" applyFont="1" applyFill="1" applyBorder="1" applyAlignment="1">
      <alignment horizontal="left" vertical="center" wrapText="1"/>
    </xf>
    <xf numFmtId="0" fontId="7" fillId="21" borderId="2" xfId="0" applyFont="1" applyFill="1" applyBorder="1" applyAlignment="1">
      <alignment horizontal="center" vertical="center" wrapText="1"/>
    </xf>
    <xf numFmtId="165" fontId="10" fillId="0" borderId="0" xfId="0" applyNumberFormat="1" applyFont="1" applyAlignment="1">
      <alignment horizontal="center" vertical="center" wrapText="1"/>
    </xf>
    <xf numFmtId="0" fontId="17" fillId="0" borderId="93" xfId="0" applyFont="1" applyBorder="1" applyAlignment="1">
      <alignment horizontal="center" vertical="center" wrapText="1"/>
    </xf>
    <xf numFmtId="0" fontId="17" fillId="29" borderId="95" xfId="0" applyFont="1" applyFill="1" applyBorder="1" applyAlignment="1">
      <alignment horizontal="center" vertical="center" wrapText="1"/>
    </xf>
    <xf numFmtId="0" fontId="14" fillId="0" borderId="0" xfId="0" applyFont="1" applyAlignment="1">
      <alignment vertical="center" wrapText="1"/>
    </xf>
    <xf numFmtId="0" fontId="11" fillId="0" borderId="0" xfId="0" applyFont="1" applyAlignment="1">
      <alignment vertical="center" wrapText="1"/>
    </xf>
    <xf numFmtId="0" fontId="6" fillId="0" borderId="0" xfId="0" applyFont="1" applyAlignment="1">
      <alignment vertical="center" wrapText="1"/>
    </xf>
    <xf numFmtId="0" fontId="7" fillId="28" borderId="49" xfId="0" applyFont="1" applyFill="1" applyBorder="1" applyAlignment="1">
      <alignment horizontal="center" vertical="center" wrapText="1"/>
    </xf>
    <xf numFmtId="0" fontId="7" fillId="28" borderId="50" xfId="0" applyFont="1" applyFill="1" applyBorder="1" applyAlignment="1">
      <alignment horizontal="center" vertical="center" wrapText="1"/>
    </xf>
    <xf numFmtId="0" fontId="7" fillId="28" borderId="53" xfId="0" applyFont="1" applyFill="1" applyBorder="1" applyAlignment="1">
      <alignment horizontal="center" vertical="center" wrapText="1"/>
    </xf>
    <xf numFmtId="0" fontId="7" fillId="25" borderId="54" xfId="0" applyFont="1" applyFill="1" applyBorder="1" applyAlignment="1">
      <alignment horizontal="justify" vertical="center" wrapText="1"/>
    </xf>
    <xf numFmtId="176" fontId="10" fillId="25" borderId="16" xfId="0" applyNumberFormat="1" applyFont="1" applyFill="1" applyBorder="1" applyAlignment="1">
      <alignment horizontal="center" vertical="center" wrapText="1"/>
    </xf>
    <xf numFmtId="165" fontId="10" fillId="25" borderId="55" xfId="0" applyNumberFormat="1" applyFont="1" applyFill="1" applyBorder="1" applyAlignment="1">
      <alignment vertical="center" wrapText="1"/>
    </xf>
    <xf numFmtId="0" fontId="7" fillId="27" borderId="56" xfId="0" applyFont="1" applyFill="1" applyBorder="1" applyAlignment="1">
      <alignment horizontal="justify" vertical="center" wrapText="1"/>
    </xf>
    <xf numFmtId="176" fontId="10" fillId="27" borderId="1" xfId="0" applyNumberFormat="1" applyFont="1" applyFill="1" applyBorder="1" applyAlignment="1">
      <alignment horizontal="center" vertical="center" wrapText="1"/>
    </xf>
    <xf numFmtId="165" fontId="10" fillId="27" borderId="57" xfId="0" applyNumberFormat="1" applyFont="1" applyFill="1" applyBorder="1" applyAlignment="1">
      <alignment vertical="center" wrapText="1"/>
    </xf>
    <xf numFmtId="0" fontId="7" fillId="25" borderId="56" xfId="0" applyFont="1" applyFill="1" applyBorder="1" applyAlignment="1">
      <alignment horizontal="justify" vertical="center" wrapText="1"/>
    </xf>
    <xf numFmtId="176" fontId="10" fillId="25" borderId="1" xfId="0" applyNumberFormat="1" applyFont="1" applyFill="1" applyBorder="1" applyAlignment="1">
      <alignment horizontal="center" vertical="center" wrapText="1"/>
    </xf>
    <xf numFmtId="165" fontId="10" fillId="25" borderId="57" xfId="0" applyNumberFormat="1" applyFont="1" applyFill="1" applyBorder="1" applyAlignment="1">
      <alignment vertical="center" wrapText="1"/>
    </xf>
    <xf numFmtId="0" fontId="7" fillId="30" borderId="58" xfId="0" applyFont="1" applyFill="1" applyBorder="1" applyAlignment="1">
      <alignment horizontal="center" vertical="center" wrapText="1"/>
    </xf>
    <xf numFmtId="176" fontId="10" fillId="30" borderId="59" xfId="0" applyNumberFormat="1" applyFont="1" applyFill="1" applyBorder="1" applyAlignment="1">
      <alignment horizontal="center" vertical="center" wrapText="1"/>
    </xf>
    <xf numFmtId="165" fontId="10" fillId="30" borderId="62" xfId="0" applyNumberFormat="1" applyFont="1" applyFill="1" applyBorder="1" applyAlignment="1">
      <alignment vertical="center" wrapText="1"/>
    </xf>
    <xf numFmtId="0" fontId="10" fillId="0" borderId="0" xfId="0" applyFont="1" applyAlignment="1">
      <alignment horizontal="center" vertical="center" wrapText="1"/>
    </xf>
    <xf numFmtId="2" fontId="18" fillId="0" borderId="65" xfId="0" applyNumberFormat="1" applyFont="1" applyBorder="1" applyAlignment="1">
      <alignment horizontal="center" vertical="center" wrapText="1"/>
    </xf>
    <xf numFmtId="2" fontId="17" fillId="29" borderId="31" xfId="0" applyNumberFormat="1" applyFont="1" applyFill="1" applyBorder="1" applyAlignment="1">
      <alignment horizontal="center" vertical="center" wrapText="1"/>
    </xf>
    <xf numFmtId="0" fontId="7" fillId="29" borderId="96" xfId="0" applyFont="1" applyFill="1" applyBorder="1" applyAlignment="1">
      <alignment vertical="center" wrapText="1"/>
    </xf>
    <xf numFmtId="0" fontId="19" fillId="29" borderId="97" xfId="0" applyFont="1" applyFill="1" applyBorder="1" applyAlignment="1">
      <alignment horizontal="center" vertical="center" wrapText="1"/>
    </xf>
    <xf numFmtId="0" fontId="19" fillId="29" borderId="98" xfId="0" applyFont="1" applyFill="1" applyBorder="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7" fillId="0" borderId="0" xfId="0" applyFont="1" applyAlignment="1">
      <alignment horizontal="left" vertical="center" wrapText="1"/>
    </xf>
    <xf numFmtId="14" fontId="10" fillId="0" borderId="0" xfId="0" applyNumberFormat="1" applyFont="1" applyAlignment="1">
      <alignment vertical="center" wrapText="1"/>
    </xf>
    <xf numFmtId="0" fontId="10" fillId="0" borderId="31" xfId="0" applyFont="1" applyBorder="1" applyAlignment="1">
      <alignment vertical="center" wrapText="1"/>
    </xf>
    <xf numFmtId="4" fontId="11" fillId="21" borderId="18" xfId="0" applyNumberFormat="1" applyFont="1" applyFill="1" applyBorder="1" applyAlignment="1">
      <alignment vertical="center" wrapText="1"/>
    </xf>
    <xf numFmtId="0" fontId="10" fillId="11" borderId="0" xfId="0" applyFont="1" applyFill="1" applyAlignment="1">
      <alignment vertical="center" wrapText="1"/>
    </xf>
    <xf numFmtId="0" fontId="7" fillId="21" borderId="6" xfId="0" applyFont="1" applyFill="1" applyBorder="1" applyAlignment="1">
      <alignment horizontal="left" vertical="center" wrapText="1"/>
    </xf>
    <xf numFmtId="14" fontId="6" fillId="21" borderId="17" xfId="0" applyNumberFormat="1" applyFont="1" applyFill="1" applyBorder="1" applyAlignment="1">
      <alignment horizontal="center" vertical="center" wrapText="1"/>
    </xf>
    <xf numFmtId="0" fontId="11" fillId="21" borderId="6" xfId="0" applyFont="1" applyFill="1" applyBorder="1" applyAlignment="1">
      <alignment horizontal="center" vertical="center" wrapText="1"/>
    </xf>
    <xf numFmtId="0" fontId="6" fillId="21" borderId="7" xfId="0" applyFont="1" applyFill="1" applyBorder="1" applyAlignment="1">
      <alignment horizontal="center" vertical="center" wrapText="1"/>
    </xf>
    <xf numFmtId="0" fontId="7" fillId="21" borderId="3" xfId="0" applyFont="1" applyFill="1" applyBorder="1" applyAlignment="1">
      <alignment horizontal="left" vertical="center" wrapText="1"/>
    </xf>
    <xf numFmtId="0" fontId="11" fillId="21" borderId="2" xfId="0" applyFont="1" applyFill="1" applyBorder="1" applyAlignment="1">
      <alignment horizontal="left" vertical="center" wrapText="1"/>
    </xf>
    <xf numFmtId="0" fontId="7" fillId="22" borderId="1" xfId="0" applyFont="1" applyFill="1" applyBorder="1" applyAlignment="1">
      <alignment horizontal="center" vertical="center" wrapText="1"/>
    </xf>
    <xf numFmtId="0" fontId="7" fillId="23" borderId="1" xfId="0" applyFont="1" applyFill="1" applyBorder="1" applyAlignment="1">
      <alignment horizontal="center" vertical="center" wrapText="1"/>
    </xf>
    <xf numFmtId="0" fontId="22" fillId="23" borderId="1" xfId="0" applyFont="1" applyFill="1" applyBorder="1" applyAlignment="1">
      <alignment horizontal="center" vertical="center" wrapText="1"/>
    </xf>
    <xf numFmtId="1" fontId="6" fillId="22" borderId="3" xfId="0" applyNumberFormat="1" applyFont="1" applyFill="1" applyBorder="1" applyAlignment="1">
      <alignment horizontal="right" vertical="center" wrapText="1"/>
    </xf>
    <xf numFmtId="0" fontId="10" fillId="22" borderId="3" xfId="0" applyFont="1" applyFill="1" applyBorder="1" applyAlignment="1">
      <alignment horizontal="left" vertical="center" wrapText="1"/>
    </xf>
    <xf numFmtId="165" fontId="7" fillId="22" borderId="1" xfId="0" applyNumberFormat="1" applyFont="1" applyFill="1" applyBorder="1" applyAlignment="1">
      <alignment vertical="center" wrapText="1"/>
    </xf>
    <xf numFmtId="10" fontId="7" fillId="22" borderId="2"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165" fontId="7" fillId="22" borderId="1" xfId="0" applyNumberFormat="1" applyFont="1" applyFill="1" applyBorder="1" applyAlignment="1">
      <alignment horizontal="right" vertical="center" wrapText="1"/>
    </xf>
    <xf numFmtId="4" fontId="7" fillId="0" borderId="41" xfId="0" applyNumberFormat="1" applyFont="1" applyBorder="1" applyAlignment="1">
      <alignment horizontal="right" vertical="center" wrapText="1"/>
    </xf>
    <xf numFmtId="10" fontId="7" fillId="22" borderId="1" xfId="0" applyNumberFormat="1" applyFont="1" applyFill="1" applyBorder="1" applyAlignment="1">
      <alignment horizontal="center" vertical="center" wrapText="1"/>
    </xf>
    <xf numFmtId="0" fontId="7" fillId="22" borderId="1" xfId="0" applyFont="1" applyFill="1" applyBorder="1" applyAlignment="1">
      <alignment horizontal="right" vertical="center" wrapText="1"/>
    </xf>
    <xf numFmtId="167" fontId="7" fillId="22" borderId="1" xfId="0" applyNumberFormat="1" applyFont="1" applyFill="1" applyBorder="1" applyAlignment="1">
      <alignment horizontal="center" vertical="center" wrapText="1"/>
    </xf>
    <xf numFmtId="10" fontId="7" fillId="21" borderId="1"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xf>
    <xf numFmtId="172" fontId="7" fillId="22" borderId="1" xfId="0" applyNumberFormat="1" applyFont="1" applyFill="1" applyBorder="1" applyAlignment="1">
      <alignment vertical="center" wrapText="1"/>
    </xf>
    <xf numFmtId="3" fontId="7" fillId="22" borderId="1" xfId="0" applyNumberFormat="1" applyFont="1" applyFill="1" applyBorder="1" applyAlignment="1">
      <alignment vertical="center" wrapText="1"/>
    </xf>
    <xf numFmtId="9" fontId="7" fillId="22" borderId="1" xfId="0" applyNumberFormat="1" applyFont="1" applyFill="1" applyBorder="1" applyAlignment="1">
      <alignment vertical="center" wrapText="1"/>
    </xf>
    <xf numFmtId="173" fontId="7" fillId="22" borderId="1" xfId="0" applyNumberFormat="1" applyFont="1" applyFill="1" applyBorder="1" applyAlignment="1">
      <alignment vertical="center" wrapText="1"/>
    </xf>
    <xf numFmtId="10" fontId="7" fillId="22" borderId="1" xfId="0" applyNumberFormat="1" applyFont="1" applyFill="1" applyBorder="1" applyAlignment="1">
      <alignment vertical="center" wrapText="1"/>
    </xf>
    <xf numFmtId="165" fontId="6" fillId="22" borderId="1" xfId="0" applyNumberFormat="1" applyFont="1" applyFill="1" applyBorder="1" applyAlignment="1">
      <alignment horizontal="right" vertical="center" wrapText="1"/>
    </xf>
    <xf numFmtId="0" fontId="7" fillId="0" borderId="0" xfId="0" applyFont="1" applyAlignment="1">
      <alignment horizontal="right" vertical="center" wrapText="1"/>
    </xf>
    <xf numFmtId="165" fontId="7" fillId="0" borderId="0" xfId="0" applyNumberFormat="1" applyFont="1" applyAlignment="1">
      <alignment horizontal="right" vertical="center" wrapText="1"/>
    </xf>
    <xf numFmtId="0" fontId="11" fillId="22" borderId="1" xfId="0" applyFont="1" applyFill="1" applyBorder="1" applyAlignment="1">
      <alignment horizontal="center" vertical="center" wrapText="1"/>
    </xf>
    <xf numFmtId="165" fontId="6" fillId="22" borderId="41" xfId="0" applyNumberFormat="1" applyFont="1" applyFill="1" applyBorder="1" applyAlignment="1">
      <alignment horizontal="right" vertical="center" wrapText="1"/>
    </xf>
    <xf numFmtId="10" fontId="6" fillId="21" borderId="1" xfId="0" applyNumberFormat="1" applyFont="1" applyFill="1" applyBorder="1" applyAlignment="1">
      <alignment horizontal="center" vertical="center" wrapText="1"/>
    </xf>
    <xf numFmtId="0" fontId="10" fillId="11" borderId="0" xfId="0" applyFont="1" applyFill="1" applyAlignment="1">
      <alignment horizontal="center" vertical="center" wrapText="1"/>
    </xf>
    <xf numFmtId="9" fontId="10" fillId="11" borderId="0" xfId="0" applyNumberFormat="1" applyFont="1" applyFill="1" applyAlignment="1">
      <alignment horizontal="center" vertical="center" wrapText="1"/>
    </xf>
    <xf numFmtId="49" fontId="7" fillId="22" borderId="1" xfId="0" applyNumberFormat="1" applyFont="1" applyFill="1" applyBorder="1" applyAlignment="1">
      <alignment horizontal="center" vertical="center" wrapText="1"/>
    </xf>
    <xf numFmtId="49" fontId="6" fillId="21" borderId="3" xfId="0" applyNumberFormat="1" applyFont="1" applyFill="1" applyBorder="1" applyAlignment="1">
      <alignment horizontal="right" vertical="center" wrapText="1"/>
    </xf>
    <xf numFmtId="49" fontId="7" fillId="21" borderId="4" xfId="0" applyNumberFormat="1" applyFont="1" applyFill="1" applyBorder="1" applyAlignment="1">
      <alignment horizontal="left" vertical="center" wrapText="1"/>
    </xf>
    <xf numFmtId="0" fontId="0" fillId="0" borderId="105" xfId="0" applyFont="1" applyBorder="1" applyAlignment="1">
      <alignment vertical="center" wrapText="1"/>
    </xf>
    <xf numFmtId="0" fontId="0" fillId="0" borderId="31" xfId="0" applyFont="1" applyBorder="1" applyAlignment="1">
      <alignment vertical="center" wrapText="1"/>
    </xf>
    <xf numFmtId="0" fontId="0" fillId="0" borderId="112" xfId="0" applyFont="1" applyBorder="1" applyAlignment="1">
      <alignment vertical="center" wrapText="1"/>
    </xf>
    <xf numFmtId="165" fontId="11" fillId="22" borderId="1" xfId="0" applyNumberFormat="1" applyFont="1" applyFill="1" applyBorder="1" applyAlignment="1">
      <alignment horizontal="right" vertical="center" wrapText="1"/>
    </xf>
    <xf numFmtId="0" fontId="14" fillId="0" borderId="105" xfId="0" applyFont="1" applyBorder="1" applyAlignment="1">
      <alignment vertical="center" wrapText="1"/>
    </xf>
    <xf numFmtId="0" fontId="14" fillId="0" borderId="31" xfId="0" applyFont="1" applyBorder="1" applyAlignment="1">
      <alignment vertical="center" wrapText="1"/>
    </xf>
    <xf numFmtId="0" fontId="14" fillId="0" borderId="112" xfId="0" applyFont="1" applyBorder="1" applyAlignment="1">
      <alignment vertical="center" wrapText="1"/>
    </xf>
    <xf numFmtId="4" fontId="7" fillId="22" borderId="1" xfId="0" applyNumberFormat="1" applyFont="1" applyFill="1" applyBorder="1" applyAlignment="1">
      <alignment horizontal="right" vertical="center" wrapText="1"/>
    </xf>
    <xf numFmtId="4" fontId="7" fillId="21" borderId="1" xfId="0" applyNumberFormat="1" applyFont="1" applyFill="1" applyBorder="1" applyAlignment="1">
      <alignment horizontal="right" vertical="center" wrapText="1"/>
    </xf>
    <xf numFmtId="49" fontId="7" fillId="0" borderId="0" xfId="0" applyNumberFormat="1" applyFont="1" applyAlignment="1">
      <alignment horizontal="right" vertical="center" wrapText="1"/>
    </xf>
    <xf numFmtId="4" fontId="7" fillId="0" borderId="0" xfId="0" applyNumberFormat="1" applyFont="1" applyAlignment="1">
      <alignment horizontal="right" vertical="center" wrapText="1"/>
    </xf>
    <xf numFmtId="0" fontId="10"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170" fontId="6" fillId="0" borderId="1" xfId="0" applyNumberFormat="1" applyFont="1" applyBorder="1" applyAlignment="1">
      <alignment horizontal="center" vertical="center" wrapText="1"/>
    </xf>
    <xf numFmtId="174" fontId="6" fillId="0" borderId="1" xfId="0" applyNumberFormat="1" applyFont="1" applyBorder="1" applyAlignment="1">
      <alignment horizontal="center" vertical="center" wrapText="1"/>
    </xf>
    <xf numFmtId="172" fontId="6" fillId="0" borderId="1" xfId="0" applyNumberFormat="1" applyFont="1" applyBorder="1" applyAlignment="1">
      <alignment horizontal="right" vertical="center" wrapText="1"/>
    </xf>
    <xf numFmtId="172" fontId="7" fillId="21" borderId="1" xfId="0" applyNumberFormat="1" applyFont="1" applyFill="1" applyBorder="1" applyAlignment="1">
      <alignment horizontal="right" vertical="center" wrapText="1"/>
    </xf>
    <xf numFmtId="172" fontId="7" fillId="21" borderId="1" xfId="0" applyNumberFormat="1" applyFont="1" applyFill="1" applyBorder="1" applyAlignment="1">
      <alignment vertical="center" wrapText="1"/>
    </xf>
    <xf numFmtId="0" fontId="10" fillId="0" borderId="1" xfId="0" applyFont="1" applyBorder="1" applyAlignment="1">
      <alignment vertical="center" wrapText="1"/>
    </xf>
    <xf numFmtId="175" fontId="6" fillId="0" borderId="1" xfId="0" applyNumberFormat="1" applyFont="1" applyBorder="1" applyAlignment="1">
      <alignment horizontal="center" vertical="center" wrapText="1"/>
    </xf>
    <xf numFmtId="174" fontId="6" fillId="0" borderId="1" xfId="0" applyNumberFormat="1" applyFont="1" applyBorder="1" applyAlignment="1">
      <alignment vertical="center" wrapText="1"/>
    </xf>
    <xf numFmtId="172" fontId="6" fillId="0" borderId="1" xfId="0" applyNumberFormat="1" applyFont="1" applyBorder="1" applyAlignment="1">
      <alignment vertical="center" wrapText="1"/>
    </xf>
    <xf numFmtId="38" fontId="6" fillId="0" borderId="1" xfId="0" applyNumberFormat="1" applyFont="1" applyBorder="1" applyAlignment="1">
      <alignment horizontal="center" vertical="center" wrapText="1"/>
    </xf>
    <xf numFmtId="39" fontId="7" fillId="0" borderId="1" xfId="0" applyNumberFormat="1" applyFont="1" applyBorder="1" applyAlignment="1">
      <alignment horizontal="right" vertical="center" wrapText="1"/>
    </xf>
    <xf numFmtId="39" fontId="7" fillId="21" borderId="1" xfId="0" applyNumberFormat="1" applyFont="1" applyFill="1" applyBorder="1" applyAlignment="1">
      <alignment horizontal="right" vertical="center" wrapText="1"/>
    </xf>
    <xf numFmtId="4" fontId="7" fillId="0" borderId="1" xfId="0" applyNumberFormat="1" applyFont="1" applyBorder="1" applyAlignment="1">
      <alignment horizontal="right" vertical="center" wrapText="1"/>
    </xf>
    <xf numFmtId="0" fontId="7" fillId="0" borderId="41" xfId="0" applyFont="1" applyBorder="1" applyAlignment="1">
      <alignment horizontal="center" vertical="center" wrapText="1"/>
    </xf>
    <xf numFmtId="49" fontId="7" fillId="21" borderId="3" xfId="0" applyNumberFormat="1" applyFont="1" applyFill="1" applyBorder="1" applyAlignment="1">
      <alignment horizontal="right" vertical="center" wrapText="1"/>
    </xf>
    <xf numFmtId="3" fontId="6" fillId="0" borderId="1" xfId="0" applyNumberFormat="1" applyFont="1" applyBorder="1" applyAlignment="1">
      <alignment horizontal="center" vertical="center" wrapText="1"/>
    </xf>
    <xf numFmtId="4" fontId="11" fillId="21" borderId="0" xfId="0" applyNumberFormat="1" applyFont="1" applyFill="1" applyAlignment="1">
      <alignment vertical="center" wrapText="1"/>
    </xf>
    <xf numFmtId="165" fontId="10" fillId="0" borderId="0" xfId="0" applyNumberFormat="1" applyFont="1" applyAlignment="1">
      <alignment vertical="center" wrapText="1"/>
    </xf>
    <xf numFmtId="0" fontId="6" fillId="0" borderId="1" xfId="0" applyFont="1" applyBorder="1" applyAlignment="1">
      <alignment horizontal="right" vertical="center" wrapText="1"/>
    </xf>
    <xf numFmtId="0" fontId="6" fillId="11" borderId="1" xfId="0" applyFont="1" applyFill="1" applyBorder="1" applyAlignment="1">
      <alignment horizontal="center" vertical="center" wrapText="1"/>
    </xf>
    <xf numFmtId="3" fontId="6" fillId="11" borderId="1" xfId="0" applyNumberFormat="1" applyFont="1" applyFill="1" applyBorder="1" applyAlignment="1">
      <alignment horizontal="center" vertical="center" wrapText="1"/>
    </xf>
    <xf numFmtId="49" fontId="6" fillId="0" borderId="14" xfId="0" applyNumberFormat="1" applyFont="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14" xfId="0" applyNumberFormat="1" applyFont="1" applyFill="1" applyBorder="1" applyAlignment="1">
      <alignment horizontal="center" vertical="center" wrapText="1"/>
    </xf>
    <xf numFmtId="0" fontId="6" fillId="2" borderId="77" xfId="0" applyFont="1" applyFill="1" applyBorder="1" applyAlignment="1">
      <alignment horizontal="center" vertical="center" wrapText="1"/>
    </xf>
    <xf numFmtId="0" fontId="19" fillId="11" borderId="0" xfId="0" applyFont="1" applyFill="1" applyAlignment="1">
      <alignment horizontal="center" vertical="center" wrapText="1"/>
    </xf>
    <xf numFmtId="0" fontId="7" fillId="31" borderId="1" xfId="0" applyFont="1" applyFill="1" applyBorder="1" applyAlignment="1">
      <alignment horizontal="center" vertical="center" wrapText="1"/>
    </xf>
    <xf numFmtId="0" fontId="19" fillId="31" borderId="1" xfId="0" applyFont="1" applyFill="1" applyBorder="1" applyAlignment="1">
      <alignment horizontal="center" vertical="center" wrapText="1"/>
    </xf>
    <xf numFmtId="0" fontId="10" fillId="3" borderId="1" xfId="0" applyFont="1" applyFill="1" applyBorder="1" applyAlignment="1">
      <alignment vertical="center" wrapText="1"/>
    </xf>
    <xf numFmtId="4" fontId="30" fillId="3" borderId="1" xfId="0" applyNumberFormat="1" applyFont="1" applyFill="1" applyBorder="1" applyAlignment="1">
      <alignment horizontal="center" vertical="center" wrapText="1"/>
    </xf>
    <xf numFmtId="170" fontId="10"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70" fontId="10" fillId="17" borderId="1" xfId="0" applyNumberFormat="1" applyFont="1" applyFill="1" applyBorder="1" applyAlignment="1">
      <alignment horizontal="center" vertical="center" wrapText="1"/>
    </xf>
    <xf numFmtId="0" fontId="10" fillId="3" borderId="14" xfId="0" applyFont="1" applyFill="1" applyBorder="1" applyAlignment="1">
      <alignment vertical="center" wrapText="1"/>
    </xf>
    <xf numFmtId="4" fontId="30" fillId="3" borderId="14" xfId="0" applyNumberFormat="1" applyFont="1" applyFill="1" applyBorder="1" applyAlignment="1">
      <alignment horizontal="center" vertical="center" wrapText="1"/>
    </xf>
    <xf numFmtId="170" fontId="10" fillId="3" borderId="14" xfId="0" applyNumberFormat="1" applyFont="1" applyFill="1" applyBorder="1" applyAlignment="1">
      <alignment horizontal="center" vertical="center" wrapText="1"/>
    </xf>
    <xf numFmtId="0" fontId="7" fillId="3" borderId="14" xfId="0" applyFont="1" applyFill="1" applyBorder="1" applyAlignment="1">
      <alignment horizontal="center" vertical="center" wrapText="1"/>
    </xf>
    <xf numFmtId="0" fontId="10" fillId="17" borderId="14" xfId="0" applyFont="1" applyFill="1" applyBorder="1" applyAlignment="1">
      <alignment horizontal="center" vertical="center" wrapText="1"/>
    </xf>
    <xf numFmtId="0" fontId="10" fillId="3" borderId="14" xfId="0" applyFont="1" applyFill="1" applyBorder="1" applyAlignment="1">
      <alignment horizontal="center" vertical="center" wrapText="1"/>
    </xf>
    <xf numFmtId="170" fontId="10" fillId="17" borderId="14" xfId="0" applyNumberFormat="1" applyFont="1" applyFill="1" applyBorder="1" applyAlignment="1">
      <alignment horizontal="center" vertical="center" wrapText="1"/>
    </xf>
    <xf numFmtId="0" fontId="7" fillId="4" borderId="77" xfId="0" applyFont="1" applyFill="1" applyBorder="1" applyAlignment="1">
      <alignment horizontal="center" vertical="center" wrapText="1"/>
    </xf>
    <xf numFmtId="0" fontId="10" fillId="4" borderId="77" xfId="0" applyFont="1" applyFill="1" applyBorder="1" applyAlignment="1">
      <alignment vertical="center" wrapText="1"/>
    </xf>
    <xf numFmtId="4" fontId="30" fillId="4" borderId="77" xfId="0" applyNumberFormat="1" applyFont="1" applyFill="1" applyBorder="1" applyAlignment="1">
      <alignment horizontal="center" vertical="center" wrapText="1"/>
    </xf>
    <xf numFmtId="170" fontId="10" fillId="4" borderId="77" xfId="0" applyNumberFormat="1" applyFont="1" applyFill="1" applyBorder="1" applyAlignment="1">
      <alignment horizontal="center" vertical="center" wrapText="1"/>
    </xf>
    <xf numFmtId="0" fontId="10" fillId="17" borderId="77" xfId="0" applyFont="1" applyFill="1" applyBorder="1" applyAlignment="1">
      <alignment horizontal="center" vertical="center" wrapText="1"/>
    </xf>
    <xf numFmtId="0" fontId="10" fillId="4" borderId="77" xfId="0" applyFont="1" applyFill="1" applyBorder="1" applyAlignment="1">
      <alignment horizontal="center" vertical="center" wrapText="1"/>
    </xf>
    <xf numFmtId="170" fontId="10" fillId="17" borderId="77" xfId="0" applyNumberFormat="1" applyFont="1" applyFill="1" applyBorder="1" applyAlignment="1">
      <alignment horizontal="center" vertical="center" wrapText="1"/>
    </xf>
    <xf numFmtId="4" fontId="30" fillId="31" borderId="77" xfId="0" applyNumberFormat="1" applyFont="1" applyFill="1" applyBorder="1" applyAlignment="1">
      <alignment vertical="center" wrapText="1"/>
    </xf>
    <xf numFmtId="170" fontId="10" fillId="31" borderId="77" xfId="0" applyNumberFormat="1" applyFont="1" applyFill="1" applyBorder="1" applyAlignment="1">
      <alignment horizontal="center" vertical="center" wrapText="1"/>
    </xf>
    <xf numFmtId="0" fontId="7" fillId="31" borderId="77" xfId="0" applyFont="1" applyFill="1" applyBorder="1" applyAlignment="1">
      <alignment horizontal="center" vertical="center" wrapText="1"/>
    </xf>
    <xf numFmtId="0" fontId="10" fillId="31" borderId="77" xfId="0" applyFont="1" applyFill="1" applyBorder="1" applyAlignment="1">
      <alignment horizontal="center" vertical="center" wrapText="1"/>
    </xf>
    <xf numFmtId="0" fontId="7" fillId="32" borderId="77" xfId="0" applyFont="1" applyFill="1" applyBorder="1" applyAlignment="1">
      <alignment horizontal="center" vertical="center" wrapText="1"/>
    </xf>
    <xf numFmtId="0" fontId="10" fillId="32" borderId="77" xfId="0" applyFont="1" applyFill="1" applyBorder="1" applyAlignment="1">
      <alignment horizontal="center" vertical="center" wrapText="1"/>
    </xf>
    <xf numFmtId="3" fontId="7" fillId="0" borderId="0" xfId="0" applyNumberFormat="1" applyFont="1" applyAlignment="1">
      <alignment vertical="center" wrapText="1"/>
    </xf>
    <xf numFmtId="0" fontId="6" fillId="31" borderId="1" xfId="0" applyFont="1" applyFill="1" applyBorder="1" applyAlignment="1">
      <alignment horizontal="center" vertical="center" wrapText="1"/>
    </xf>
    <xf numFmtId="0" fontId="7" fillId="31"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4" fontId="30" fillId="21" borderId="1" xfId="0" applyNumberFormat="1" applyFont="1" applyFill="1" applyBorder="1" applyAlignment="1">
      <alignment horizontal="center" vertical="center" wrapText="1"/>
    </xf>
    <xf numFmtId="4" fontId="30" fillId="31" borderId="1" xfId="0" applyNumberFormat="1" applyFont="1" applyFill="1" applyBorder="1" applyAlignment="1">
      <alignment horizontal="center" vertical="center" wrapText="1"/>
    </xf>
    <xf numFmtId="170" fontId="6" fillId="31" borderId="1" xfId="0" applyNumberFormat="1" applyFont="1" applyFill="1" applyBorder="1" applyAlignment="1">
      <alignment horizontal="center" vertical="center" wrapText="1"/>
    </xf>
    <xf numFmtId="0" fontId="10" fillId="31" borderId="1" xfId="0" applyFont="1" applyFill="1" applyBorder="1" applyAlignment="1">
      <alignment horizontal="center" vertical="center" wrapText="1"/>
    </xf>
    <xf numFmtId="0" fontId="10" fillId="31" borderId="16" xfId="0" applyFont="1" applyFill="1" applyBorder="1" applyAlignment="1">
      <alignment horizontal="center" vertical="center" wrapText="1"/>
    </xf>
    <xf numFmtId="0" fontId="10" fillId="32"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13" fillId="11"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0" fillId="5" borderId="1" xfId="0" applyFont="1" applyFill="1" applyBorder="1" applyAlignment="1">
      <alignment vertical="center" wrapText="1"/>
    </xf>
    <xf numFmtId="4" fontId="30" fillId="5" borderId="1" xfId="0" applyNumberFormat="1" applyFont="1" applyFill="1" applyBorder="1" applyAlignment="1">
      <alignment horizontal="center" vertical="center" wrapText="1"/>
    </xf>
    <xf numFmtId="170"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1" fontId="10" fillId="0" borderId="0" xfId="0" applyNumberFormat="1" applyFont="1" applyAlignment="1">
      <alignment vertical="center" wrapText="1"/>
    </xf>
    <xf numFmtId="0" fontId="10" fillId="4" borderId="1" xfId="0" applyFont="1" applyFill="1" applyBorder="1" applyAlignment="1">
      <alignment vertical="center" wrapText="1"/>
    </xf>
    <xf numFmtId="4" fontId="30" fillId="4" borderId="1" xfId="0" applyNumberFormat="1" applyFont="1" applyFill="1" applyBorder="1" applyAlignment="1">
      <alignment horizontal="center" vertical="center" wrapText="1"/>
    </xf>
    <xf numFmtId="170" fontId="10"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171" fontId="10" fillId="4" borderId="1" xfId="0" applyNumberFormat="1" applyFont="1" applyFill="1" applyBorder="1" applyAlignment="1">
      <alignment horizontal="center" vertical="center" wrapText="1"/>
    </xf>
    <xf numFmtId="171" fontId="10" fillId="17" borderId="1" xfId="0" applyNumberFormat="1" applyFont="1" applyFill="1" applyBorder="1" applyAlignment="1">
      <alignment horizontal="center" vertical="center" wrapText="1"/>
    </xf>
    <xf numFmtId="0" fontId="7" fillId="18" borderId="11" xfId="0" applyFont="1" applyFill="1" applyBorder="1" applyAlignment="1">
      <alignment horizontal="center" vertical="center" wrapText="1"/>
    </xf>
    <xf numFmtId="0" fontId="10" fillId="18" borderId="11" xfId="0" applyFont="1" applyFill="1" applyBorder="1" applyAlignment="1">
      <alignment vertical="center" wrapText="1"/>
    </xf>
    <xf numFmtId="4" fontId="30" fillId="18" borderId="8" xfId="0" applyNumberFormat="1" applyFont="1" applyFill="1" applyBorder="1" applyAlignment="1">
      <alignment horizontal="center" vertical="center" wrapText="1"/>
    </xf>
    <xf numFmtId="170" fontId="10" fillId="18" borderId="11" xfId="0" applyNumberFormat="1"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8" borderId="11" xfId="0" applyFont="1" applyFill="1" applyBorder="1" applyAlignment="1">
      <alignment horizontal="center" vertical="center" wrapText="1"/>
    </xf>
    <xf numFmtId="170" fontId="10" fillId="17" borderId="11" xfId="0" applyNumberFormat="1" applyFont="1" applyFill="1" applyBorder="1" applyAlignment="1">
      <alignment horizontal="center" vertical="center" wrapText="1"/>
    </xf>
    <xf numFmtId="4" fontId="30" fillId="2" borderId="1" xfId="0" applyNumberFormat="1" applyFont="1" applyFill="1" applyBorder="1" applyAlignment="1">
      <alignment horizontal="center" vertical="center" wrapText="1"/>
    </xf>
    <xf numFmtId="170"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10" fillId="17" borderId="22" xfId="0" applyFont="1" applyFill="1" applyBorder="1" applyAlignment="1">
      <alignment horizontal="center" vertical="center" wrapText="1"/>
    </xf>
    <xf numFmtId="0" fontId="7" fillId="17" borderId="2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3" xfId="0" applyFont="1" applyBorder="1" applyAlignment="1">
      <alignment vertical="center" wrapText="1"/>
    </xf>
    <xf numFmtId="0" fontId="12" fillId="0" borderId="0" xfId="0" applyFont="1" applyAlignment="1" applyProtection="1">
      <alignment vertical="center" wrapText="1"/>
      <protection locked="0"/>
    </xf>
    <xf numFmtId="1" fontId="2" fillId="15" borderId="1" xfId="0" applyNumberFormat="1" applyFont="1" applyFill="1" applyBorder="1" applyAlignment="1" applyProtection="1">
      <alignment horizontal="center" vertical="center" wrapText="1"/>
      <protection locked="0"/>
    </xf>
    <xf numFmtId="169" fontId="3" fillId="15" borderId="1" xfId="0" applyNumberFormat="1" applyFont="1" applyFill="1" applyBorder="1" applyAlignment="1" applyProtection="1">
      <alignment horizontal="center" vertical="center" wrapText="1"/>
      <protection locked="0"/>
    </xf>
    <xf numFmtId="169" fontId="3" fillId="15" borderId="16" xfId="0" applyNumberFormat="1" applyFont="1" applyFill="1" applyBorder="1" applyAlignment="1" applyProtection="1">
      <alignment horizontal="center" vertical="center" wrapText="1"/>
      <protection locked="0"/>
    </xf>
    <xf numFmtId="169" fontId="2" fillId="0" borderId="0" xfId="0" applyNumberFormat="1" applyFont="1" applyAlignment="1" applyProtection="1">
      <alignment horizontal="center" vertical="center" wrapText="1"/>
      <protection locked="0"/>
    </xf>
    <xf numFmtId="169" fontId="3" fillId="0" borderId="1" xfId="0" applyNumberFormat="1" applyFont="1" applyBorder="1" applyAlignment="1" applyProtection="1">
      <alignment horizontal="center" vertical="center" wrapText="1"/>
      <protection locked="0"/>
    </xf>
    <xf numFmtId="2" fontId="2" fillId="0" borderId="1" xfId="0" applyNumberFormat="1" applyFont="1" applyBorder="1" applyAlignment="1" applyProtection="1">
      <alignment horizontal="center" vertical="center" wrapText="1"/>
    </xf>
    <xf numFmtId="1" fontId="2" fillId="0" borderId="1" xfId="0" applyNumberFormat="1" applyFont="1" applyBorder="1" applyAlignment="1" applyProtection="1">
      <alignment horizontal="center" vertical="center" wrapText="1"/>
    </xf>
    <xf numFmtId="164" fontId="3" fillId="0" borderId="1" xfId="0" applyNumberFormat="1" applyFont="1" applyBorder="1" applyAlignment="1" applyProtection="1">
      <alignment horizontal="center" vertical="center" wrapText="1"/>
    </xf>
    <xf numFmtId="169" fontId="3" fillId="6" borderId="1" xfId="0" applyNumberFormat="1" applyFont="1" applyFill="1" applyBorder="1" applyAlignment="1" applyProtection="1">
      <alignment horizontal="center" vertical="center" wrapText="1"/>
      <protection locked="0"/>
    </xf>
    <xf numFmtId="169" fontId="3" fillId="10" borderId="1" xfId="0" applyNumberFormat="1" applyFont="1" applyFill="1" applyBorder="1" applyAlignment="1" applyProtection="1">
      <alignment horizontal="center" vertical="center" wrapText="1"/>
      <protection locked="0"/>
    </xf>
    <xf numFmtId="2" fontId="2" fillId="24" borderId="1" xfId="0" applyNumberFormat="1" applyFont="1" applyFill="1" applyBorder="1" applyAlignment="1" applyProtection="1">
      <alignment horizontal="center" vertical="center" wrapText="1"/>
    </xf>
    <xf numFmtId="1" fontId="2" fillId="10" borderId="1" xfId="0" applyNumberFormat="1" applyFont="1" applyFill="1" applyBorder="1" applyAlignment="1" applyProtection="1">
      <alignment horizontal="center" vertical="center" wrapText="1"/>
    </xf>
    <xf numFmtId="164" fontId="3" fillId="6" borderId="1" xfId="0" applyNumberFormat="1" applyFont="1" applyFill="1" applyBorder="1" applyAlignment="1" applyProtection="1">
      <alignment horizontal="center" vertical="center" wrapText="1"/>
    </xf>
    <xf numFmtId="164" fontId="3" fillId="10" borderId="1" xfId="0" applyNumberFormat="1" applyFont="1" applyFill="1" applyBorder="1" applyAlignment="1" applyProtection="1">
      <alignment horizontal="center" vertical="center" wrapText="1"/>
    </xf>
    <xf numFmtId="164" fontId="3" fillId="38" borderId="1" xfId="0" applyNumberFormat="1" applyFont="1" applyFill="1" applyBorder="1" applyAlignment="1" applyProtection="1">
      <alignment horizontal="center" vertical="center" wrapText="1"/>
    </xf>
    <xf numFmtId="169" fontId="3" fillId="38" borderId="1" xfId="0" applyNumberFormat="1" applyFont="1" applyFill="1" applyBorder="1" applyAlignment="1" applyProtection="1">
      <alignment horizontal="center" vertical="center" wrapText="1"/>
      <protection locked="0"/>
    </xf>
    <xf numFmtId="169" fontId="3" fillId="0" borderId="14" xfId="0" applyNumberFormat="1" applyFont="1" applyBorder="1" applyAlignment="1" applyProtection="1">
      <alignment horizontal="center" vertical="center" wrapText="1"/>
      <protection locked="0"/>
    </xf>
    <xf numFmtId="169" fontId="3" fillId="40" borderId="1" xfId="0" applyNumberFormat="1" applyFont="1" applyFill="1" applyBorder="1" applyAlignment="1" applyProtection="1">
      <alignment horizontal="center" vertical="center" wrapText="1"/>
      <protection locked="0"/>
    </xf>
    <xf numFmtId="169" fontId="3" fillId="41" borderId="1" xfId="0" applyNumberFormat="1" applyFont="1" applyFill="1" applyBorder="1" applyAlignment="1" applyProtection="1">
      <alignment horizontal="center" vertical="center" wrapText="1"/>
      <protection locked="0"/>
    </xf>
    <xf numFmtId="1" fontId="2" fillId="41" borderId="1" xfId="0" applyNumberFormat="1" applyFont="1" applyFill="1" applyBorder="1" applyAlignment="1" applyProtection="1">
      <alignment horizontal="center" vertical="center" wrapText="1"/>
    </xf>
    <xf numFmtId="164" fontId="3" fillId="42" borderId="1" xfId="0" applyNumberFormat="1" applyFont="1" applyFill="1" applyBorder="1" applyAlignment="1" applyProtection="1">
      <alignment horizontal="center" vertical="center" wrapText="1"/>
    </xf>
    <xf numFmtId="164" fontId="3" fillId="43" borderId="1" xfId="0" applyNumberFormat="1" applyFont="1" applyFill="1" applyBorder="1" applyAlignment="1" applyProtection="1">
      <alignment horizontal="center" vertical="center" wrapText="1"/>
    </xf>
    <xf numFmtId="164" fontId="3" fillId="39" borderId="1" xfId="0" applyNumberFormat="1" applyFont="1" applyFill="1" applyBorder="1" applyAlignment="1" applyProtection="1">
      <alignment horizontal="center" vertical="center" wrapText="1"/>
    </xf>
    <xf numFmtId="169" fontId="2" fillId="0" borderId="1" xfId="0" applyNumberFormat="1" applyFont="1" applyBorder="1" applyAlignment="1" applyProtection="1">
      <alignment horizontal="center" vertical="center" wrapText="1"/>
      <protection locked="0"/>
    </xf>
    <xf numFmtId="169" fontId="2" fillId="6" borderId="1" xfId="0" applyNumberFormat="1" applyFont="1" applyFill="1" applyBorder="1" applyAlignment="1" applyProtection="1">
      <alignment horizontal="center" vertical="center" wrapText="1"/>
      <protection locked="0"/>
    </xf>
    <xf numFmtId="169" fontId="5" fillId="6" borderId="1" xfId="0" applyNumberFormat="1" applyFont="1" applyFill="1" applyBorder="1" applyAlignment="1" applyProtection="1">
      <alignment horizontal="center" vertical="center" wrapText="1"/>
      <protection locked="0"/>
    </xf>
    <xf numFmtId="164" fontId="2" fillId="6" borderId="1" xfId="0" applyNumberFormat="1" applyFont="1" applyFill="1" applyBorder="1" applyAlignment="1" applyProtection="1">
      <alignment horizontal="center" vertical="center" wrapText="1"/>
    </xf>
    <xf numFmtId="169" fontId="9" fillId="6" borderId="1" xfId="0" applyNumberFormat="1" applyFont="1" applyFill="1" applyBorder="1" applyAlignment="1" applyProtection="1">
      <alignment horizontal="center" vertical="center" wrapText="1"/>
      <protection locked="0"/>
    </xf>
    <xf numFmtId="1" fontId="3" fillId="12" borderId="1" xfId="0" applyNumberFormat="1" applyFont="1" applyFill="1" applyBorder="1" applyAlignment="1" applyProtection="1">
      <alignment horizontal="center" vertical="center" wrapText="1"/>
      <protection locked="0"/>
    </xf>
    <xf numFmtId="169" fontId="2" fillId="16" borderId="1" xfId="0" applyNumberFormat="1" applyFont="1" applyFill="1" applyBorder="1" applyAlignment="1" applyProtection="1">
      <alignment horizontal="center" vertical="center" wrapText="1"/>
    </xf>
    <xf numFmtId="0" fontId="9" fillId="2" borderId="0" xfId="0" applyFont="1" applyFill="1" applyAlignment="1" applyProtection="1">
      <alignment horizontal="center" vertical="center" wrapText="1"/>
      <protection locked="0"/>
    </xf>
    <xf numFmtId="0" fontId="1" fillId="0" borderId="0" xfId="0" applyFont="1" applyAlignment="1" applyProtection="1">
      <alignment vertical="center" wrapText="1"/>
      <protection locked="0"/>
    </xf>
    <xf numFmtId="169" fontId="2" fillId="0" borderId="22"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xf>
    <xf numFmtId="0" fontId="14" fillId="0" borderId="0" xfId="0" applyFont="1" applyAlignment="1" applyProtection="1">
      <alignment vertical="center" wrapText="1"/>
    </xf>
    <xf numFmtId="0" fontId="14" fillId="0" borderId="0" xfId="0" applyFont="1" applyAlignment="1" applyProtection="1">
      <alignment horizontal="justify" vertical="center" wrapText="1"/>
    </xf>
    <xf numFmtId="0" fontId="13" fillId="0" borderId="0" xfId="0" applyFont="1" applyAlignment="1" applyProtection="1">
      <alignment vertical="center" wrapText="1"/>
    </xf>
    <xf numFmtId="0" fontId="7" fillId="37" borderId="1" xfId="0" applyFont="1" applyFill="1" applyBorder="1" applyAlignment="1" applyProtection="1">
      <alignment horizontal="center" vertical="center" wrapText="1"/>
    </xf>
    <xf numFmtId="0" fontId="19" fillId="37" borderId="1" xfId="0" applyFont="1" applyFill="1" applyBorder="1" applyAlignment="1" applyProtection="1">
      <alignment horizontal="center" vertical="center" wrapText="1"/>
    </xf>
    <xf numFmtId="164" fontId="7" fillId="37" borderId="1" xfId="0" applyNumberFormat="1" applyFont="1" applyFill="1" applyBorder="1" applyAlignment="1" applyProtection="1">
      <alignment horizontal="center" vertical="center" wrapText="1"/>
    </xf>
    <xf numFmtId="0" fontId="10" fillId="44" borderId="1" xfId="1" applyFont="1" applyFill="1" applyBorder="1" applyAlignment="1" applyProtection="1">
      <alignment horizontal="center" vertical="center" wrapText="1"/>
    </xf>
    <xf numFmtId="0" fontId="13" fillId="44" borderId="1" xfId="1" applyFont="1" applyFill="1" applyBorder="1" applyAlignment="1" applyProtection="1">
      <alignment horizontal="center" vertical="center" wrapText="1"/>
    </xf>
    <xf numFmtId="165" fontId="6" fillId="0" borderId="1" xfId="1" applyNumberFormat="1" applyFont="1" applyBorder="1" applyAlignment="1" applyProtection="1">
      <alignment horizontal="right" vertical="center" wrapText="1"/>
    </xf>
    <xf numFmtId="165" fontId="10" fillId="3" borderId="1" xfId="0" applyNumberFormat="1" applyFont="1" applyFill="1" applyBorder="1" applyAlignment="1" applyProtection="1">
      <alignment horizontal="right" vertical="center" wrapText="1"/>
    </xf>
    <xf numFmtId="0" fontId="14" fillId="44" borderId="1" xfId="1" applyFont="1" applyFill="1" applyBorder="1" applyAlignment="1" applyProtection="1">
      <alignment horizontal="center" vertical="center" wrapText="1"/>
    </xf>
    <xf numFmtId="3" fontId="13" fillId="44" borderId="1" xfId="1" applyNumberFormat="1" applyFont="1" applyFill="1" applyBorder="1" applyAlignment="1" applyProtection="1">
      <alignment horizontal="center" vertical="center" wrapText="1"/>
    </xf>
    <xf numFmtId="0" fontId="14" fillId="44" borderId="14" xfId="1" applyFont="1" applyFill="1" applyBorder="1" applyAlignment="1" applyProtection="1">
      <alignment horizontal="justify" vertical="center" wrapText="1"/>
    </xf>
    <xf numFmtId="0" fontId="14" fillId="44" borderId="14" xfId="1" applyFont="1" applyFill="1" applyBorder="1" applyAlignment="1" applyProtection="1">
      <alignment horizontal="center" vertical="center" wrapText="1"/>
    </xf>
    <xf numFmtId="0" fontId="14" fillId="44" borderId="77" xfId="0" applyFont="1" applyFill="1" applyBorder="1" applyAlignment="1" applyProtection="1">
      <alignment horizontal="justify" vertical="center" wrapText="1"/>
    </xf>
    <xf numFmtId="0" fontId="14" fillId="44" borderId="77" xfId="0" applyFont="1" applyFill="1" applyBorder="1" applyAlignment="1" applyProtection="1">
      <alignment horizontal="center" vertical="center" wrapText="1"/>
    </xf>
    <xf numFmtId="0" fontId="13" fillId="44" borderId="23" xfId="1" applyFont="1" applyFill="1" applyBorder="1" applyAlignment="1" applyProtection="1">
      <alignment horizontal="center" vertical="center" wrapText="1"/>
    </xf>
    <xf numFmtId="0" fontId="14" fillId="44" borderId="16" xfId="1" applyFont="1" applyFill="1" applyBorder="1" applyAlignment="1" applyProtection="1">
      <alignment horizontal="justify" vertical="center" wrapText="1"/>
    </xf>
    <xf numFmtId="0" fontId="14" fillId="44" borderId="16" xfId="1" applyFont="1" applyFill="1" applyBorder="1" applyAlignment="1" applyProtection="1">
      <alignment horizontal="center" vertical="center" wrapText="1"/>
    </xf>
    <xf numFmtId="0" fontId="14" fillId="44" borderId="77" xfId="0" applyFont="1" applyFill="1" applyBorder="1" applyAlignment="1" applyProtection="1">
      <alignment vertical="center" wrapText="1"/>
    </xf>
    <xf numFmtId="0" fontId="32" fillId="44" borderId="1" xfId="1" applyFont="1" applyFill="1" applyBorder="1" applyAlignment="1" applyProtection="1">
      <alignment horizontal="justify" vertical="center" wrapText="1"/>
    </xf>
    <xf numFmtId="165" fontId="7" fillId="5" borderId="1" xfId="0" applyNumberFormat="1" applyFont="1" applyFill="1" applyBorder="1" applyAlignment="1" applyProtection="1">
      <alignment horizontal="right" vertical="center" wrapText="1"/>
    </xf>
    <xf numFmtId="165" fontId="7" fillId="37" borderId="1" xfId="0" applyNumberFormat="1" applyFont="1" applyFill="1" applyBorder="1" applyAlignment="1" applyProtection="1">
      <alignment horizontal="right" vertical="center" wrapText="1"/>
    </xf>
    <xf numFmtId="0" fontId="11" fillId="0" borderId="0" xfId="0" applyFont="1" applyAlignment="1" applyProtection="1">
      <alignment horizontal="justify" vertical="center" wrapText="1"/>
    </xf>
    <xf numFmtId="0" fontId="33" fillId="0" borderId="0" xfId="0" applyFont="1" applyAlignment="1" applyProtection="1">
      <alignment horizontal="center" vertical="center" wrapText="1"/>
    </xf>
    <xf numFmtId="0" fontId="19" fillId="0" borderId="0" xfId="0" applyFont="1" applyAlignment="1" applyProtection="1">
      <alignment horizontal="center" vertical="center" wrapText="1"/>
    </xf>
    <xf numFmtId="164" fontId="33" fillId="0" borderId="0" xfId="0" applyNumberFormat="1" applyFont="1" applyAlignment="1" applyProtection="1">
      <alignment horizontal="right" vertical="center" wrapText="1"/>
    </xf>
    <xf numFmtId="0" fontId="14" fillId="44" borderId="31" xfId="1" applyFont="1" applyFill="1" applyAlignment="1" applyProtection="1">
      <alignment horizontal="justify" vertical="center" wrapText="1"/>
    </xf>
    <xf numFmtId="0" fontId="14" fillId="44" borderId="0" xfId="0" applyFont="1" applyFill="1" applyAlignment="1" applyProtection="1">
      <alignment horizontal="justify" vertical="center" wrapText="1"/>
    </xf>
    <xf numFmtId="165" fontId="7" fillId="37" borderId="1" xfId="0" applyNumberFormat="1" applyFont="1" applyFill="1" applyBorder="1" applyAlignment="1" applyProtection="1">
      <alignment vertical="center" wrapText="1"/>
    </xf>
    <xf numFmtId="0" fontId="10" fillId="0" borderId="0" xfId="0" applyFont="1" applyAlignment="1" applyProtection="1">
      <alignment horizontal="justify" vertical="center" wrapText="1"/>
    </xf>
    <xf numFmtId="0" fontId="10" fillId="0" borderId="0" xfId="0" applyFont="1" applyAlignment="1" applyProtection="1">
      <alignment horizontal="center" vertical="center" wrapText="1"/>
    </xf>
    <xf numFmtId="0" fontId="13" fillId="0" borderId="0" xfId="0" applyFont="1" applyAlignment="1" applyProtection="1">
      <alignment horizontal="center" vertical="center" wrapText="1"/>
    </xf>
    <xf numFmtId="164" fontId="10" fillId="0" borderId="0" xfId="0" applyNumberFormat="1" applyFont="1" applyAlignment="1" applyProtection="1">
      <alignment horizontal="right" vertical="center" wrapText="1"/>
    </xf>
    <xf numFmtId="1" fontId="10" fillId="44" borderId="1" xfId="1" applyNumberFormat="1" applyFont="1" applyFill="1" applyBorder="1" applyAlignment="1" applyProtection="1">
      <alignment horizontal="center" vertical="center" wrapText="1"/>
    </xf>
    <xf numFmtId="0" fontId="34" fillId="44" borderId="1" xfId="1" applyFont="1" applyFill="1" applyBorder="1" applyAlignment="1" applyProtection="1">
      <alignment horizontal="justify" vertical="center" wrapText="1"/>
    </xf>
    <xf numFmtId="0" fontId="10" fillId="44" borderId="14" xfId="1" applyFont="1" applyFill="1" applyBorder="1" applyAlignment="1" applyProtection="1">
      <alignment horizontal="center" vertical="center" wrapText="1"/>
    </xf>
    <xf numFmtId="0" fontId="10" fillId="44" borderId="16" xfId="1" applyFont="1" applyFill="1" applyBorder="1" applyAlignment="1" applyProtection="1">
      <alignment horizontal="justify" vertical="center" wrapText="1"/>
    </xf>
    <xf numFmtId="0" fontId="10" fillId="44" borderId="16" xfId="1" applyFont="1" applyFill="1" applyBorder="1" applyAlignment="1" applyProtection="1">
      <alignment horizontal="center" vertical="center" wrapText="1"/>
    </xf>
    <xf numFmtId="166" fontId="10" fillId="44" borderId="1" xfId="1" applyNumberFormat="1" applyFont="1" applyFill="1" applyBorder="1" applyAlignment="1" applyProtection="1">
      <alignment horizontal="center" vertical="center" wrapText="1"/>
    </xf>
    <xf numFmtId="0" fontId="10" fillId="44" borderId="14" xfId="1" applyFont="1" applyFill="1" applyBorder="1" applyAlignment="1" applyProtection="1">
      <alignment horizontal="justify" vertical="center" wrapText="1"/>
    </xf>
    <xf numFmtId="0" fontId="10" fillId="44" borderId="1" xfId="0" applyFont="1" applyFill="1" applyBorder="1" applyAlignment="1" applyProtection="1">
      <alignment horizontal="justify" vertical="center" wrapText="1"/>
    </xf>
    <xf numFmtId="0" fontId="10" fillId="44" borderId="1" xfId="0" applyFont="1" applyFill="1" applyBorder="1" applyAlignment="1" applyProtection="1">
      <alignment horizontal="center" vertical="center" wrapText="1"/>
    </xf>
    <xf numFmtId="0" fontId="13" fillId="44" borderId="1" xfId="0" applyFont="1" applyFill="1" applyBorder="1" applyAlignment="1" applyProtection="1">
      <alignment horizontal="center" vertical="center" wrapText="1"/>
    </xf>
    <xf numFmtId="165" fontId="6" fillId="0" borderId="1" xfId="0" applyNumberFormat="1" applyFont="1" applyFill="1" applyBorder="1" applyAlignment="1" applyProtection="1">
      <alignment horizontal="right" vertical="center" wrapText="1"/>
    </xf>
    <xf numFmtId="165" fontId="7" fillId="5" borderId="1" xfId="0" applyNumberFormat="1" applyFont="1" applyFill="1" applyBorder="1" applyAlignment="1" applyProtection="1">
      <alignment vertical="center" wrapText="1"/>
    </xf>
    <xf numFmtId="0" fontId="35" fillId="0" borderId="0" xfId="0" applyFont="1" applyAlignment="1" applyProtection="1">
      <alignment vertical="center" wrapText="1"/>
    </xf>
    <xf numFmtId="1" fontId="13" fillId="44" borderId="1" xfId="1" applyNumberFormat="1" applyFont="1" applyFill="1" applyBorder="1" applyAlignment="1" applyProtection="1">
      <alignment horizontal="center" vertical="center" wrapText="1"/>
    </xf>
    <xf numFmtId="0" fontId="10" fillId="44" borderId="1" xfId="1" applyFont="1" applyFill="1" applyBorder="1" applyAlignment="1" applyProtection="1">
      <alignment horizontal="justify" vertical="center" wrapText="1"/>
    </xf>
    <xf numFmtId="0" fontId="18" fillId="37" borderId="1" xfId="0" applyFont="1" applyFill="1" applyBorder="1" applyAlignment="1" applyProtection="1">
      <alignment horizontal="justify" vertical="center" wrapText="1"/>
    </xf>
    <xf numFmtId="4" fontId="10" fillId="29" borderId="1" xfId="0" applyNumberFormat="1" applyFont="1" applyFill="1" applyBorder="1" applyAlignment="1" applyProtection="1">
      <alignment horizontal="justify" vertical="center" wrapText="1"/>
    </xf>
    <xf numFmtId="4" fontId="7" fillId="35" borderId="1" xfId="0" applyNumberFormat="1" applyFont="1" applyFill="1" applyBorder="1" applyAlignment="1" applyProtection="1">
      <alignment horizontal="justify" vertical="center" wrapText="1"/>
    </xf>
    <xf numFmtId="4" fontId="10" fillId="0" borderId="0" xfId="0" applyNumberFormat="1" applyFont="1" applyAlignment="1" applyProtection="1">
      <alignment vertical="center" wrapText="1"/>
    </xf>
    <xf numFmtId="4" fontId="7" fillId="37" borderId="1" xfId="0" applyNumberFormat="1" applyFont="1" applyFill="1" applyBorder="1" applyAlignment="1" applyProtection="1">
      <alignment horizontal="justify" vertical="center" wrapText="1"/>
    </xf>
    <xf numFmtId="4" fontId="7" fillId="0" borderId="0" xfId="0" applyNumberFormat="1" applyFont="1" applyAlignment="1" applyProtection="1">
      <alignment horizontal="justify" vertical="center" wrapText="1"/>
    </xf>
    <xf numFmtId="4" fontId="33" fillId="0" borderId="0" xfId="0" applyNumberFormat="1" applyFont="1" applyAlignment="1" applyProtection="1">
      <alignment horizontal="right" vertical="center" wrapText="1"/>
    </xf>
    <xf numFmtId="4" fontId="19" fillId="0" borderId="0" xfId="0" applyNumberFormat="1" applyFont="1" applyAlignment="1" applyProtection="1">
      <alignment horizontal="right" vertical="center" wrapText="1"/>
    </xf>
    <xf numFmtId="4" fontId="7" fillId="5" borderId="1" xfId="0" applyNumberFormat="1" applyFont="1" applyFill="1" applyBorder="1" applyAlignment="1" applyProtection="1">
      <alignment horizontal="center" vertical="center" wrapText="1"/>
    </xf>
    <xf numFmtId="0" fontId="7" fillId="9" borderId="57" xfId="0" applyFont="1" applyFill="1" applyBorder="1" applyAlignment="1" applyProtection="1">
      <alignment horizontal="center" vertical="center" wrapText="1"/>
    </xf>
    <xf numFmtId="0" fontId="10" fillId="10" borderId="1" xfId="0" applyFont="1" applyFill="1" applyBorder="1" applyAlignment="1" applyProtection="1">
      <alignment vertical="center" wrapText="1"/>
    </xf>
    <xf numFmtId="0" fontId="14" fillId="10" borderId="1" xfId="0" applyFont="1" applyFill="1" applyBorder="1" applyAlignment="1" applyProtection="1">
      <alignment vertical="center" wrapText="1"/>
    </xf>
    <xf numFmtId="0" fontId="14" fillId="34" borderId="1" xfId="0" applyFont="1" applyFill="1" applyBorder="1" applyAlignment="1" applyProtection="1">
      <alignment vertical="center" wrapText="1"/>
    </xf>
    <xf numFmtId="0" fontId="7" fillId="9" borderId="56" xfId="0" applyFont="1" applyFill="1" applyBorder="1" applyAlignment="1" applyProtection="1">
      <alignment horizontal="center" vertical="center" wrapText="1"/>
    </xf>
    <xf numFmtId="0" fontId="7" fillId="9" borderId="84" xfId="0" applyFont="1" applyFill="1" applyBorder="1" applyAlignment="1" applyProtection="1">
      <alignment horizontal="center" vertical="center" wrapText="1"/>
    </xf>
    <xf numFmtId="0" fontId="14" fillId="10" borderId="14" xfId="0" applyFont="1" applyFill="1" applyBorder="1" applyAlignment="1" applyProtection="1">
      <alignment vertical="center" wrapText="1"/>
    </xf>
    <xf numFmtId="0" fontId="7" fillId="12" borderId="56" xfId="0" applyFont="1" applyFill="1" applyBorder="1" applyAlignment="1" applyProtection="1">
      <alignment horizontal="left" vertical="center" wrapText="1"/>
    </xf>
    <xf numFmtId="0" fontId="7" fillId="0" borderId="0" xfId="0" applyFont="1" applyAlignment="1" applyProtection="1">
      <alignment horizontal="left" vertical="center" wrapText="1"/>
    </xf>
    <xf numFmtId="0" fontId="6" fillId="0" borderId="57" xfId="0" applyFont="1" applyBorder="1" applyAlignment="1" applyProtection="1">
      <alignment horizontal="center" vertical="center" wrapText="1"/>
      <protection locked="0"/>
    </xf>
    <xf numFmtId="168" fontId="6" fillId="0" borderId="57" xfId="0" applyNumberFormat="1"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14" fontId="6" fillId="0" borderId="62" xfId="0" applyNumberFormat="1" applyFont="1" applyBorder="1" applyAlignment="1" applyProtection="1">
      <alignment horizontal="center" vertical="center" wrapText="1"/>
      <protection locked="0"/>
    </xf>
    <xf numFmtId="0" fontId="7" fillId="0" borderId="0" xfId="0" applyFont="1" applyAlignment="1" applyProtection="1">
      <alignment horizontal="right" vertical="center" wrapText="1"/>
    </xf>
    <xf numFmtId="10" fontId="7" fillId="0" borderId="0" xfId="0" applyNumberFormat="1" applyFont="1" applyAlignment="1" applyProtection="1">
      <alignment horizontal="center" vertical="center" wrapText="1"/>
    </xf>
    <xf numFmtId="167" fontId="7" fillId="0" borderId="0" xfId="0" applyNumberFormat="1" applyFont="1" applyAlignment="1" applyProtection="1">
      <alignment horizontal="center" vertical="center" wrapText="1"/>
    </xf>
    <xf numFmtId="0" fontId="11" fillId="46" borderId="94" xfId="3" applyFont="1" applyFill="1" applyBorder="1" applyAlignment="1" applyProtection="1">
      <alignment horizontal="center" vertical="center" wrapText="1"/>
    </xf>
    <xf numFmtId="0" fontId="11" fillId="46" borderId="100" xfId="3" applyFont="1" applyFill="1" applyBorder="1" applyAlignment="1" applyProtection="1">
      <alignment horizontal="center" vertical="center" wrapText="1"/>
    </xf>
    <xf numFmtId="0" fontId="7" fillId="9" borderId="1" xfId="0" applyFont="1" applyFill="1" applyBorder="1" applyAlignment="1" applyProtection="1">
      <alignment horizontal="center" vertical="center" wrapText="1"/>
    </xf>
    <xf numFmtId="3" fontId="6" fillId="11" borderId="57" xfId="0" applyNumberFormat="1" applyFont="1" applyFill="1" applyBorder="1" applyAlignment="1" applyProtection="1">
      <alignment vertical="center" wrapText="1"/>
      <protection locked="0"/>
    </xf>
    <xf numFmtId="3" fontId="6" fillId="0" borderId="57" xfId="0" applyNumberFormat="1" applyFont="1" applyBorder="1" applyAlignment="1" applyProtection="1">
      <alignment vertical="center" wrapText="1"/>
      <protection locked="0"/>
    </xf>
    <xf numFmtId="3" fontId="6" fillId="2" borderId="57" xfId="0" applyNumberFormat="1" applyFont="1" applyFill="1" applyBorder="1" applyAlignment="1" applyProtection="1">
      <alignment vertical="center" wrapText="1"/>
      <protection locked="0"/>
    </xf>
    <xf numFmtId="3" fontId="6" fillId="0" borderId="57" xfId="0" applyNumberFormat="1" applyFont="1" applyFill="1" applyBorder="1" applyAlignment="1" applyProtection="1">
      <alignment vertical="center" wrapText="1"/>
      <protection locked="0"/>
    </xf>
    <xf numFmtId="0" fontId="6" fillId="11" borderId="57" xfId="0" applyFont="1" applyFill="1" applyBorder="1" applyAlignment="1" applyProtection="1">
      <alignment vertical="center" wrapText="1"/>
      <protection locked="0"/>
    </xf>
    <xf numFmtId="0" fontId="10" fillId="9" borderId="58" xfId="0" applyFont="1" applyFill="1" applyBorder="1" applyAlignment="1" applyProtection="1">
      <alignment horizontal="center" vertical="center" wrapText="1"/>
    </xf>
    <xf numFmtId="0" fontId="7" fillId="9" borderId="58" xfId="0" applyFont="1" applyFill="1" applyBorder="1" applyAlignment="1" applyProtection="1">
      <alignment horizontal="center" vertical="center" wrapText="1"/>
    </xf>
    <xf numFmtId="1" fontId="6" fillId="11" borderId="82" xfId="0" applyNumberFormat="1" applyFont="1" applyFill="1" applyBorder="1" applyAlignment="1" applyProtection="1">
      <alignment horizontal="center" vertical="center" wrapText="1"/>
      <protection locked="0"/>
    </xf>
    <xf numFmtId="0" fontId="7" fillId="11" borderId="82" xfId="0" applyFont="1" applyFill="1" applyBorder="1" applyAlignment="1" applyProtection="1">
      <alignment horizontal="center" vertical="center" wrapText="1"/>
      <protection locked="0"/>
    </xf>
    <xf numFmtId="10" fontId="6" fillId="11" borderId="82" xfId="0" applyNumberFormat="1" applyFont="1" applyFill="1" applyBorder="1" applyAlignment="1" applyProtection="1">
      <alignment horizontal="center" vertical="center" wrapText="1"/>
      <protection locked="0"/>
    </xf>
    <xf numFmtId="10" fontId="6" fillId="11" borderId="68" xfId="0" applyNumberFormat="1" applyFont="1" applyFill="1" applyBorder="1" applyAlignment="1" applyProtection="1">
      <alignment horizontal="center" vertical="center" wrapText="1"/>
      <protection locked="0"/>
    </xf>
    <xf numFmtId="10" fontId="6" fillId="0" borderId="57" xfId="0" applyNumberFormat="1" applyFont="1" applyBorder="1" applyAlignment="1" applyProtection="1">
      <alignment horizontal="center" vertical="center" wrapText="1"/>
      <protection locked="0"/>
    </xf>
    <xf numFmtId="10" fontId="7" fillId="12" borderId="57" xfId="0" applyNumberFormat="1" applyFont="1" applyFill="1" applyBorder="1" applyAlignment="1" applyProtection="1">
      <alignment horizontal="center" vertical="center" wrapText="1"/>
    </xf>
    <xf numFmtId="10" fontId="6" fillId="0" borderId="62" xfId="0" applyNumberFormat="1" applyFont="1" applyBorder="1" applyAlignment="1" applyProtection="1">
      <alignment horizontal="center" vertical="center" wrapText="1"/>
      <protection locked="0"/>
    </xf>
    <xf numFmtId="165" fontId="6" fillId="11" borderId="60" xfId="0" applyNumberFormat="1" applyFont="1" applyFill="1" applyBorder="1" applyAlignment="1" applyProtection="1">
      <alignment horizontal="center" vertical="center" wrapText="1"/>
      <protection locked="0"/>
    </xf>
    <xf numFmtId="165" fontId="6" fillId="11" borderId="68" xfId="0" applyNumberFormat="1" applyFont="1" applyFill="1" applyBorder="1" applyAlignment="1" applyProtection="1">
      <alignment horizontal="center" vertical="center" wrapText="1"/>
      <protection locked="0"/>
    </xf>
    <xf numFmtId="0" fontId="7" fillId="7" borderId="78" xfId="0" applyFont="1" applyFill="1" applyBorder="1" applyAlignment="1" applyProtection="1">
      <alignment horizontal="center" vertical="center" wrapText="1"/>
    </xf>
    <xf numFmtId="0" fontId="7" fillId="7" borderId="80" xfId="0" applyFont="1" applyFill="1" applyBorder="1" applyAlignment="1" applyProtection="1">
      <alignment horizontal="center" vertical="center" wrapText="1"/>
    </xf>
    <xf numFmtId="0" fontId="7" fillId="7" borderId="54" xfId="0" applyFont="1" applyFill="1" applyBorder="1" applyAlignment="1" applyProtection="1">
      <alignment horizontal="center" vertical="center" wrapText="1"/>
    </xf>
    <xf numFmtId="0" fontId="10" fillId="6" borderId="54" xfId="0" applyFont="1" applyFill="1" applyBorder="1" applyAlignment="1" applyProtection="1">
      <alignment horizontal="center" vertical="center" wrapText="1"/>
    </xf>
    <xf numFmtId="0" fontId="10" fillId="6" borderId="56" xfId="0" applyFont="1" applyFill="1" applyBorder="1" applyAlignment="1" applyProtection="1">
      <alignment horizontal="center" vertical="center" wrapText="1"/>
    </xf>
    <xf numFmtId="0" fontId="10" fillId="11" borderId="0" xfId="0" applyFont="1" applyFill="1" applyAlignment="1" applyProtection="1">
      <alignment vertical="center" wrapText="1"/>
    </xf>
    <xf numFmtId="0" fontId="6" fillId="11" borderId="31" xfId="0" applyFont="1" applyFill="1" applyBorder="1" applyAlignment="1" applyProtection="1">
      <alignment vertical="center" wrapText="1"/>
      <protection locked="0"/>
    </xf>
    <xf numFmtId="165" fontId="14" fillId="0" borderId="0" xfId="0" applyNumberFormat="1" applyFont="1" applyAlignment="1">
      <alignment vertical="center" wrapText="1"/>
    </xf>
    <xf numFmtId="0" fontId="11" fillId="46" borderId="99" xfId="3" applyFont="1" applyFill="1" applyBorder="1" applyAlignment="1" applyProtection="1">
      <alignment horizontal="center" vertical="center" wrapText="1"/>
    </xf>
    <xf numFmtId="10" fontId="6" fillId="45" borderId="95" xfId="3" applyNumberFormat="1" applyFont="1" applyFill="1" applyBorder="1" applyAlignment="1" applyProtection="1">
      <alignment horizontal="center" vertical="center" wrapText="1"/>
      <protection locked="0"/>
    </xf>
    <xf numFmtId="10" fontId="6" fillId="45" borderId="101" xfId="3" applyNumberFormat="1" applyFont="1" applyFill="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xf>
    <xf numFmtId="0" fontId="7" fillId="12" borderId="83" xfId="0" applyFont="1" applyFill="1" applyBorder="1" applyAlignment="1" applyProtection="1">
      <alignment horizontal="left" vertical="center" wrapText="1"/>
    </xf>
    <xf numFmtId="0" fontId="13" fillId="0" borderId="23" xfId="0" applyFont="1" applyBorder="1" applyAlignment="1" applyProtection="1">
      <alignment vertical="center" wrapText="1"/>
    </xf>
    <xf numFmtId="0" fontId="6" fillId="11" borderId="60" xfId="0" applyFont="1" applyFill="1" applyBorder="1" applyAlignment="1" applyProtection="1">
      <alignment horizontal="center" vertical="center" wrapText="1"/>
      <protection locked="0"/>
    </xf>
    <xf numFmtId="0" fontId="13" fillId="0" borderId="68" xfId="0" applyFont="1" applyBorder="1" applyAlignment="1" applyProtection="1">
      <alignment vertical="center" wrapText="1"/>
      <protection locked="0"/>
    </xf>
    <xf numFmtId="0" fontId="7" fillId="12" borderId="63" xfId="0" applyFont="1" applyFill="1" applyBorder="1" applyAlignment="1" applyProtection="1">
      <alignment horizontal="center" vertical="center" wrapText="1"/>
    </xf>
    <xf numFmtId="0" fontId="13" fillId="0" borderId="64" xfId="0" applyFont="1" applyBorder="1" applyAlignment="1" applyProtection="1">
      <alignment vertical="center" wrapText="1"/>
    </xf>
    <xf numFmtId="0" fontId="13" fillId="0" borderId="86" xfId="0" applyFont="1" applyBorder="1" applyAlignment="1" applyProtection="1">
      <alignment vertical="center" wrapText="1"/>
    </xf>
    <xf numFmtId="0" fontId="7" fillId="12" borderId="66" xfId="0" applyFont="1" applyFill="1" applyBorder="1" applyAlignment="1" applyProtection="1">
      <alignment horizontal="left" vertical="center" wrapText="1"/>
    </xf>
    <xf numFmtId="0" fontId="13" fillId="0" borderId="61" xfId="0" applyFont="1" applyBorder="1" applyAlignment="1" applyProtection="1">
      <alignment vertical="center" wrapText="1"/>
    </xf>
    <xf numFmtId="0" fontId="7" fillId="9" borderId="63" xfId="0" applyFont="1" applyFill="1" applyBorder="1" applyAlignment="1" applyProtection="1">
      <alignment horizontal="center" vertical="center" wrapText="1"/>
    </xf>
    <xf numFmtId="0" fontId="7" fillId="9" borderId="83" xfId="0" applyFont="1" applyFill="1" applyBorder="1" applyAlignment="1" applyProtection="1">
      <alignment horizontal="center" vertical="center" wrapText="1"/>
    </xf>
    <xf numFmtId="0" fontId="7" fillId="9" borderId="66" xfId="0" applyFont="1" applyFill="1" applyBorder="1" applyAlignment="1" applyProtection="1">
      <alignment horizontal="center" vertical="center" wrapText="1"/>
    </xf>
    <xf numFmtId="0" fontId="6" fillId="11" borderId="22" xfId="0" applyFont="1" applyFill="1" applyBorder="1" applyAlignment="1" applyProtection="1">
      <alignment horizontal="left" vertical="center" wrapText="1"/>
      <protection locked="0"/>
    </xf>
    <xf numFmtId="0" fontId="13" fillId="0" borderId="82" xfId="0" applyFont="1" applyBorder="1" applyAlignment="1" applyProtection="1">
      <alignment vertical="center" wrapText="1"/>
      <protection locked="0"/>
    </xf>
    <xf numFmtId="14" fontId="6" fillId="11" borderId="22" xfId="0" applyNumberFormat="1" applyFont="1" applyFill="1" applyBorder="1" applyAlignment="1" applyProtection="1">
      <alignment horizontal="center" vertical="center" wrapText="1"/>
      <protection locked="0"/>
    </xf>
    <xf numFmtId="0" fontId="6" fillId="11" borderId="22" xfId="0" applyFont="1" applyFill="1" applyBorder="1" applyAlignment="1" applyProtection="1">
      <alignment horizontal="center" vertical="center" wrapText="1"/>
      <protection locked="0"/>
    </xf>
    <xf numFmtId="0" fontId="7" fillId="12" borderId="69" xfId="0" applyFont="1" applyFill="1" applyBorder="1" applyAlignment="1" applyProtection="1">
      <alignment horizontal="center" vertical="center" wrapText="1"/>
    </xf>
    <xf numFmtId="0" fontId="13" fillId="0" borderId="87" xfId="0" applyFont="1" applyBorder="1" applyAlignment="1" applyProtection="1">
      <alignment vertical="center" wrapText="1"/>
    </xf>
    <xf numFmtId="0" fontId="13" fillId="0" borderId="70" xfId="0" applyFont="1" applyBorder="1" applyAlignment="1" applyProtection="1">
      <alignment vertical="center" wrapText="1"/>
    </xf>
    <xf numFmtId="0" fontId="6" fillId="9" borderId="66" xfId="0" applyFont="1" applyFill="1" applyBorder="1" applyAlignment="1" applyProtection="1">
      <alignment horizontal="center" vertical="center" wrapText="1"/>
    </xf>
    <xf numFmtId="0" fontId="13" fillId="0" borderId="67" xfId="0" applyFont="1" applyBorder="1" applyAlignment="1" applyProtection="1">
      <alignment vertical="center" wrapText="1"/>
    </xf>
    <xf numFmtId="0" fontId="13" fillId="0" borderId="68" xfId="0" applyFont="1" applyBorder="1" applyAlignment="1" applyProtection="1">
      <alignment vertical="center" wrapText="1"/>
    </xf>
    <xf numFmtId="0" fontId="20" fillId="0" borderId="31" xfId="0" applyFont="1" applyBorder="1" applyAlignment="1" applyProtection="1">
      <alignment horizontal="center" vertical="center" wrapText="1"/>
    </xf>
    <xf numFmtId="10" fontId="6" fillId="11" borderId="22" xfId="0" applyNumberFormat="1" applyFont="1" applyFill="1" applyBorder="1" applyAlignment="1" applyProtection="1">
      <alignment horizontal="center" vertical="center" wrapText="1"/>
      <protection locked="0"/>
    </xf>
    <xf numFmtId="0" fontId="6" fillId="0" borderId="22" xfId="0" applyFont="1" applyBorder="1" applyAlignment="1" applyProtection="1">
      <alignment horizontal="left" vertical="center" wrapText="1"/>
      <protection locked="0"/>
    </xf>
    <xf numFmtId="0" fontId="13" fillId="0" borderId="29" xfId="0" applyFont="1" applyBorder="1" applyAlignment="1" applyProtection="1">
      <alignment vertical="center" wrapText="1"/>
    </xf>
    <xf numFmtId="0" fontId="13" fillId="0" borderId="82" xfId="0" applyFont="1" applyBorder="1" applyAlignment="1" applyProtection="1">
      <alignment vertical="center" wrapText="1"/>
    </xf>
    <xf numFmtId="0" fontId="7" fillId="9" borderId="84" xfId="0" applyFont="1" applyFill="1" applyBorder="1" applyAlignment="1" applyProtection="1">
      <alignment horizontal="center" vertical="center" wrapText="1"/>
    </xf>
    <xf numFmtId="0" fontId="13" fillId="0" borderId="80" xfId="0" applyFont="1" applyBorder="1" applyAlignment="1" applyProtection="1">
      <alignment vertical="center" wrapText="1"/>
    </xf>
    <xf numFmtId="0" fontId="13" fillId="0" borderId="54" xfId="0" applyFont="1" applyBorder="1" applyAlignment="1" applyProtection="1">
      <alignment vertical="center" wrapText="1"/>
    </xf>
    <xf numFmtId="0" fontId="7" fillId="9" borderId="80" xfId="0" applyFont="1" applyFill="1" applyBorder="1" applyAlignment="1" applyProtection="1">
      <alignment horizontal="center" vertical="center" wrapText="1"/>
    </xf>
    <xf numFmtId="0" fontId="11" fillId="46" borderId="103" xfId="3" applyFont="1" applyFill="1" applyBorder="1" applyAlignment="1" applyProtection="1">
      <alignment horizontal="center" vertical="center" wrapText="1"/>
    </xf>
    <xf numFmtId="0" fontId="11" fillId="46" borderId="89" xfId="3" applyFont="1" applyFill="1" applyBorder="1" applyAlignment="1" applyProtection="1">
      <alignment horizontal="center" vertical="center" wrapText="1"/>
    </xf>
    <xf numFmtId="0" fontId="11" fillId="46" borderId="102" xfId="3" applyFont="1" applyFill="1" applyBorder="1" applyAlignment="1" applyProtection="1">
      <alignment horizontal="center" vertical="center" wrapText="1"/>
    </xf>
    <xf numFmtId="0" fontId="6" fillId="0" borderId="22" xfId="0" applyFont="1" applyBorder="1" applyAlignment="1" applyProtection="1">
      <alignment horizontal="center" vertical="center" wrapText="1"/>
      <protection locked="0"/>
    </xf>
    <xf numFmtId="0" fontId="11" fillId="7" borderId="79" xfId="0" applyFont="1" applyFill="1" applyBorder="1" applyAlignment="1" applyProtection="1">
      <alignment horizontal="center" vertical="center" wrapText="1"/>
    </xf>
    <xf numFmtId="0" fontId="13" fillId="0" borderId="27" xfId="0" applyFont="1" applyBorder="1" applyAlignment="1" applyProtection="1">
      <alignment vertical="center" wrapText="1"/>
    </xf>
    <xf numFmtId="0" fontId="13" fillId="0" borderId="72" xfId="0" applyFont="1" applyBorder="1" applyAlignment="1" applyProtection="1">
      <alignment vertical="center" wrapText="1"/>
    </xf>
    <xf numFmtId="0" fontId="13" fillId="0" borderId="30" xfId="0" applyFont="1" applyBorder="1" applyAlignment="1" applyProtection="1">
      <alignment vertical="center" wrapText="1"/>
    </xf>
    <xf numFmtId="0" fontId="13" fillId="0" borderId="81" xfId="0" applyFont="1" applyBorder="1" applyAlignment="1" applyProtection="1">
      <alignment vertical="center" wrapText="1"/>
    </xf>
    <xf numFmtId="0" fontId="30" fillId="8" borderId="22" xfId="0" applyFont="1" applyFill="1" applyBorder="1" applyAlignment="1" applyProtection="1">
      <alignment horizontal="center" vertical="center" wrapText="1"/>
      <protection locked="0"/>
    </xf>
    <xf numFmtId="49" fontId="6" fillId="8" borderId="22" xfId="0" applyNumberFormat="1" applyFont="1" applyFill="1" applyBorder="1" applyAlignment="1" applyProtection="1">
      <alignment horizontal="center" vertical="center" wrapText="1"/>
      <protection locked="0"/>
    </xf>
    <xf numFmtId="14" fontId="6" fillId="8" borderId="22" xfId="0" applyNumberFormat="1" applyFont="1" applyFill="1" applyBorder="1" applyAlignment="1" applyProtection="1">
      <alignment horizontal="center" vertical="center" wrapText="1"/>
      <protection locked="0"/>
    </xf>
    <xf numFmtId="10" fontId="6" fillId="11" borderId="60" xfId="0" applyNumberFormat="1" applyFont="1" applyFill="1" applyBorder="1" applyAlignment="1" applyProtection="1">
      <alignment horizontal="center" vertical="center" wrapText="1"/>
      <protection locked="0"/>
    </xf>
    <xf numFmtId="9" fontId="6" fillId="11" borderId="60" xfId="0" applyNumberFormat="1" applyFont="1" applyFill="1" applyBorder="1" applyAlignment="1" applyProtection="1">
      <alignment horizontal="center" vertical="center" wrapText="1"/>
      <protection locked="0"/>
    </xf>
    <xf numFmtId="165" fontId="6" fillId="11" borderId="22" xfId="0"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xf>
    <xf numFmtId="0" fontId="6" fillId="0" borderId="0" xfId="0" applyFont="1" applyAlignment="1" applyProtection="1">
      <alignment horizontal="center" vertical="center" wrapText="1"/>
    </xf>
    <xf numFmtId="0" fontId="18" fillId="0" borderId="0" xfId="0" applyFont="1" applyAlignment="1" applyProtection="1">
      <alignment horizontal="center" vertical="center" wrapText="1"/>
    </xf>
    <xf numFmtId="165" fontId="7" fillId="35" borderId="2" xfId="0" applyNumberFormat="1" applyFont="1" applyFill="1" applyBorder="1" applyAlignment="1" applyProtection="1">
      <alignment horizontal="right" vertical="center" wrapText="1"/>
    </xf>
    <xf numFmtId="0" fontId="13" fillId="36" borderId="4" xfId="0" applyFont="1" applyFill="1" applyBorder="1" applyAlignment="1" applyProtection="1">
      <alignment vertical="center" wrapText="1"/>
    </xf>
    <xf numFmtId="0" fontId="13" fillId="36" borderId="3" xfId="0" applyFont="1" applyFill="1" applyBorder="1" applyAlignment="1" applyProtection="1">
      <alignment vertical="center" wrapText="1"/>
    </xf>
    <xf numFmtId="4" fontId="7" fillId="0" borderId="2" xfId="0" applyNumberFormat="1" applyFont="1" applyBorder="1" applyAlignment="1" applyProtection="1">
      <alignment horizontal="center" vertical="center" wrapText="1"/>
    </xf>
    <xf numFmtId="0" fontId="13" fillId="0" borderId="3" xfId="0" applyFont="1" applyBorder="1" applyAlignment="1" applyProtection="1">
      <alignment vertical="center" wrapText="1"/>
    </xf>
    <xf numFmtId="0" fontId="13" fillId="0" borderId="4" xfId="0" applyFont="1" applyBorder="1" applyAlignment="1" applyProtection="1">
      <alignment vertical="center" wrapText="1"/>
    </xf>
    <xf numFmtId="164" fontId="10" fillId="0" borderId="2" xfId="0" applyNumberFormat="1" applyFont="1" applyBorder="1" applyAlignment="1" applyProtection="1">
      <alignment horizontal="right" vertical="center" wrapText="1"/>
    </xf>
    <xf numFmtId="165" fontId="7" fillId="37" borderId="2" xfId="0" applyNumberFormat="1" applyFont="1" applyFill="1" applyBorder="1" applyAlignment="1" applyProtection="1">
      <alignment horizontal="right" vertical="center" wrapText="1"/>
    </xf>
    <xf numFmtId="0" fontId="7" fillId="37" borderId="2" xfId="0" applyFont="1" applyFill="1" applyBorder="1" applyAlignment="1" applyProtection="1">
      <alignment horizontal="center" vertical="center" wrapText="1"/>
    </xf>
    <xf numFmtId="0" fontId="10" fillId="6" borderId="2" xfId="0" applyFont="1" applyFill="1" applyBorder="1" applyAlignment="1" applyProtection="1">
      <alignment horizontal="left" vertical="center" wrapText="1"/>
    </xf>
    <xf numFmtId="0" fontId="18" fillId="37" borderId="2" xfId="0" applyFont="1" applyFill="1" applyBorder="1" applyAlignment="1" applyProtection="1">
      <alignment horizontal="center" vertical="center" wrapText="1"/>
    </xf>
    <xf numFmtId="0" fontId="36" fillId="36" borderId="4" xfId="0" applyFont="1" applyFill="1" applyBorder="1" applyAlignment="1" applyProtection="1">
      <alignment vertical="center" wrapText="1"/>
    </xf>
    <xf numFmtId="0" fontId="36" fillId="36" borderId="3" xfId="0" applyFont="1" applyFill="1" applyBorder="1" applyAlignment="1" applyProtection="1">
      <alignment vertical="center" wrapText="1"/>
    </xf>
    <xf numFmtId="165" fontId="10" fillId="29" borderId="2" xfId="0" applyNumberFormat="1" applyFont="1" applyFill="1" applyBorder="1" applyAlignment="1" applyProtection="1">
      <alignment horizontal="right" vertical="center" wrapText="1"/>
    </xf>
    <xf numFmtId="0" fontId="13" fillId="29" borderId="4" xfId="0" applyFont="1" applyFill="1" applyBorder="1" applyAlignment="1" applyProtection="1">
      <alignment vertical="center" wrapText="1"/>
    </xf>
    <xf numFmtId="0" fontId="13" fillId="29" borderId="3" xfId="0" applyFont="1" applyFill="1" applyBorder="1" applyAlignment="1" applyProtection="1">
      <alignment vertical="center" wrapText="1"/>
    </xf>
    <xf numFmtId="0" fontId="10" fillId="0" borderId="0" xfId="0" applyFont="1" applyAlignment="1" applyProtection="1">
      <alignment horizontal="center" vertical="center" wrapText="1"/>
    </xf>
    <xf numFmtId="0" fontId="14" fillId="0" borderId="0" xfId="0" applyFont="1" applyAlignment="1" applyProtection="1">
      <alignment vertical="center" wrapText="1"/>
    </xf>
    <xf numFmtId="0" fontId="7" fillId="37" borderId="2" xfId="0" applyFont="1" applyFill="1" applyBorder="1" applyAlignment="1" applyProtection="1">
      <alignment horizontal="right" vertical="center" wrapText="1"/>
    </xf>
    <xf numFmtId="0" fontId="13" fillId="37" borderId="3" xfId="0" applyFont="1" applyFill="1" applyBorder="1" applyAlignment="1" applyProtection="1">
      <alignment vertical="center" wrapText="1"/>
    </xf>
    <xf numFmtId="0" fontId="13" fillId="37" borderId="4" xfId="0" applyFont="1" applyFill="1" applyBorder="1" applyAlignment="1" applyProtection="1">
      <alignment vertical="center" wrapText="1"/>
    </xf>
    <xf numFmtId="0" fontId="11" fillId="5" borderId="2" xfId="0" applyFont="1" applyFill="1" applyBorder="1" applyAlignment="1" applyProtection="1">
      <alignment horizontal="right" vertical="center" wrapText="1"/>
    </xf>
    <xf numFmtId="0" fontId="11" fillId="37" borderId="2" xfId="0" applyFont="1" applyFill="1" applyBorder="1" applyAlignment="1" applyProtection="1">
      <alignment horizontal="right" vertical="center" wrapText="1"/>
    </xf>
    <xf numFmtId="0" fontId="7" fillId="5" borderId="2" xfId="0" applyFont="1" applyFill="1" applyBorder="1" applyAlignment="1" applyProtection="1">
      <alignment horizontal="right" vertical="center" wrapText="1"/>
    </xf>
    <xf numFmtId="0" fontId="35" fillId="0" borderId="0" xfId="0" applyFont="1" applyAlignment="1" applyProtection="1">
      <alignment horizontal="center" vertical="center" wrapText="1"/>
    </xf>
    <xf numFmtId="4" fontId="10" fillId="0" borderId="2" xfId="0" applyNumberFormat="1" applyFont="1" applyBorder="1" applyAlignment="1" applyProtection="1">
      <alignment horizontal="center" vertical="center" wrapText="1"/>
    </xf>
    <xf numFmtId="165" fontId="7" fillId="29" borderId="22" xfId="0" applyNumberFormat="1" applyFont="1" applyFill="1" applyBorder="1" applyAlignment="1" applyProtection="1">
      <alignment horizontal="right" vertical="center" wrapText="1"/>
    </xf>
    <xf numFmtId="165" fontId="7" fillId="29" borderId="29" xfId="0" applyNumberFormat="1" applyFont="1" applyFill="1" applyBorder="1" applyAlignment="1" applyProtection="1">
      <alignment horizontal="right" vertical="center" wrapText="1"/>
    </xf>
    <xf numFmtId="165" fontId="7" fillId="29" borderId="23" xfId="0" applyNumberFormat="1" applyFont="1" applyFill="1" applyBorder="1" applyAlignment="1" applyProtection="1">
      <alignment horizontal="right" vertical="center" wrapText="1"/>
    </xf>
    <xf numFmtId="164" fontId="3" fillId="6" borderId="14" xfId="0" applyNumberFormat="1" applyFont="1" applyFill="1" applyBorder="1" applyAlignment="1" applyProtection="1">
      <alignment horizontal="center" vertical="center" wrapText="1"/>
    </xf>
    <xf numFmtId="0" fontId="4" fillId="0" borderId="15" xfId="0" applyFont="1" applyBorder="1" applyAlignment="1" applyProtection="1">
      <alignment vertical="center" wrapText="1"/>
    </xf>
    <xf numFmtId="0" fontId="4" fillId="0" borderId="16" xfId="0" applyFont="1" applyBorder="1" applyAlignment="1" applyProtection="1">
      <alignment vertical="center" wrapText="1"/>
    </xf>
    <xf numFmtId="164" fontId="3" fillId="0" borderId="14" xfId="0" applyNumberFormat="1" applyFont="1" applyBorder="1" applyAlignment="1" applyProtection="1">
      <alignment horizontal="center" vertical="center" wrapText="1"/>
    </xf>
    <xf numFmtId="1" fontId="2" fillId="16" borderId="2" xfId="0" applyNumberFormat="1" applyFont="1" applyFill="1" applyBorder="1" applyAlignment="1" applyProtection="1">
      <alignment horizontal="center" vertical="center" wrapText="1"/>
      <protection locked="0"/>
    </xf>
    <xf numFmtId="0" fontId="4" fillId="0" borderId="3"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1" fontId="3" fillId="12" borderId="14" xfId="0" applyNumberFormat="1" applyFont="1" applyFill="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169" fontId="3" fillId="6" borderId="14" xfId="0" applyNumberFormat="1" applyFont="1" applyFill="1" applyBorder="1" applyAlignment="1" applyProtection="1">
      <alignment horizontal="center" vertical="center" wrapText="1"/>
      <protection locked="0"/>
    </xf>
    <xf numFmtId="1" fontId="3" fillId="0" borderId="14" xfId="0" applyNumberFormat="1" applyFont="1" applyBorder="1" applyAlignment="1" applyProtection="1">
      <alignment horizontal="center" vertical="center" wrapText="1"/>
      <protection locked="0"/>
    </xf>
    <xf numFmtId="169" fontId="3" fillId="0" borderId="14" xfId="0" applyNumberFormat="1" applyFont="1" applyBorder="1" applyAlignment="1" applyProtection="1">
      <alignment horizontal="center" vertical="center" wrapText="1"/>
      <protection locked="0"/>
    </xf>
    <xf numFmtId="169" fontId="3" fillId="0" borderId="15" xfId="0" applyNumberFormat="1" applyFont="1" applyBorder="1" applyAlignment="1" applyProtection="1">
      <alignment horizontal="center" vertical="center" wrapText="1"/>
      <protection locked="0"/>
    </xf>
    <xf numFmtId="169" fontId="3" fillId="0" borderId="14" xfId="0" applyNumberFormat="1" applyFont="1" applyFill="1" applyBorder="1" applyAlignment="1" applyProtection="1">
      <alignment horizontal="center" vertical="center" wrapText="1"/>
      <protection locked="0"/>
    </xf>
    <xf numFmtId="0" fontId="4" fillId="0" borderId="15"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1" fontId="3" fillId="0" borderId="15" xfId="0" applyNumberFormat="1" applyFont="1" applyBorder="1" applyAlignment="1" applyProtection="1">
      <alignment horizontal="center" vertical="center" wrapText="1"/>
      <protection locked="0"/>
    </xf>
    <xf numFmtId="1" fontId="3" fillId="12" borderId="16" xfId="0" applyNumberFormat="1" applyFont="1" applyFill="1" applyBorder="1" applyAlignment="1" applyProtection="1">
      <alignment horizontal="center" vertical="center" wrapText="1"/>
      <protection locked="0"/>
    </xf>
    <xf numFmtId="169" fontId="3" fillId="6" borderId="16" xfId="0" applyNumberFormat="1" applyFont="1" applyFill="1" applyBorder="1" applyAlignment="1" applyProtection="1">
      <alignment horizontal="center" vertical="center" wrapText="1"/>
      <protection locked="0"/>
    </xf>
    <xf numFmtId="164" fontId="2" fillId="6" borderId="14" xfId="0" applyNumberFormat="1" applyFont="1" applyFill="1" applyBorder="1" applyAlignment="1" applyProtection="1">
      <alignment horizontal="center" vertical="center" wrapText="1"/>
    </xf>
    <xf numFmtId="164" fontId="2" fillId="6" borderId="16" xfId="0" applyNumberFormat="1" applyFont="1" applyFill="1" applyBorder="1" applyAlignment="1" applyProtection="1">
      <alignment horizontal="center" vertical="center" wrapText="1"/>
    </xf>
    <xf numFmtId="164" fontId="3" fillId="40" borderId="14" xfId="0" applyNumberFormat="1" applyFont="1" applyFill="1" applyBorder="1" applyAlignment="1" applyProtection="1">
      <alignment horizontal="center" vertical="center" wrapText="1"/>
    </xf>
    <xf numFmtId="0" fontId="4" fillId="38" borderId="15" xfId="0" applyFont="1" applyFill="1" applyBorder="1" applyAlignment="1" applyProtection="1">
      <alignment vertical="center" wrapText="1"/>
    </xf>
    <xf numFmtId="0" fontId="4" fillId="38" borderId="16" xfId="0" applyFont="1" applyFill="1" applyBorder="1" applyAlignment="1" applyProtection="1">
      <alignment vertical="center" wrapText="1"/>
    </xf>
    <xf numFmtId="169" fontId="3" fillId="15" borderId="14" xfId="0" applyNumberFormat="1" applyFont="1" applyFill="1" applyBorder="1" applyAlignment="1" applyProtection="1">
      <alignment horizontal="center" vertical="center" wrapText="1"/>
      <protection locked="0"/>
    </xf>
    <xf numFmtId="1" fontId="3" fillId="39" borderId="14" xfId="0" applyNumberFormat="1" applyFont="1" applyFill="1" applyBorder="1" applyAlignment="1" applyProtection="1">
      <alignment horizontal="center" vertical="center" wrapText="1"/>
      <protection locked="0"/>
    </xf>
    <xf numFmtId="0" fontId="4" fillId="38" borderId="15" xfId="0" applyFont="1" applyFill="1" applyBorder="1" applyAlignment="1" applyProtection="1">
      <alignment vertical="center" wrapText="1"/>
      <protection locked="0"/>
    </xf>
    <xf numFmtId="0" fontId="4" fillId="38" borderId="16" xfId="0" applyFont="1" applyFill="1" applyBorder="1" applyAlignment="1" applyProtection="1">
      <alignment vertical="center" wrapText="1"/>
      <protection locked="0"/>
    </xf>
    <xf numFmtId="169" fontId="3" fillId="40" borderId="14" xfId="0" applyNumberFormat="1" applyFont="1" applyFill="1" applyBorder="1" applyAlignment="1" applyProtection="1">
      <alignment horizontal="center" vertical="center" wrapText="1"/>
      <protection locked="0"/>
    </xf>
    <xf numFmtId="1" fontId="3" fillId="10" borderId="14" xfId="0" applyNumberFormat="1" applyFont="1" applyFill="1" applyBorder="1" applyAlignment="1" applyProtection="1">
      <alignment horizontal="center" vertical="center" wrapText="1"/>
      <protection locked="0"/>
    </xf>
    <xf numFmtId="169" fontId="3" fillId="10" borderId="14" xfId="0" applyNumberFormat="1" applyFont="1" applyFill="1" applyBorder="1" applyAlignment="1" applyProtection="1">
      <alignment horizontal="center" vertical="center" wrapText="1"/>
      <protection locked="0"/>
    </xf>
    <xf numFmtId="0" fontId="1" fillId="13" borderId="6" xfId="0" applyFont="1" applyFill="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12" fillId="14" borderId="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1" fontId="3" fillId="15" borderId="14" xfId="0" applyNumberFormat="1" applyFont="1" applyFill="1" applyBorder="1" applyAlignment="1" applyProtection="1">
      <alignment horizontal="center" vertical="center" wrapText="1"/>
      <protection locked="0"/>
    </xf>
    <xf numFmtId="169" fontId="3" fillId="15" borderId="2" xfId="0" applyNumberFormat="1" applyFont="1" applyFill="1" applyBorder="1" applyAlignment="1" applyProtection="1">
      <alignment horizontal="center" vertical="center" wrapText="1"/>
      <protection locked="0"/>
    </xf>
    <xf numFmtId="0" fontId="4" fillId="0" borderId="26"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164" fontId="3" fillId="10" borderId="14" xfId="0" applyNumberFormat="1" applyFont="1" applyFill="1" applyBorder="1" applyAlignment="1" applyProtection="1">
      <alignment horizontal="center" vertical="center" wrapText="1"/>
    </xf>
    <xf numFmtId="169" fontId="2" fillId="15" borderId="2" xfId="0" applyNumberFormat="1" applyFont="1" applyFill="1" applyBorder="1" applyAlignment="1" applyProtection="1">
      <alignment horizontal="center" vertical="center" wrapText="1"/>
      <protection locked="0"/>
    </xf>
    <xf numFmtId="169" fontId="2" fillId="0" borderId="2" xfId="0" applyNumberFormat="1" applyFont="1" applyBorder="1" applyAlignment="1" applyProtection="1">
      <alignment horizontal="center" vertical="center" wrapText="1"/>
      <protection locked="0"/>
    </xf>
    <xf numFmtId="169" fontId="2" fillId="0" borderId="88" xfId="0" applyNumberFormat="1" applyFont="1" applyBorder="1" applyAlignment="1" applyProtection="1">
      <alignment horizontal="center" vertical="center" wrapText="1"/>
      <protection locked="0"/>
    </xf>
    <xf numFmtId="0" fontId="4" fillId="0" borderId="89" xfId="0" applyFont="1" applyBorder="1" applyAlignment="1" applyProtection="1">
      <alignment vertical="center" wrapText="1"/>
      <protection locked="0"/>
    </xf>
    <xf numFmtId="0" fontId="4" fillId="0" borderId="90" xfId="0" applyFont="1" applyBorder="1" applyAlignment="1" applyProtection="1">
      <alignment vertical="center" wrapText="1"/>
      <protection locked="0"/>
    </xf>
    <xf numFmtId="0" fontId="12" fillId="2" borderId="6" xfId="0" applyFont="1" applyFill="1" applyBorder="1" applyAlignment="1" applyProtection="1">
      <alignment horizontal="center" vertical="center" wrapText="1"/>
      <protection locked="0"/>
    </xf>
    <xf numFmtId="1" fontId="2" fillId="15" borderId="14" xfId="0" applyNumberFormat="1" applyFont="1" applyFill="1" applyBorder="1" applyAlignment="1" applyProtection="1">
      <alignment horizontal="center" vertical="center" wrapText="1"/>
      <protection locked="0"/>
    </xf>
    <xf numFmtId="0" fontId="10" fillId="0" borderId="9" xfId="0" applyFont="1" applyBorder="1" applyAlignment="1">
      <alignment horizontal="left" vertical="center" wrapText="1"/>
    </xf>
    <xf numFmtId="0" fontId="14" fillId="0" borderId="0" xfId="0" applyFont="1" applyAlignment="1">
      <alignment vertical="center" wrapText="1"/>
    </xf>
    <xf numFmtId="0" fontId="13" fillId="0" borderId="10" xfId="0" applyFont="1" applyBorder="1" applyAlignment="1">
      <alignment vertical="center" wrapText="1"/>
    </xf>
    <xf numFmtId="0" fontId="10" fillId="20" borderId="27" xfId="0" applyFont="1" applyFill="1" applyBorder="1" applyAlignment="1">
      <alignment horizontal="left" vertical="center" wrapText="1"/>
    </xf>
    <xf numFmtId="0" fontId="13" fillId="0" borderId="20" xfId="0" applyFont="1" applyBorder="1" applyAlignment="1">
      <alignment vertical="center" wrapText="1"/>
    </xf>
    <xf numFmtId="0" fontId="13" fillId="0" borderId="28" xfId="0" applyFont="1" applyBorder="1" applyAlignment="1">
      <alignment vertical="center" wrapText="1"/>
    </xf>
    <xf numFmtId="0" fontId="10" fillId="0" borderId="9" xfId="0" applyFont="1" applyBorder="1" applyAlignment="1">
      <alignment horizontal="center" vertical="center" wrapText="1"/>
    </xf>
    <xf numFmtId="0" fontId="10" fillId="0" borderId="12" xfId="0" applyFont="1" applyBorder="1" applyAlignment="1">
      <alignment vertical="center" wrapText="1"/>
    </xf>
    <xf numFmtId="0" fontId="13" fillId="0" borderId="18" xfId="0" applyFont="1" applyBorder="1" applyAlignment="1">
      <alignment vertical="center" wrapText="1"/>
    </xf>
    <xf numFmtId="0" fontId="7" fillId="2" borderId="2" xfId="0" applyFont="1" applyFill="1" applyBorder="1" applyAlignment="1">
      <alignment horizontal="center"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7" fillId="20" borderId="24" xfId="0" applyFont="1" applyFill="1" applyBorder="1" applyAlignment="1">
      <alignment vertical="center" wrapText="1"/>
    </xf>
    <xf numFmtId="0" fontId="13" fillId="0" borderId="26" xfId="0" applyFont="1" applyBorder="1" applyAlignment="1">
      <alignment vertical="center" wrapText="1"/>
    </xf>
    <xf numFmtId="0" fontId="13" fillId="0" borderId="25" xfId="0" applyFont="1" applyBorder="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20" fillId="11" borderId="0" xfId="0" applyFont="1" applyFill="1" applyAlignment="1">
      <alignment horizontal="center" vertical="center" wrapText="1"/>
    </xf>
    <xf numFmtId="0" fontId="7" fillId="5" borderId="14" xfId="0" applyFont="1" applyFill="1" applyBorder="1" applyAlignment="1">
      <alignment horizontal="center"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7" fillId="4" borderId="14" xfId="0" applyFont="1" applyFill="1" applyBorder="1" applyAlignment="1">
      <alignment horizontal="center" vertical="center" wrapText="1"/>
    </xf>
    <xf numFmtId="0" fontId="7" fillId="2" borderId="24" xfId="0" applyFont="1" applyFill="1" applyBorder="1" applyAlignment="1">
      <alignment horizontal="right" vertical="center" wrapText="1"/>
    </xf>
    <xf numFmtId="0" fontId="7" fillId="19" borderId="24" xfId="0" applyFont="1" applyFill="1" applyBorder="1" applyAlignment="1">
      <alignment horizontal="right" vertical="center" wrapText="1"/>
    </xf>
    <xf numFmtId="170" fontId="6" fillId="19" borderId="2" xfId="0" applyNumberFormat="1"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6" fillId="0" borderId="12" xfId="0" applyFont="1" applyBorder="1" applyAlignment="1">
      <alignment horizontal="left" vertical="center" wrapText="1"/>
    </xf>
    <xf numFmtId="0" fontId="13" fillId="0" borderId="13" xfId="0" applyFont="1" applyBorder="1" applyAlignment="1">
      <alignment vertical="center" wrapText="1"/>
    </xf>
    <xf numFmtId="0" fontId="10" fillId="0" borderId="0" xfId="0" applyFont="1" applyAlignment="1">
      <alignment horizontal="left" vertical="center" wrapText="1"/>
    </xf>
    <xf numFmtId="0" fontId="7" fillId="31" borderId="2" xfId="0" applyFont="1" applyFill="1" applyBorder="1" applyAlignment="1">
      <alignment horizontal="center" vertical="center" wrapText="1"/>
    </xf>
    <xf numFmtId="0" fontId="13" fillId="29" borderId="3" xfId="0" applyFont="1" applyFill="1" applyBorder="1" applyAlignment="1">
      <alignment vertical="center" wrapText="1"/>
    </xf>
    <xf numFmtId="0" fontId="13" fillId="29" borderId="4" xfId="0" applyFont="1" applyFill="1" applyBorder="1" applyAlignment="1">
      <alignment vertical="center" wrapText="1"/>
    </xf>
    <xf numFmtId="0" fontId="7" fillId="33" borderId="2" xfId="0" applyFont="1" applyFill="1" applyBorder="1" applyAlignment="1">
      <alignment horizontal="center" vertical="center" wrapText="1"/>
    </xf>
    <xf numFmtId="170" fontId="6" fillId="33" borderId="2" xfId="0" applyNumberFormat="1" applyFont="1" applyFill="1" applyBorder="1" applyAlignment="1">
      <alignment horizontal="center" vertical="center" wrapText="1"/>
    </xf>
    <xf numFmtId="0" fontId="7" fillId="31" borderId="22" xfId="0" applyFont="1" applyFill="1" applyBorder="1" applyAlignment="1">
      <alignment horizontal="center" vertical="center" wrapText="1"/>
    </xf>
    <xf numFmtId="0" fontId="7" fillId="31" borderId="29"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1" borderId="2" xfId="0" applyFont="1" applyFill="1" applyBorder="1" applyAlignment="1">
      <alignment horizontal="right" vertical="center" wrapText="1"/>
    </xf>
    <xf numFmtId="0" fontId="7" fillId="33" borderId="2" xfId="0" applyFont="1" applyFill="1" applyBorder="1" applyAlignment="1">
      <alignment horizontal="right" vertical="center" wrapText="1"/>
    </xf>
    <xf numFmtId="0" fontId="7" fillId="31" borderId="77" xfId="0" applyFont="1" applyFill="1" applyBorder="1" applyAlignment="1">
      <alignment horizontal="center" vertical="center" wrapText="1"/>
    </xf>
    <xf numFmtId="0" fontId="10" fillId="0" borderId="0" xfId="0" applyFont="1" applyAlignment="1">
      <alignment vertical="center" wrapText="1"/>
    </xf>
    <xf numFmtId="0" fontId="10" fillId="0" borderId="12" xfId="0" applyFont="1" applyBorder="1" applyAlignment="1">
      <alignment horizontal="left" vertical="center" wrapText="1"/>
    </xf>
    <xf numFmtId="0" fontId="21" fillId="0" borderId="0" xfId="0" applyFont="1" applyAlignment="1">
      <alignment vertical="center" wrapText="1"/>
    </xf>
    <xf numFmtId="0" fontId="22" fillId="0" borderId="115"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16" xfId="0" applyFont="1" applyBorder="1" applyAlignment="1">
      <alignment horizontal="center" vertical="center" wrapText="1"/>
    </xf>
    <xf numFmtId="0" fontId="7" fillId="11" borderId="29"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1" borderId="26" xfId="0" applyFont="1" applyFill="1" applyBorder="1" applyAlignment="1">
      <alignment horizontal="center" vertical="center" wrapText="1"/>
    </xf>
    <xf numFmtId="49" fontId="7" fillId="0" borderId="115" xfId="0" applyNumberFormat="1" applyFont="1" applyBorder="1" applyAlignment="1">
      <alignment horizontal="center" vertical="center" wrapText="1"/>
    </xf>
    <xf numFmtId="49" fontId="7" fillId="0" borderId="29" xfId="0" applyNumberFormat="1" applyFont="1" applyBorder="1" applyAlignment="1">
      <alignment horizontal="center" vertical="center" wrapText="1"/>
    </xf>
    <xf numFmtId="49" fontId="7" fillId="0" borderId="116" xfId="0" applyNumberFormat="1" applyFont="1" applyBorder="1" applyAlignment="1">
      <alignment horizontal="center" vertical="center" wrapText="1"/>
    </xf>
    <xf numFmtId="4" fontId="22" fillId="0" borderId="118" xfId="0" applyNumberFormat="1" applyFont="1" applyBorder="1" applyAlignment="1">
      <alignment horizontal="center" vertical="center" wrapText="1"/>
    </xf>
    <xf numFmtId="4" fontId="22" fillId="0" borderId="18" xfId="0" applyNumberFormat="1" applyFont="1" applyBorder="1" applyAlignment="1">
      <alignment horizontal="center" vertical="center" wrapText="1"/>
    </xf>
    <xf numFmtId="4" fontId="22" fillId="0" borderId="119" xfId="0" applyNumberFormat="1" applyFont="1" applyBorder="1" applyAlignment="1">
      <alignment horizontal="center" vertical="center" wrapText="1"/>
    </xf>
    <xf numFmtId="0" fontId="7" fillId="0" borderId="11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16" xfId="0" applyFont="1" applyBorder="1" applyAlignment="1">
      <alignment horizontal="center" vertical="center" wrapText="1"/>
    </xf>
    <xf numFmtId="165" fontId="6" fillId="22" borderId="29" xfId="0" applyNumberFormat="1" applyFont="1" applyFill="1" applyBorder="1" applyAlignment="1">
      <alignment horizontal="center" vertical="center" wrapText="1"/>
    </xf>
    <xf numFmtId="165" fontId="6" fillId="22" borderId="23" xfId="0" applyNumberFormat="1" applyFont="1" applyFill="1" applyBorder="1" applyAlignment="1">
      <alignment horizontal="center" vertical="center" wrapText="1"/>
    </xf>
    <xf numFmtId="0" fontId="11" fillId="48" borderId="104" xfId="0" applyFont="1" applyFill="1" applyBorder="1" applyAlignment="1" applyProtection="1">
      <alignment horizontal="center" vertical="center" wrapText="1"/>
    </xf>
    <xf numFmtId="0" fontId="11" fillId="48" borderId="105" xfId="0" applyFont="1" applyFill="1" applyBorder="1" applyAlignment="1" applyProtection="1">
      <alignment horizontal="center" vertical="center" wrapText="1"/>
    </xf>
    <xf numFmtId="0" fontId="11" fillId="48" borderId="108" xfId="0" applyFont="1" applyFill="1" applyBorder="1" applyAlignment="1" applyProtection="1">
      <alignment horizontal="center" vertical="center" wrapText="1"/>
    </xf>
    <xf numFmtId="0" fontId="11" fillId="48" borderId="31" xfId="0" applyFont="1" applyFill="1" applyBorder="1" applyAlignment="1" applyProtection="1">
      <alignment horizontal="center" vertical="center" wrapText="1"/>
    </xf>
    <xf numFmtId="0" fontId="11" fillId="48" borderId="111" xfId="0" applyFont="1" applyFill="1" applyBorder="1" applyAlignment="1" applyProtection="1">
      <alignment horizontal="center" vertical="center" wrapText="1"/>
    </xf>
    <xf numFmtId="0" fontId="11" fillId="48" borderId="112" xfId="0" applyFont="1" applyFill="1" applyBorder="1" applyAlignment="1" applyProtection="1">
      <alignment horizontal="center" vertical="center" wrapText="1"/>
    </xf>
    <xf numFmtId="0" fontId="26" fillId="48" borderId="105" xfId="0" applyFont="1" applyFill="1" applyBorder="1" applyAlignment="1" applyProtection="1">
      <alignment horizontal="left" vertical="center" wrapText="1"/>
    </xf>
    <xf numFmtId="0" fontId="26" fillId="48" borderId="106" xfId="0" applyFont="1" applyFill="1" applyBorder="1" applyAlignment="1" applyProtection="1">
      <alignment horizontal="left" vertical="center" wrapText="1"/>
    </xf>
    <xf numFmtId="0" fontId="26" fillId="48" borderId="31" xfId="0" applyFont="1" applyFill="1" applyBorder="1" applyAlignment="1" applyProtection="1">
      <alignment horizontal="left" vertical="center" wrapText="1"/>
    </xf>
    <xf numFmtId="0" fontId="26" fillId="48" borderId="109" xfId="0" applyFont="1" applyFill="1" applyBorder="1" applyAlignment="1" applyProtection="1">
      <alignment horizontal="left" vertical="center" wrapText="1"/>
    </xf>
    <xf numFmtId="0" fontId="26" fillId="48" borderId="112" xfId="0" applyFont="1" applyFill="1" applyBorder="1" applyAlignment="1" applyProtection="1">
      <alignment horizontal="left" vertical="center" wrapText="1"/>
    </xf>
    <xf numFmtId="0" fontId="26" fillId="48" borderId="113" xfId="0" applyFont="1" applyFill="1" applyBorder="1" applyAlignment="1" applyProtection="1">
      <alignment horizontal="left" vertical="center" wrapText="1"/>
    </xf>
    <xf numFmtId="4" fontId="28" fillId="0" borderId="107" xfId="0" applyNumberFormat="1" applyFont="1" applyBorder="1" applyAlignment="1">
      <alignment horizontal="center" vertical="center" wrapText="1"/>
    </xf>
    <xf numFmtId="4" fontId="28" fillId="0" borderId="110" xfId="0" applyNumberFormat="1" applyFont="1" applyBorder="1" applyAlignment="1">
      <alignment horizontal="center" vertical="center" wrapText="1"/>
    </xf>
    <xf numFmtId="4" fontId="28" fillId="0" borderId="114" xfId="0" applyNumberFormat="1" applyFont="1" applyBorder="1" applyAlignment="1">
      <alignment horizontal="center" vertical="center" wrapText="1"/>
    </xf>
    <xf numFmtId="0" fontId="11" fillId="47" borderId="77" xfId="3" applyFont="1" applyFill="1" applyBorder="1" applyAlignment="1">
      <alignment horizontal="center" vertical="center" wrapText="1"/>
    </xf>
    <xf numFmtId="0" fontId="7" fillId="21" borderId="2" xfId="0" applyFont="1" applyFill="1" applyBorder="1" applyAlignment="1">
      <alignment horizontal="center" vertical="center" wrapText="1"/>
    </xf>
    <xf numFmtId="0" fontId="7" fillId="22" borderId="2" xfId="0" applyFont="1" applyFill="1" applyBorder="1" applyAlignment="1">
      <alignment horizontal="left" vertical="center" wrapText="1"/>
    </xf>
    <xf numFmtId="0" fontId="7" fillId="0" borderId="34" xfId="0" applyFont="1" applyBorder="1" applyAlignment="1">
      <alignment horizontal="center" vertical="center" wrapText="1"/>
    </xf>
    <xf numFmtId="0" fontId="13" fillId="0" borderId="35" xfId="0" applyFont="1" applyBorder="1" applyAlignment="1">
      <alignment vertical="center" wrapText="1"/>
    </xf>
    <xf numFmtId="0" fontId="13" fillId="0" borderId="36" xfId="0" applyFont="1" applyBorder="1" applyAlignment="1">
      <alignment vertical="center" wrapText="1"/>
    </xf>
    <xf numFmtId="0" fontId="22" fillId="0" borderId="2" xfId="0" applyFont="1" applyBorder="1" applyAlignment="1">
      <alignment horizontal="left" vertical="center" wrapText="1"/>
    </xf>
    <xf numFmtId="172" fontId="6" fillId="0" borderId="2" xfId="0" applyNumberFormat="1" applyFont="1" applyBorder="1" applyAlignment="1">
      <alignment horizontal="center" vertical="center" wrapText="1"/>
    </xf>
    <xf numFmtId="172" fontId="6" fillId="0" borderId="2" xfId="0" applyNumberFormat="1" applyFont="1" applyBorder="1" applyAlignment="1">
      <alignment horizontal="right" vertical="center" wrapText="1"/>
    </xf>
    <xf numFmtId="0" fontId="7" fillId="21" borderId="2" xfId="0" applyFont="1" applyFill="1" applyBorder="1" applyAlignment="1">
      <alignment horizontal="right" vertical="center" wrapText="1"/>
    </xf>
    <xf numFmtId="172" fontId="7" fillId="21" borderId="2" xfId="0" applyNumberFormat="1" applyFont="1" applyFill="1" applyBorder="1" applyAlignment="1">
      <alignment horizontal="right" vertical="center" wrapText="1"/>
    </xf>
    <xf numFmtId="0" fontId="10" fillId="11" borderId="2" xfId="0" applyFont="1" applyFill="1" applyBorder="1" applyAlignment="1">
      <alignment horizontal="left" vertical="center" wrapText="1"/>
    </xf>
    <xf numFmtId="172" fontId="6" fillId="11" borderId="2" xfId="0" applyNumberFormat="1" applyFont="1" applyFill="1" applyBorder="1" applyAlignment="1">
      <alignment horizontal="center" vertical="center" wrapText="1"/>
    </xf>
    <xf numFmtId="172" fontId="6" fillId="11" borderId="2" xfId="0" applyNumberFormat="1" applyFont="1" applyFill="1" applyBorder="1" applyAlignment="1">
      <alignment horizontal="right" vertical="center" wrapText="1"/>
    </xf>
    <xf numFmtId="3" fontId="6" fillId="11" borderId="2" xfId="0" applyNumberFormat="1" applyFont="1" applyFill="1" applyBorder="1" applyAlignment="1">
      <alignment horizontal="center" vertical="center" wrapText="1"/>
    </xf>
    <xf numFmtId="165" fontId="6" fillId="11"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165" fontId="7" fillId="0" borderId="2" xfId="0" applyNumberFormat="1" applyFont="1" applyBorder="1" applyAlignment="1">
      <alignment horizontal="right" vertical="center" wrapText="1"/>
    </xf>
    <xf numFmtId="0" fontId="7" fillId="0" borderId="2" xfId="0" applyFont="1" applyBorder="1" applyAlignment="1">
      <alignment horizontal="left" vertical="center" wrapText="1"/>
    </xf>
    <xf numFmtId="165" fontId="7" fillId="0" borderId="2" xfId="0" applyNumberFormat="1" applyFont="1" applyBorder="1" applyAlignment="1">
      <alignment horizontal="center" vertical="center" wrapText="1"/>
    </xf>
    <xf numFmtId="0" fontId="7" fillId="11" borderId="117" xfId="0" applyFont="1" applyFill="1" applyBorder="1" applyAlignment="1">
      <alignment horizontal="center" vertical="center" wrapText="1"/>
    </xf>
    <xf numFmtId="0" fontId="7" fillId="21" borderId="77" xfId="0" applyFont="1" applyFill="1" applyBorder="1" applyAlignment="1">
      <alignment horizontal="right" vertical="center" wrapText="1"/>
    </xf>
    <xf numFmtId="0" fontId="13" fillId="0" borderId="77" xfId="0" applyFont="1" applyBorder="1" applyAlignment="1">
      <alignment vertical="center" wrapText="1"/>
    </xf>
    <xf numFmtId="172" fontId="7" fillId="21" borderId="77" xfId="0" applyNumberFormat="1" applyFont="1" applyFill="1" applyBorder="1" applyAlignment="1">
      <alignment horizontal="right" vertical="center" wrapText="1"/>
    </xf>
    <xf numFmtId="0" fontId="7" fillId="21" borderId="6" xfId="0" applyFont="1" applyFill="1" applyBorder="1" applyAlignment="1">
      <alignment horizontal="left" vertical="center" wrapText="1"/>
    </xf>
    <xf numFmtId="0" fontId="13" fillId="0" borderId="17" xfId="0" applyFont="1" applyBorder="1" applyAlignment="1">
      <alignment vertical="center" wrapText="1"/>
    </xf>
    <xf numFmtId="0" fontId="13" fillId="0" borderId="7" xfId="0" applyFont="1" applyBorder="1" applyAlignment="1">
      <alignment vertical="center" wrapText="1"/>
    </xf>
    <xf numFmtId="0" fontId="13" fillId="0" borderId="12" xfId="0" applyFont="1" applyBorder="1" applyAlignment="1">
      <alignment vertical="center" wrapText="1"/>
    </xf>
    <xf numFmtId="0" fontId="10" fillId="0" borderId="32" xfId="0" applyFont="1" applyBorder="1" applyAlignment="1">
      <alignment horizontal="left" vertical="center" wrapText="1"/>
    </xf>
    <xf numFmtId="0" fontId="13" fillId="0" borderId="33" xfId="0" applyFont="1" applyBorder="1" applyAlignment="1">
      <alignment vertical="center" wrapText="1"/>
    </xf>
    <xf numFmtId="3" fontId="6" fillId="0" borderId="2" xfId="0" applyNumberFormat="1" applyFont="1" applyBorder="1" applyAlignment="1">
      <alignment horizontal="center" vertical="center" wrapText="1"/>
    </xf>
    <xf numFmtId="172" fontId="6" fillId="0" borderId="24" xfId="0" applyNumberFormat="1" applyFont="1" applyBorder="1" applyAlignment="1">
      <alignment horizontal="right" vertical="center" wrapText="1"/>
    </xf>
    <xf numFmtId="165" fontId="6"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7" fillId="11" borderId="19" xfId="0" applyFont="1" applyFill="1" applyBorder="1" applyAlignment="1">
      <alignment horizontal="center" vertical="center" wrapText="1"/>
    </xf>
    <xf numFmtId="0" fontId="13" fillId="0" borderId="21" xfId="0" applyFont="1" applyBorder="1" applyAlignment="1">
      <alignment vertical="center" wrapText="1"/>
    </xf>
    <xf numFmtId="0" fontId="10" fillId="0" borderId="24" xfId="0" applyFont="1" applyBorder="1" applyAlignment="1">
      <alignment horizontal="left" vertical="center" wrapText="1"/>
    </xf>
    <xf numFmtId="0" fontId="7" fillId="21"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170" fontId="10"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right" vertical="center" wrapText="1"/>
    </xf>
    <xf numFmtId="165" fontId="6" fillId="2" borderId="2" xfId="0" applyNumberFormat="1" applyFont="1" applyFill="1" applyBorder="1" applyAlignment="1">
      <alignment horizontal="right" vertical="center" wrapText="1"/>
    </xf>
    <xf numFmtId="0" fontId="7" fillId="21" borderId="22" xfId="0" applyFont="1" applyFill="1" applyBorder="1" applyAlignment="1">
      <alignment horizontal="center" vertical="center" wrapText="1"/>
    </xf>
    <xf numFmtId="0" fontId="19" fillId="0" borderId="29" xfId="0" applyFont="1" applyBorder="1" applyAlignment="1">
      <alignment horizontal="center" vertical="center" wrapText="1"/>
    </xf>
    <xf numFmtId="0" fontId="19" fillId="0" borderId="23" xfId="0" applyFont="1" applyBorder="1" applyAlignment="1">
      <alignment horizontal="center" vertical="center" wrapText="1"/>
    </xf>
    <xf numFmtId="172" fontId="7" fillId="0" borderId="2" xfId="0" applyNumberFormat="1" applyFont="1" applyBorder="1" applyAlignment="1">
      <alignment horizontal="right" vertical="center" wrapText="1"/>
    </xf>
    <xf numFmtId="0" fontId="6" fillId="11" borderId="2" xfId="0" applyFont="1" applyFill="1" applyBorder="1" applyAlignment="1">
      <alignment horizontal="center" vertical="center" wrapText="1"/>
    </xf>
    <xf numFmtId="165" fontId="7" fillId="21" borderId="2" xfId="0" applyNumberFormat="1" applyFont="1" applyFill="1" applyBorder="1" applyAlignment="1">
      <alignment horizontal="right" vertical="center" wrapText="1"/>
    </xf>
    <xf numFmtId="172" fontId="7" fillId="0" borderId="2" xfId="0" applyNumberFormat="1" applyFont="1" applyBorder="1" applyAlignment="1">
      <alignment horizontal="center" vertical="center" wrapText="1"/>
    </xf>
    <xf numFmtId="3" fontId="6" fillId="0" borderId="24" xfId="0" applyNumberFormat="1" applyFont="1" applyBorder="1" applyAlignment="1">
      <alignment horizontal="center" vertical="center" wrapText="1"/>
    </xf>
    <xf numFmtId="172" fontId="6" fillId="0" borderId="24" xfId="0" applyNumberFormat="1" applyFont="1" applyBorder="1" applyAlignment="1">
      <alignment horizontal="center" vertical="center" wrapText="1"/>
    </xf>
    <xf numFmtId="0" fontId="10" fillId="0" borderId="22" xfId="0" applyFont="1" applyBorder="1" applyAlignment="1">
      <alignment horizontal="left" vertical="center" wrapText="1"/>
    </xf>
    <xf numFmtId="0" fontId="10" fillId="0" borderId="29" xfId="0" applyFont="1" applyBorder="1" applyAlignment="1">
      <alignment horizontal="left" vertical="center" wrapText="1"/>
    </xf>
    <xf numFmtId="0" fontId="10" fillId="0" borderId="23" xfId="0" applyFont="1" applyBorder="1" applyAlignment="1">
      <alignment horizontal="left" vertical="center" wrapText="1"/>
    </xf>
    <xf numFmtId="172" fontId="6" fillId="0" borderId="22" xfId="0" applyNumberFormat="1" applyFont="1" applyBorder="1" applyAlignment="1">
      <alignment horizontal="center" vertical="center" wrapText="1"/>
    </xf>
    <xf numFmtId="172" fontId="6" fillId="0" borderId="23" xfId="0" applyNumberFormat="1" applyFont="1" applyBorder="1" applyAlignment="1">
      <alignment horizontal="center" vertical="center" wrapText="1"/>
    </xf>
    <xf numFmtId="172" fontId="6" fillId="0" borderId="22" xfId="0" applyNumberFormat="1" applyFont="1" applyBorder="1" applyAlignment="1">
      <alignment horizontal="right" vertical="center" wrapText="1"/>
    </xf>
    <xf numFmtId="172" fontId="6" fillId="0" borderId="23" xfId="0" applyNumberFormat="1" applyFont="1" applyBorder="1" applyAlignment="1">
      <alignment horizontal="right" vertical="center" wrapText="1"/>
    </xf>
    <xf numFmtId="49" fontId="7" fillId="22" borderId="2" xfId="0" applyNumberFormat="1" applyFont="1" applyFill="1" applyBorder="1" applyAlignment="1">
      <alignment horizontal="left" vertical="center" wrapText="1"/>
    </xf>
    <xf numFmtId="49" fontId="7" fillId="21" borderId="2" xfId="0" applyNumberFormat="1" applyFont="1" applyFill="1" applyBorder="1" applyAlignment="1">
      <alignment horizontal="right" vertical="center" wrapText="1"/>
    </xf>
    <xf numFmtId="0" fontId="10" fillId="11" borderId="0" xfId="0" applyFont="1" applyFill="1" applyAlignment="1">
      <alignment horizontal="center" vertical="center" wrapText="1"/>
    </xf>
    <xf numFmtId="0" fontId="7" fillId="22" borderId="14" xfId="0" applyFont="1" applyFill="1" applyBorder="1" applyAlignment="1">
      <alignment horizontal="center" vertical="center" wrapText="1"/>
    </xf>
    <xf numFmtId="0" fontId="7" fillId="22" borderId="6" xfId="0" applyFont="1" applyFill="1" applyBorder="1" applyAlignment="1">
      <alignment horizontal="left" vertical="center" wrapText="1"/>
    </xf>
    <xf numFmtId="49" fontId="7" fillId="21" borderId="2" xfId="0" applyNumberFormat="1" applyFont="1" applyFill="1" applyBorder="1" applyAlignment="1">
      <alignment horizontal="center" vertical="center" wrapText="1"/>
    </xf>
    <xf numFmtId="49" fontId="7" fillId="21" borderId="2" xfId="0" applyNumberFormat="1" applyFont="1" applyFill="1" applyBorder="1" applyAlignment="1">
      <alignment horizontal="left" vertical="center" wrapText="1"/>
    </xf>
    <xf numFmtId="4" fontId="22" fillId="0" borderId="14" xfId="0" applyNumberFormat="1" applyFont="1" applyBorder="1" applyAlignment="1">
      <alignment horizontal="center" vertical="center" wrapText="1"/>
    </xf>
    <xf numFmtId="0" fontId="26" fillId="48" borderId="104" xfId="0" applyFont="1" applyFill="1" applyBorder="1" applyAlignment="1" applyProtection="1">
      <alignment horizontal="center" vertical="center" wrapText="1"/>
    </xf>
    <xf numFmtId="0" fontId="26" fillId="48" borderId="105" xfId="0" applyFont="1" applyFill="1" applyBorder="1" applyAlignment="1" applyProtection="1">
      <alignment horizontal="center" vertical="center" wrapText="1"/>
    </xf>
    <xf numFmtId="0" fontId="26" fillId="48" borderId="108" xfId="0" applyFont="1" applyFill="1" applyBorder="1" applyAlignment="1" applyProtection="1">
      <alignment horizontal="center" vertical="center" wrapText="1"/>
    </xf>
    <xf numFmtId="0" fontId="26" fillId="48" borderId="31" xfId="0" applyFont="1" applyFill="1" applyBorder="1" applyAlignment="1" applyProtection="1">
      <alignment horizontal="center" vertical="center" wrapText="1"/>
    </xf>
    <xf numFmtId="0" fontId="26" fillId="48" borderId="111" xfId="0" applyFont="1" applyFill="1" applyBorder="1" applyAlignment="1" applyProtection="1">
      <alignment horizontal="center" vertical="center" wrapText="1"/>
    </xf>
    <xf numFmtId="0" fontId="26" fillId="48" borderId="112" xfId="0" applyFont="1" applyFill="1" applyBorder="1" applyAlignment="1" applyProtection="1">
      <alignment horizontal="center" vertical="center" wrapText="1"/>
    </xf>
    <xf numFmtId="0" fontId="3" fillId="49" borderId="77" xfId="0" applyFont="1" applyFill="1" applyBorder="1" applyAlignment="1">
      <alignment horizontal="left" vertical="center" wrapText="1"/>
    </xf>
    <xf numFmtId="0" fontId="10" fillId="0" borderId="34" xfId="0" applyFont="1" applyBorder="1" applyAlignment="1">
      <alignment horizontal="left" vertical="center" wrapText="1"/>
    </xf>
    <xf numFmtId="0" fontId="11" fillId="22" borderId="2" xfId="0" applyFont="1" applyFill="1" applyBorder="1" applyAlignment="1">
      <alignment horizontal="left" vertical="center" wrapText="1"/>
    </xf>
    <xf numFmtId="0" fontId="10" fillId="22" borderId="2" xfId="0" applyFont="1" applyFill="1" applyBorder="1" applyAlignment="1">
      <alignment horizontal="left" vertical="center" wrapText="1"/>
    </xf>
    <xf numFmtId="0" fontId="6" fillId="22" borderId="3" xfId="0" applyFont="1" applyFill="1" applyBorder="1" applyAlignment="1">
      <alignment horizontal="left" vertical="center" wrapText="1"/>
    </xf>
    <xf numFmtId="165" fontId="7" fillId="22" borderId="14" xfId="0" applyNumberFormat="1" applyFont="1" applyFill="1" applyBorder="1" applyAlignment="1">
      <alignment horizontal="right" vertical="center" wrapText="1"/>
    </xf>
    <xf numFmtId="0" fontId="7" fillId="22" borderId="2" xfId="0" applyFont="1" applyFill="1" applyBorder="1" applyAlignment="1">
      <alignment horizontal="right" vertical="center" wrapText="1"/>
    </xf>
    <xf numFmtId="4" fontId="7" fillId="22" borderId="2" xfId="0" applyNumberFormat="1" applyFont="1" applyFill="1" applyBorder="1" applyAlignment="1">
      <alignment horizontal="right" vertical="center" wrapText="1"/>
    </xf>
    <xf numFmtId="0" fontId="22" fillId="23" borderId="2" xfId="0" applyFont="1" applyFill="1" applyBorder="1" applyAlignment="1">
      <alignment horizontal="left" vertical="center" wrapText="1"/>
    </xf>
    <xf numFmtId="0" fontId="7" fillId="23" borderId="2" xfId="0" applyFont="1" applyFill="1" applyBorder="1" applyAlignment="1">
      <alignment horizontal="left" vertical="center" wrapText="1"/>
    </xf>
    <xf numFmtId="172" fontId="6" fillId="23" borderId="2" xfId="0" applyNumberFormat="1" applyFont="1" applyFill="1" applyBorder="1" applyAlignment="1">
      <alignment horizontal="right" vertical="center" wrapText="1"/>
    </xf>
    <xf numFmtId="0" fontId="6" fillId="23" borderId="2" xfId="0" applyFont="1" applyFill="1" applyBorder="1" applyAlignment="1">
      <alignment horizontal="right" vertical="center" wrapText="1"/>
    </xf>
    <xf numFmtId="14" fontId="6" fillId="23" borderId="2" xfId="0" applyNumberFormat="1" applyFont="1" applyFill="1" applyBorder="1" applyAlignment="1">
      <alignment horizontal="right" vertical="center" wrapText="1"/>
    </xf>
    <xf numFmtId="0" fontId="10" fillId="0" borderId="2" xfId="0" applyFont="1" applyBorder="1" applyAlignment="1">
      <alignment horizontal="center" vertical="center" wrapText="1"/>
    </xf>
    <xf numFmtId="4" fontId="7" fillId="0" borderId="2" xfId="0" applyNumberFormat="1" applyFont="1" applyBorder="1" applyAlignment="1">
      <alignment horizontal="right" vertical="center" wrapText="1"/>
    </xf>
    <xf numFmtId="4" fontId="10" fillId="0" borderId="2" xfId="0" applyNumberFormat="1" applyFont="1" applyBorder="1" applyAlignment="1">
      <alignment horizontal="right" vertical="center" wrapText="1"/>
    </xf>
    <xf numFmtId="2" fontId="7" fillId="0" borderId="2" xfId="0" applyNumberFormat="1" applyFont="1" applyBorder="1" applyAlignment="1">
      <alignment horizontal="right" vertical="center" wrapText="1"/>
    </xf>
    <xf numFmtId="0" fontId="7" fillId="21" borderId="77" xfId="0" applyFont="1" applyFill="1" applyBorder="1" applyAlignment="1">
      <alignment horizontal="center" vertical="center" wrapText="1"/>
    </xf>
    <xf numFmtId="0" fontId="7" fillId="21" borderId="6" xfId="0" applyFont="1" applyFill="1" applyBorder="1" applyAlignment="1">
      <alignment horizontal="center" vertical="center" wrapText="1"/>
    </xf>
    <xf numFmtId="0" fontId="6" fillId="21" borderId="17" xfId="0" applyFont="1" applyFill="1" applyBorder="1" applyAlignment="1">
      <alignment horizontal="left" vertical="center" wrapText="1"/>
    </xf>
    <xf numFmtId="49" fontId="6" fillId="21" borderId="17" xfId="0" applyNumberFormat="1" applyFont="1" applyFill="1" applyBorder="1" applyAlignment="1">
      <alignment horizontal="center" vertical="center" wrapText="1"/>
    </xf>
    <xf numFmtId="0" fontId="7" fillId="22" borderId="2" xfId="0" applyFont="1" applyFill="1" applyBorder="1" applyAlignment="1">
      <alignment horizontal="center" vertical="center" wrapText="1"/>
    </xf>
    <xf numFmtId="0" fontId="10" fillId="21" borderId="6" xfId="0" applyFont="1" applyFill="1" applyBorder="1" applyAlignment="1">
      <alignment horizontal="right" vertical="center" wrapText="1"/>
    </xf>
    <xf numFmtId="0" fontId="7" fillId="21" borderId="17" xfId="0" applyFont="1" applyFill="1" applyBorder="1" applyAlignment="1">
      <alignment horizontal="left" vertical="center" wrapText="1"/>
    </xf>
    <xf numFmtId="0" fontId="10" fillId="21" borderId="9" xfId="0" applyFont="1" applyFill="1" applyBorder="1" applyAlignment="1">
      <alignment horizontal="right" vertical="center" wrapText="1"/>
    </xf>
    <xf numFmtId="0" fontId="10" fillId="21" borderId="0" xfId="0" applyFont="1" applyFill="1" applyAlignment="1">
      <alignment horizontal="left" vertical="center" wrapText="1"/>
    </xf>
    <xf numFmtId="0" fontId="6" fillId="21" borderId="3" xfId="0" applyFont="1" applyFill="1" applyBorder="1" applyAlignment="1">
      <alignment horizontal="left" vertical="center" wrapText="1"/>
    </xf>
    <xf numFmtId="0" fontId="6" fillId="21" borderId="3" xfId="0" applyFont="1" applyFill="1" applyBorder="1" applyAlignment="1">
      <alignment horizontal="right" vertical="center" wrapText="1"/>
    </xf>
    <xf numFmtId="0" fontId="6" fillId="21" borderId="3" xfId="0" applyFont="1" applyFill="1" applyBorder="1" applyAlignment="1">
      <alignment vertical="center" wrapText="1"/>
    </xf>
    <xf numFmtId="49" fontId="6" fillId="21" borderId="3" xfId="0" applyNumberFormat="1" applyFont="1" applyFill="1" applyBorder="1" applyAlignment="1">
      <alignment horizontal="right" vertical="center" wrapText="1"/>
    </xf>
    <xf numFmtId="49" fontId="13" fillId="0" borderId="4" xfId="0" applyNumberFormat="1" applyFont="1" applyBorder="1" applyAlignment="1">
      <alignment vertical="center" wrapText="1"/>
    </xf>
    <xf numFmtId="0" fontId="6" fillId="21" borderId="2" xfId="0" applyFont="1" applyFill="1" applyBorder="1" applyAlignment="1">
      <alignment horizontal="center" vertical="center" wrapText="1"/>
    </xf>
    <xf numFmtId="14" fontId="6" fillId="22" borderId="2" xfId="0" applyNumberFormat="1" applyFont="1" applyFill="1" applyBorder="1" applyAlignment="1">
      <alignment horizontal="center" vertical="center" wrapText="1"/>
    </xf>
    <xf numFmtId="0" fontId="6" fillId="22" borderId="2"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39" xfId="0" applyFont="1" applyBorder="1" applyAlignment="1">
      <alignment horizontal="center" vertical="center" wrapText="1"/>
    </xf>
    <xf numFmtId="0" fontId="13" fillId="0" borderId="38" xfId="0" applyFont="1" applyBorder="1" applyAlignment="1">
      <alignment vertical="center" wrapText="1"/>
    </xf>
    <xf numFmtId="0" fontId="13" fillId="0" borderId="40" xfId="0" applyFont="1" applyBorder="1" applyAlignment="1">
      <alignment vertical="center" wrapText="1"/>
    </xf>
    <xf numFmtId="0" fontId="10" fillId="0" borderId="39" xfId="0" applyFont="1" applyBorder="1" applyAlignment="1">
      <alignment horizontal="left" vertical="center" wrapText="1"/>
    </xf>
    <xf numFmtId="0" fontId="7" fillId="0" borderId="39" xfId="0" applyFont="1" applyBorder="1" applyAlignment="1">
      <alignment horizontal="left" vertical="center" wrapText="1"/>
    </xf>
    <xf numFmtId="0" fontId="10" fillId="0" borderId="11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116" xfId="0" applyFont="1" applyBorder="1" applyAlignment="1">
      <alignment horizontal="center" vertical="center" wrapText="1"/>
    </xf>
    <xf numFmtId="0" fontId="10" fillId="11" borderId="39" xfId="0" applyFont="1" applyFill="1" applyBorder="1" applyAlignment="1">
      <alignment horizontal="left" vertical="center" wrapText="1"/>
    </xf>
    <xf numFmtId="0" fontId="7" fillId="0" borderId="39" xfId="0" applyFont="1" applyBorder="1" applyAlignment="1">
      <alignment horizontal="right" vertical="center" wrapText="1"/>
    </xf>
    <xf numFmtId="0" fontId="7" fillId="11" borderId="0" xfId="0" applyFont="1" applyFill="1" applyAlignment="1">
      <alignment horizontal="right" vertical="center" wrapText="1"/>
    </xf>
    <xf numFmtId="0" fontId="7" fillId="11" borderId="0" xfId="0" applyFont="1" applyFill="1" applyAlignment="1">
      <alignment horizontal="left" vertical="center" wrapText="1"/>
    </xf>
    <xf numFmtId="0" fontId="7" fillId="11" borderId="0" xfId="0" applyFont="1" applyFill="1" applyAlignment="1">
      <alignment horizontal="center" vertical="center" wrapText="1"/>
    </xf>
    <xf numFmtId="0" fontId="10" fillId="21" borderId="12" xfId="0" applyFont="1" applyFill="1" applyBorder="1" applyAlignment="1">
      <alignment horizontal="right" vertical="center" wrapText="1"/>
    </xf>
    <xf numFmtId="0" fontId="10" fillId="21" borderId="18" xfId="0" applyFont="1" applyFill="1" applyBorder="1" applyAlignment="1">
      <alignment horizontal="left" vertical="center" wrapText="1"/>
    </xf>
    <xf numFmtId="0" fontId="21" fillId="0" borderId="39" xfId="0" applyFont="1" applyBorder="1" applyAlignment="1">
      <alignment horizontal="left" vertical="center" wrapText="1"/>
    </xf>
    <xf numFmtId="0" fontId="6" fillId="0" borderId="39" xfId="0" applyFont="1" applyBorder="1" applyAlignment="1">
      <alignment horizontal="center" vertical="center" wrapText="1"/>
    </xf>
    <xf numFmtId="0" fontId="6" fillId="11" borderId="42" xfId="0" applyFont="1" applyFill="1" applyBorder="1" applyAlignment="1">
      <alignment horizontal="center" vertical="center" wrapText="1"/>
    </xf>
    <xf numFmtId="0" fontId="13" fillId="0" borderId="43" xfId="0" applyFont="1" applyBorder="1" applyAlignment="1">
      <alignment vertical="center" wrapText="1"/>
    </xf>
    <xf numFmtId="0" fontId="13" fillId="0" borderId="44" xfId="0" applyFont="1" applyBorder="1" applyAlignment="1">
      <alignment vertical="center" wrapText="1"/>
    </xf>
    <xf numFmtId="0" fontId="6" fillId="0" borderId="75" xfId="0" applyFont="1" applyBorder="1" applyAlignment="1">
      <alignment horizontal="justify" vertical="center" wrapText="1"/>
    </xf>
    <xf numFmtId="0" fontId="13" fillId="0" borderId="37" xfId="0" applyFont="1" applyBorder="1" applyAlignment="1">
      <alignment horizontal="justify" vertical="center" wrapText="1"/>
    </xf>
    <xf numFmtId="0" fontId="13" fillId="0" borderId="76" xfId="0" applyFont="1" applyBorder="1" applyAlignment="1">
      <alignment horizontal="justify" vertical="center" wrapText="1"/>
    </xf>
    <xf numFmtId="0" fontId="21" fillId="0" borderId="34" xfId="0" applyFont="1" applyBorder="1" applyAlignment="1">
      <alignment horizontal="left" vertical="center" wrapText="1"/>
    </xf>
    <xf numFmtId="4" fontId="6" fillId="0" borderId="2" xfId="0"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0" fontId="21" fillId="11" borderId="2" xfId="0" applyFont="1" applyFill="1" applyBorder="1" applyAlignment="1">
      <alignment horizontal="center" vertical="center" wrapText="1"/>
    </xf>
    <xf numFmtId="0" fontId="7" fillId="21" borderId="45" xfId="0" applyFont="1" applyFill="1" applyBorder="1" applyAlignment="1">
      <alignment horizontal="center" vertical="center" wrapText="1"/>
    </xf>
    <xf numFmtId="0" fontId="13" fillId="0" borderId="46" xfId="0" applyFont="1" applyBorder="1" applyAlignment="1">
      <alignment vertical="center" wrapText="1"/>
    </xf>
    <xf numFmtId="0" fontId="8" fillId="48" borderId="104" xfId="0" applyFont="1" applyFill="1" applyBorder="1" applyAlignment="1" applyProtection="1">
      <alignment horizontal="center" vertical="center" wrapText="1"/>
    </xf>
    <xf numFmtId="0" fontId="8" fillId="48" borderId="105" xfId="0" applyFont="1" applyFill="1" applyBorder="1" applyAlignment="1" applyProtection="1">
      <alignment horizontal="center" vertical="center" wrapText="1"/>
    </xf>
    <xf numFmtId="0" fontId="8" fillId="48" borderId="108" xfId="0" applyFont="1" applyFill="1" applyBorder="1" applyAlignment="1" applyProtection="1">
      <alignment horizontal="center" vertical="center" wrapText="1"/>
    </xf>
    <xf numFmtId="0" fontId="8" fillId="48" borderId="31" xfId="0" applyFont="1" applyFill="1" applyBorder="1" applyAlignment="1" applyProtection="1">
      <alignment horizontal="center" vertical="center" wrapText="1"/>
    </xf>
    <xf numFmtId="0" fontId="8" fillId="48" borderId="111" xfId="0" applyFont="1" applyFill="1" applyBorder="1" applyAlignment="1" applyProtection="1">
      <alignment horizontal="center" vertical="center" wrapText="1"/>
    </xf>
    <xf numFmtId="0" fontId="8" fillId="48" borderId="112" xfId="0" applyFont="1" applyFill="1" applyBorder="1" applyAlignment="1" applyProtection="1">
      <alignment horizontal="center" vertical="center" wrapText="1"/>
    </xf>
    <xf numFmtId="0" fontId="23" fillId="48" borderId="105" xfId="0" applyFont="1" applyFill="1" applyBorder="1" applyAlignment="1" applyProtection="1">
      <alignment horizontal="left" vertical="center" wrapText="1"/>
    </xf>
    <xf numFmtId="0" fontId="23" fillId="48" borderId="106" xfId="0" applyFont="1" applyFill="1" applyBorder="1" applyAlignment="1" applyProtection="1">
      <alignment horizontal="left" vertical="center" wrapText="1"/>
    </xf>
    <xf numFmtId="0" fontId="23" fillId="48" borderId="31" xfId="0" applyFont="1" applyFill="1" applyBorder="1" applyAlignment="1" applyProtection="1">
      <alignment horizontal="left" vertical="center" wrapText="1"/>
    </xf>
    <xf numFmtId="0" fontId="23" fillId="48" borderId="109" xfId="0" applyFont="1" applyFill="1" applyBorder="1" applyAlignment="1" applyProtection="1">
      <alignment horizontal="left" vertical="center" wrapText="1"/>
    </xf>
    <xf numFmtId="0" fontId="23" fillId="48" borderId="112" xfId="0" applyFont="1" applyFill="1" applyBorder="1" applyAlignment="1" applyProtection="1">
      <alignment horizontal="left" vertical="center" wrapText="1"/>
    </xf>
    <xf numFmtId="0" fontId="23" fillId="48" borderId="113" xfId="0" applyFont="1" applyFill="1" applyBorder="1" applyAlignment="1" applyProtection="1">
      <alignment horizontal="left" vertical="center" wrapText="1"/>
    </xf>
    <xf numFmtId="4" fontId="25" fillId="0" borderId="107" xfId="0" applyNumberFormat="1" applyFont="1" applyBorder="1" applyAlignment="1">
      <alignment horizontal="center" vertical="center" wrapText="1"/>
    </xf>
    <xf numFmtId="4" fontId="25" fillId="0" borderId="110" xfId="0" applyNumberFormat="1" applyFont="1" applyBorder="1" applyAlignment="1">
      <alignment horizontal="center" vertical="center" wrapText="1"/>
    </xf>
    <xf numFmtId="4" fontId="25" fillId="0" borderId="114" xfId="0" applyNumberFormat="1" applyFont="1" applyBorder="1" applyAlignment="1">
      <alignment horizontal="center" vertical="center" wrapText="1"/>
    </xf>
    <xf numFmtId="0" fontId="10" fillId="11" borderId="2" xfId="0" applyFont="1" applyFill="1" applyBorder="1" applyAlignment="1">
      <alignment horizontal="center" vertical="center" wrapText="1"/>
    </xf>
    <xf numFmtId="0" fontId="6" fillId="2" borderId="2" xfId="0" applyFont="1" applyFill="1" applyBorder="1" applyAlignment="1">
      <alignment horizontal="right" vertical="center" wrapText="1"/>
    </xf>
    <xf numFmtId="0" fontId="10" fillId="2" borderId="2" xfId="0" applyFont="1" applyFill="1" applyBorder="1" applyAlignment="1">
      <alignment horizontal="center" vertical="center" wrapText="1"/>
    </xf>
    <xf numFmtId="0" fontId="23" fillId="48" borderId="104" xfId="0" applyFont="1" applyFill="1" applyBorder="1" applyAlignment="1" applyProtection="1">
      <alignment horizontal="center" vertical="center" wrapText="1"/>
    </xf>
    <xf numFmtId="0" fontId="23" fillId="48" borderId="105" xfId="0" applyFont="1" applyFill="1" applyBorder="1" applyAlignment="1" applyProtection="1">
      <alignment horizontal="center" vertical="center" wrapText="1"/>
    </xf>
    <xf numFmtId="0" fontId="23" fillId="48" borderId="108" xfId="0" applyFont="1" applyFill="1" applyBorder="1" applyAlignment="1" applyProtection="1">
      <alignment horizontal="center" vertical="center" wrapText="1"/>
    </xf>
    <xf numFmtId="0" fontId="23" fillId="48" borderId="31" xfId="0" applyFont="1" applyFill="1" applyBorder="1" applyAlignment="1" applyProtection="1">
      <alignment horizontal="center" vertical="center" wrapText="1"/>
    </xf>
    <xf numFmtId="0" fontId="23" fillId="48" borderId="111" xfId="0" applyFont="1" applyFill="1" applyBorder="1" applyAlignment="1" applyProtection="1">
      <alignment horizontal="center" vertical="center" wrapText="1"/>
    </xf>
    <xf numFmtId="0" fontId="23" fillId="48" borderId="112" xfId="0" applyFont="1" applyFill="1" applyBorder="1" applyAlignment="1" applyProtection="1">
      <alignment horizontal="center" vertical="center" wrapText="1"/>
    </xf>
    <xf numFmtId="49" fontId="7" fillId="11" borderId="2" xfId="0" applyNumberFormat="1" applyFont="1" applyFill="1" applyBorder="1" applyAlignment="1">
      <alignment horizontal="center" vertical="center" wrapText="1"/>
    </xf>
    <xf numFmtId="0" fontId="21" fillId="0" borderId="0" xfId="0" applyFont="1" applyAlignment="1">
      <alignment horizontal="left" vertical="center" wrapText="1"/>
    </xf>
    <xf numFmtId="0" fontId="13" fillId="0" borderId="31" xfId="0" applyFont="1" applyBorder="1" applyAlignment="1">
      <alignment vertical="center" wrapText="1"/>
    </xf>
    <xf numFmtId="14" fontId="10" fillId="0" borderId="0" xfId="0" applyNumberFormat="1" applyFont="1" applyAlignment="1">
      <alignment horizontal="left" vertical="center" wrapText="1"/>
    </xf>
    <xf numFmtId="0" fontId="10" fillId="0" borderId="31" xfId="0" applyFont="1" applyBorder="1" applyAlignment="1">
      <alignment horizontal="center" vertical="center" wrapText="1"/>
    </xf>
    <xf numFmtId="0" fontId="10" fillId="0" borderId="69" xfId="0" applyFont="1" applyBorder="1" applyAlignment="1">
      <alignment horizontal="center" vertical="center" wrapText="1"/>
    </xf>
    <xf numFmtId="0" fontId="13" fillId="0" borderId="70" xfId="0" applyFont="1" applyBorder="1" applyAlignment="1">
      <alignment vertical="center" wrapText="1"/>
    </xf>
    <xf numFmtId="0" fontId="13" fillId="0" borderId="71" xfId="0" applyFont="1" applyBorder="1" applyAlignment="1">
      <alignment vertical="center" wrapText="1"/>
    </xf>
    <xf numFmtId="0" fontId="13" fillId="0" borderId="72" xfId="0" applyFont="1" applyBorder="1" applyAlignment="1">
      <alignment vertical="center" wrapText="1"/>
    </xf>
    <xf numFmtId="0" fontId="13" fillId="0" borderId="73" xfId="0" applyFont="1" applyBorder="1" applyAlignment="1">
      <alignment vertical="center" wrapText="1"/>
    </xf>
    <xf numFmtId="0" fontId="13" fillId="0" borderId="74" xfId="0" applyFont="1" applyBorder="1" applyAlignment="1">
      <alignment vertical="center" wrapText="1"/>
    </xf>
    <xf numFmtId="0" fontId="10" fillId="0" borderId="0" xfId="0" applyFont="1" applyAlignment="1">
      <alignment horizontal="center" vertical="center" wrapText="1"/>
    </xf>
    <xf numFmtId="165" fontId="10" fillId="30" borderId="60" xfId="0" applyNumberFormat="1" applyFont="1" applyFill="1" applyBorder="1" applyAlignment="1">
      <alignment horizontal="center" vertical="center" wrapText="1"/>
    </xf>
    <xf numFmtId="0" fontId="13" fillId="29" borderId="61" xfId="0" applyFont="1" applyFill="1" applyBorder="1" applyAlignment="1">
      <alignment vertical="center" wrapText="1"/>
    </xf>
    <xf numFmtId="0" fontId="17" fillId="0" borderId="91" xfId="0" applyFont="1" applyBorder="1" applyAlignment="1">
      <alignment horizontal="center" vertical="center" wrapText="1"/>
    </xf>
    <xf numFmtId="0" fontId="17" fillId="0" borderId="92" xfId="0" applyFont="1" applyBorder="1" applyAlignment="1">
      <alignment horizontal="center" vertical="center" wrapText="1"/>
    </xf>
    <xf numFmtId="165" fontId="7" fillId="31" borderId="60" xfId="0" applyNumberFormat="1" applyFont="1" applyFill="1" applyBorder="1" applyAlignment="1">
      <alignment horizontal="center" vertical="center" wrapText="1"/>
    </xf>
    <xf numFmtId="0" fontId="13" fillId="29" borderId="68" xfId="0" applyFont="1" applyFill="1" applyBorder="1" applyAlignment="1">
      <alignment vertical="center" wrapText="1"/>
    </xf>
    <xf numFmtId="0" fontId="17" fillId="29" borderId="94" xfId="0" applyFont="1" applyFill="1" applyBorder="1" applyAlignment="1">
      <alignment horizontal="center" vertical="center" wrapText="1"/>
    </xf>
    <xf numFmtId="0" fontId="17" fillId="29" borderId="77" xfId="0" applyFont="1" applyFill="1" applyBorder="1" applyAlignment="1">
      <alignment horizontal="center" vertical="center" wrapText="1"/>
    </xf>
    <xf numFmtId="0" fontId="7" fillId="28" borderId="51" xfId="0" applyFont="1" applyFill="1" applyBorder="1" applyAlignment="1">
      <alignment horizontal="center" vertical="center" wrapText="1"/>
    </xf>
    <xf numFmtId="0" fontId="13" fillId="29" borderId="52" xfId="0" applyFont="1" applyFill="1" applyBorder="1" applyAlignment="1">
      <alignment vertical="center" wrapText="1"/>
    </xf>
    <xf numFmtId="165" fontId="10" fillId="25" borderId="47" xfId="0" applyNumberFormat="1" applyFont="1" applyFill="1" applyBorder="1" applyAlignment="1">
      <alignment horizontal="center" vertical="center" wrapText="1"/>
    </xf>
    <xf numFmtId="0" fontId="13" fillId="26" borderId="48" xfId="0" applyFont="1" applyFill="1" applyBorder="1" applyAlignment="1">
      <alignment vertical="center" wrapText="1"/>
    </xf>
    <xf numFmtId="165" fontId="10" fillId="27" borderId="22" xfId="0" applyNumberFormat="1" applyFont="1" applyFill="1" applyBorder="1" applyAlignment="1">
      <alignment horizontal="center" vertical="center" wrapText="1"/>
    </xf>
    <xf numFmtId="0" fontId="13" fillId="24" borderId="23" xfId="0" applyFont="1" applyFill="1" applyBorder="1" applyAlignment="1">
      <alignment vertical="center" wrapText="1"/>
    </xf>
    <xf numFmtId="165" fontId="10" fillId="25" borderId="22" xfId="0" applyNumberFormat="1" applyFont="1" applyFill="1" applyBorder="1" applyAlignment="1">
      <alignment horizontal="center" vertical="center" wrapText="1"/>
    </xf>
    <xf numFmtId="0" fontId="13" fillId="26" borderId="23" xfId="0" applyFont="1" applyFill="1" applyBorder="1" applyAlignment="1">
      <alignment vertical="center" wrapText="1"/>
    </xf>
    <xf numFmtId="0" fontId="11"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18" fillId="0" borderId="31" xfId="0" applyFont="1" applyBorder="1" applyAlignment="1">
      <alignment horizontal="center" vertical="center" wrapText="1"/>
    </xf>
  </cellXfs>
  <cellStyles count="5">
    <cellStyle name="Moeda 2" xfId="4"/>
    <cellStyle name="Normal" xfId="0" builtinId="0"/>
    <cellStyle name="Normal 2" xfId="1"/>
    <cellStyle name="Normal 2 2" xfId="3"/>
    <cellStyle name="Normal 3" xfId="2"/>
  </cellStyles>
  <dxfs count="7">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19050</xdr:rowOff>
    </xdr:from>
    <xdr:to>
      <xdr:col>0</xdr:col>
      <xdr:colOff>1143000</xdr:colOff>
      <xdr:row>5</xdr:row>
      <xdr:rowOff>121227</xdr:rowOff>
    </xdr:to>
    <xdr:pic>
      <xdr:nvPicPr>
        <xdr:cNvPr id="8" name="Imagem 7" descr="novamarca if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9050"/>
          <a:ext cx="106680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47625</xdr:colOff>
      <xdr:row>0</xdr:row>
      <xdr:rowOff>38101</xdr:rowOff>
    </xdr:from>
    <xdr:to>
      <xdr:col>2</xdr:col>
      <xdr:colOff>987750</xdr:colOff>
      <xdr:row>5</xdr:row>
      <xdr:rowOff>123825</xdr:rowOff>
    </xdr:to>
    <xdr:pic>
      <xdr:nvPicPr>
        <xdr:cNvPr id="4" name="Imagem 3" descr="novamarca iff">
          <a:extLst>
            <a:ext uri="{FF2B5EF4-FFF2-40B4-BE49-F238E27FC236}">
              <a16:creationId xmlns:a16="http://schemas.microsoft.com/office/drawing/2014/main" xmlns=""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1"/>
          <a:ext cx="940125" cy="103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1133475</xdr:colOff>
      <xdr:row>4</xdr:row>
      <xdr:rowOff>200025</xdr:rowOff>
    </xdr:to>
    <xdr:pic>
      <xdr:nvPicPr>
        <xdr:cNvPr id="3" name="Imagem 2" descr="novamarca iff">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1133475</xdr:colOff>
      <xdr:row>6</xdr:row>
      <xdr:rowOff>47625</xdr:rowOff>
    </xdr:to>
    <xdr:pic>
      <xdr:nvPicPr>
        <xdr:cNvPr id="3" name="Imagem 2" descr="novamarca iff">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9525</xdr:rowOff>
    </xdr:from>
    <xdr:to>
      <xdr:col>0</xdr:col>
      <xdr:colOff>1057275</xdr:colOff>
      <xdr:row>5</xdr:row>
      <xdr:rowOff>158353</xdr:rowOff>
    </xdr:to>
    <xdr:pic>
      <xdr:nvPicPr>
        <xdr:cNvPr id="3" name="Imagem 2" descr="novamarca iff">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
          <a:ext cx="1000125" cy="1053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1133475</xdr:colOff>
      <xdr:row>6</xdr:row>
      <xdr:rowOff>47625</xdr:rowOff>
    </xdr:to>
    <xdr:pic>
      <xdr:nvPicPr>
        <xdr:cNvPr id="3" name="Imagem 2" descr="novamarca iff">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933611</xdr:colOff>
      <xdr:row>5</xdr:row>
      <xdr:rowOff>47625</xdr:rowOff>
    </xdr:to>
    <xdr:pic>
      <xdr:nvPicPr>
        <xdr:cNvPr id="3" name="Imagem 2" descr="novamarca iff">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885986"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931191</xdr:colOff>
      <xdr:row>5</xdr:row>
      <xdr:rowOff>76200</xdr:rowOff>
    </xdr:to>
    <xdr:pic>
      <xdr:nvPicPr>
        <xdr:cNvPr id="3" name="Imagem 2" descr="novamarca iff">
          <a:extLst>
            <a:ext uri="{FF2B5EF4-FFF2-40B4-BE49-F238E27FC236}">
              <a16:creationId xmlns:a16="http://schemas.microsoft.com/office/drawing/2014/main" xmlns=""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93119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0</xdr:col>
      <xdr:colOff>973439</xdr:colOff>
      <xdr:row>5</xdr:row>
      <xdr:rowOff>57150</xdr:rowOff>
    </xdr:to>
    <xdr:pic>
      <xdr:nvPicPr>
        <xdr:cNvPr id="3" name="Imagem 2" descr="novamarca iff">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916289"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66676</xdr:colOff>
      <xdr:row>0</xdr:row>
      <xdr:rowOff>57150</xdr:rowOff>
    </xdr:from>
    <xdr:to>
      <xdr:col>0</xdr:col>
      <xdr:colOff>1038226</xdr:colOff>
      <xdr:row>5</xdr:row>
      <xdr:rowOff>115377</xdr:rowOff>
    </xdr:to>
    <xdr:pic>
      <xdr:nvPicPr>
        <xdr:cNvPr id="2" name="Imagem 1" descr="novamarca iff">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971550" cy="963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parodes/Downloads/PLANILHA%20LIMPEZA%20CAMPUS%20S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A DE CARREGAMENTO"/>
      <sheetName val="INSUMOS"/>
      <sheetName val="Área"/>
      <sheetName val="Cálculo mão obra limpeza geral"/>
      <sheetName val="Cálc. mão obra banheiros"/>
      <sheetName val="Cálc. mão obra esqu. e fachadas"/>
      <sheetName val="Planilha área geral"/>
      <sheetName val="Planilha área Banheiros"/>
      <sheetName val="Pl. Área Esquadrias e Fachadas"/>
      <sheetName val="Planilha Encarregado"/>
      <sheetName val="Resumo da Proposta"/>
    </sheetNames>
    <sheetDataSet>
      <sheetData sheetId="0"/>
      <sheetData sheetId="1">
        <row r="112">
          <cell r="A112" t="str">
            <v>Quantidade de mão de obra alocada na prestação dos serviços (informação oriunda da aba 'Resumo da Proposta' - Quantidade de Postos/Mão de Obra a ser alocados) + posto do encarregado</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topLeftCell="A10" zoomScale="110" zoomScaleNormal="110" workbookViewId="0">
      <selection activeCell="B25" sqref="B25"/>
    </sheetView>
  </sheetViews>
  <sheetFormatPr defaultColWidth="14.42578125" defaultRowHeight="15" customHeight="1" x14ac:dyDescent="0.2"/>
  <cols>
    <col min="1" max="1" width="26.7109375" style="238" customWidth="1"/>
    <col min="2" max="2" width="81" style="238" customWidth="1"/>
    <col min="3" max="3" width="20.85546875" style="238" customWidth="1"/>
    <col min="4" max="26" width="8" style="238" customWidth="1"/>
    <col min="27" max="16384" width="14.42578125" style="238"/>
  </cols>
  <sheetData>
    <row r="1" spans="1:3" x14ac:dyDescent="0.2">
      <c r="A1" s="343" t="s">
        <v>0</v>
      </c>
      <c r="B1" s="343"/>
      <c r="C1" s="343"/>
    </row>
    <row r="2" spans="1:3" x14ac:dyDescent="0.2">
      <c r="A2" s="343" t="s">
        <v>1</v>
      </c>
      <c r="B2" s="343"/>
      <c r="C2" s="343"/>
    </row>
    <row r="3" spans="1:3" x14ac:dyDescent="0.2">
      <c r="A3" s="343" t="s">
        <v>2</v>
      </c>
      <c r="B3" s="343"/>
      <c r="C3" s="343"/>
    </row>
    <row r="4" spans="1:3" x14ac:dyDescent="0.2">
      <c r="A4" s="342" t="s">
        <v>714</v>
      </c>
      <c r="B4" s="342"/>
      <c r="C4" s="342"/>
    </row>
    <row r="5" spans="1:3" x14ac:dyDescent="0.2">
      <c r="A5" s="366" t="s">
        <v>46</v>
      </c>
      <c r="B5" s="366"/>
      <c r="C5" s="366"/>
    </row>
    <row r="6" spans="1:3" ht="12.75" customHeight="1" thickBot="1" x14ac:dyDescent="0.25">
      <c r="A6" s="269"/>
      <c r="B6" s="269"/>
    </row>
    <row r="7" spans="1:3" ht="12.75" customHeight="1" x14ac:dyDescent="0.2">
      <c r="A7" s="331" t="s">
        <v>47</v>
      </c>
      <c r="B7" s="379" t="s">
        <v>48</v>
      </c>
      <c r="C7" s="362"/>
    </row>
    <row r="8" spans="1:3" ht="12.75" customHeight="1" x14ac:dyDescent="0.2">
      <c r="A8" s="332" t="s">
        <v>49</v>
      </c>
      <c r="B8" s="380"/>
      <c r="C8" s="381"/>
    </row>
    <row r="9" spans="1:3" ht="12.75" customHeight="1" x14ac:dyDescent="0.2">
      <c r="A9" s="332" t="s">
        <v>50</v>
      </c>
      <c r="B9" s="380"/>
      <c r="C9" s="381"/>
    </row>
    <row r="10" spans="1:3" ht="12.75" customHeight="1" x14ac:dyDescent="0.2">
      <c r="A10" s="333" t="s">
        <v>51</v>
      </c>
      <c r="B10" s="382"/>
      <c r="C10" s="383"/>
    </row>
    <row r="11" spans="1:3" ht="12.75" customHeight="1" x14ac:dyDescent="0.2">
      <c r="A11" s="334" t="s">
        <v>52</v>
      </c>
      <c r="B11" s="384" t="s">
        <v>53</v>
      </c>
      <c r="C11" s="357"/>
    </row>
    <row r="12" spans="1:3" ht="12.75" customHeight="1" x14ac:dyDescent="0.2">
      <c r="A12" s="335" t="s">
        <v>54</v>
      </c>
      <c r="B12" s="385" t="s">
        <v>736</v>
      </c>
      <c r="C12" s="357"/>
    </row>
    <row r="13" spans="1:3" ht="12.75" customHeight="1" x14ac:dyDescent="0.2">
      <c r="A13" s="335" t="s">
        <v>55</v>
      </c>
      <c r="B13" s="386"/>
      <c r="C13" s="357"/>
    </row>
    <row r="14" spans="1:3" ht="12.75" customHeight="1" x14ac:dyDescent="0.2">
      <c r="A14" s="335" t="s">
        <v>56</v>
      </c>
      <c r="B14" s="378" t="s">
        <v>737</v>
      </c>
      <c r="C14" s="357"/>
    </row>
    <row r="15" spans="1:3" ht="12.75" customHeight="1" x14ac:dyDescent="0.2">
      <c r="A15" s="335" t="s">
        <v>57</v>
      </c>
      <c r="B15" s="378" t="s">
        <v>788</v>
      </c>
      <c r="C15" s="357"/>
    </row>
    <row r="16" spans="1:3" ht="12.75" customHeight="1" x14ac:dyDescent="0.2">
      <c r="A16" s="335" t="s">
        <v>58</v>
      </c>
      <c r="B16" s="378" t="s">
        <v>789</v>
      </c>
      <c r="C16" s="357"/>
    </row>
    <row r="17" spans="1:3" ht="12.75" customHeight="1" x14ac:dyDescent="0.2">
      <c r="A17" s="335" t="s">
        <v>59</v>
      </c>
      <c r="B17" s="378" t="s">
        <v>790</v>
      </c>
      <c r="C17" s="357"/>
    </row>
    <row r="18" spans="1:3" ht="12.75" customHeight="1" x14ac:dyDescent="0.2">
      <c r="A18" s="335" t="s">
        <v>60</v>
      </c>
      <c r="B18" s="378" t="s">
        <v>791</v>
      </c>
      <c r="C18" s="357"/>
    </row>
    <row r="19" spans="1:3" ht="12.75" customHeight="1" x14ac:dyDescent="0.2">
      <c r="A19" s="335" t="s">
        <v>61</v>
      </c>
      <c r="B19" s="378" t="s">
        <v>792</v>
      </c>
      <c r="C19" s="357"/>
    </row>
    <row r="20" spans="1:3" ht="15.75" customHeight="1" x14ac:dyDescent="0.2">
      <c r="A20" s="354" t="s">
        <v>62</v>
      </c>
      <c r="B20" s="369"/>
      <c r="C20" s="370"/>
    </row>
    <row r="21" spans="1:3" ht="56.25" customHeight="1" x14ac:dyDescent="0.2">
      <c r="A21" s="300" t="s">
        <v>63</v>
      </c>
      <c r="B21" s="314" t="s">
        <v>64</v>
      </c>
      <c r="C21" s="296" t="s">
        <v>779</v>
      </c>
    </row>
    <row r="22" spans="1:3" ht="15" customHeight="1" x14ac:dyDescent="0.2">
      <c r="A22" s="371" t="s">
        <v>65</v>
      </c>
      <c r="B22" s="297" t="s">
        <v>66</v>
      </c>
      <c r="C22" s="315">
        <v>1200</v>
      </c>
    </row>
    <row r="23" spans="1:3" ht="15" customHeight="1" x14ac:dyDescent="0.2">
      <c r="A23" s="372"/>
      <c r="B23" s="297" t="s">
        <v>67</v>
      </c>
      <c r="C23" s="315">
        <v>1200</v>
      </c>
    </row>
    <row r="24" spans="1:3" ht="15" customHeight="1" x14ac:dyDescent="0.2">
      <c r="A24" s="372"/>
      <c r="B24" s="297" t="s">
        <v>68</v>
      </c>
      <c r="C24" s="315">
        <v>450</v>
      </c>
    </row>
    <row r="25" spans="1:3" ht="15" customHeight="1" x14ac:dyDescent="0.2">
      <c r="A25" s="372"/>
      <c r="B25" s="297" t="s">
        <v>69</v>
      </c>
      <c r="C25" s="315">
        <v>2500</v>
      </c>
    </row>
    <row r="26" spans="1:3" ht="15" customHeight="1" x14ac:dyDescent="0.2">
      <c r="A26" s="372"/>
      <c r="B26" s="297" t="s">
        <v>70</v>
      </c>
      <c r="C26" s="315">
        <v>1800</v>
      </c>
    </row>
    <row r="27" spans="1:3" ht="15" customHeight="1" x14ac:dyDescent="0.2">
      <c r="A27" s="372"/>
      <c r="B27" s="297" t="s">
        <v>71</v>
      </c>
      <c r="C27" s="315">
        <v>1500</v>
      </c>
    </row>
    <row r="28" spans="1:3" ht="15" customHeight="1" x14ac:dyDescent="0.2">
      <c r="A28" s="372"/>
      <c r="B28" s="297" t="s">
        <v>72</v>
      </c>
      <c r="C28" s="315">
        <v>1200</v>
      </c>
    </row>
    <row r="29" spans="1:3" ht="15" hidden="1" customHeight="1" x14ac:dyDescent="0.2">
      <c r="A29" s="372"/>
      <c r="B29" s="297" t="s">
        <v>73</v>
      </c>
      <c r="C29" s="316">
        <v>800</v>
      </c>
    </row>
    <row r="30" spans="1:3" ht="15" hidden="1" customHeight="1" x14ac:dyDescent="0.2">
      <c r="A30" s="373"/>
      <c r="B30" s="297" t="s">
        <v>74</v>
      </c>
      <c r="C30" s="316">
        <v>450</v>
      </c>
    </row>
    <row r="31" spans="1:3" ht="15" customHeight="1" x14ac:dyDescent="0.2">
      <c r="A31" s="371" t="s">
        <v>75</v>
      </c>
      <c r="B31" s="298" t="s">
        <v>76</v>
      </c>
      <c r="C31" s="315">
        <v>2700</v>
      </c>
    </row>
    <row r="32" spans="1:3" ht="15" hidden="1" customHeight="1" x14ac:dyDescent="0.2">
      <c r="A32" s="372"/>
      <c r="B32" s="299" t="s">
        <v>77</v>
      </c>
      <c r="C32" s="317">
        <v>800</v>
      </c>
    </row>
    <row r="33" spans="1:3" ht="15" hidden="1" customHeight="1" x14ac:dyDescent="0.2">
      <c r="A33" s="372"/>
      <c r="B33" s="299" t="s">
        <v>78</v>
      </c>
      <c r="C33" s="317">
        <v>450</v>
      </c>
    </row>
    <row r="34" spans="1:3" ht="15" customHeight="1" x14ac:dyDescent="0.2">
      <c r="A34" s="372"/>
      <c r="B34" s="298" t="s">
        <v>79</v>
      </c>
      <c r="C34" s="315">
        <v>9000</v>
      </c>
    </row>
    <row r="35" spans="1:3" ht="15" customHeight="1" x14ac:dyDescent="0.2">
      <c r="A35" s="372"/>
      <c r="B35" s="298" t="s">
        <v>80</v>
      </c>
      <c r="C35" s="315">
        <v>2700</v>
      </c>
    </row>
    <row r="36" spans="1:3" ht="15" customHeight="1" x14ac:dyDescent="0.2">
      <c r="A36" s="372"/>
      <c r="B36" s="298" t="s">
        <v>81</v>
      </c>
      <c r="C36" s="315">
        <v>2700</v>
      </c>
    </row>
    <row r="37" spans="1:3" ht="15" customHeight="1" x14ac:dyDescent="0.2">
      <c r="A37" s="372"/>
      <c r="B37" s="298" t="s">
        <v>82</v>
      </c>
      <c r="C37" s="315">
        <v>2700</v>
      </c>
    </row>
    <row r="38" spans="1:3" ht="15" customHeight="1" x14ac:dyDescent="0.2">
      <c r="A38" s="373"/>
      <c r="B38" s="298" t="s">
        <v>83</v>
      </c>
      <c r="C38" s="315">
        <v>100000</v>
      </c>
    </row>
    <row r="39" spans="1:3" ht="15" customHeight="1" x14ac:dyDescent="0.2">
      <c r="A39" s="374" t="s">
        <v>84</v>
      </c>
      <c r="B39" s="298" t="s">
        <v>85</v>
      </c>
      <c r="C39" s="315">
        <v>300</v>
      </c>
    </row>
    <row r="40" spans="1:3" ht="15" customHeight="1" x14ac:dyDescent="0.2">
      <c r="A40" s="372"/>
      <c r="B40" s="299" t="s">
        <v>86</v>
      </c>
      <c r="C40" s="318">
        <v>800</v>
      </c>
    </row>
    <row r="41" spans="1:3" ht="15" customHeight="1" x14ac:dyDescent="0.2">
      <c r="A41" s="373"/>
      <c r="B41" s="299" t="s">
        <v>87</v>
      </c>
      <c r="C41" s="318">
        <v>450</v>
      </c>
    </row>
    <row r="42" spans="1:3" ht="15" customHeight="1" x14ac:dyDescent="0.2">
      <c r="A42" s="371" t="s">
        <v>88</v>
      </c>
      <c r="B42" s="298" t="s">
        <v>619</v>
      </c>
      <c r="C42" s="315">
        <v>160</v>
      </c>
    </row>
    <row r="43" spans="1:3" ht="15" customHeight="1" x14ac:dyDescent="0.2">
      <c r="A43" s="372"/>
      <c r="B43" s="298" t="s">
        <v>620</v>
      </c>
      <c r="C43" s="315">
        <v>380</v>
      </c>
    </row>
    <row r="44" spans="1:3" ht="15" customHeight="1" x14ac:dyDescent="0.2">
      <c r="A44" s="373"/>
      <c r="B44" s="298" t="s">
        <v>89</v>
      </c>
      <c r="C44" s="315">
        <v>380</v>
      </c>
    </row>
    <row r="45" spans="1:3" ht="25.5" customHeight="1" x14ac:dyDescent="0.2">
      <c r="A45" s="300" t="s">
        <v>90</v>
      </c>
      <c r="B45" s="298" t="s">
        <v>91</v>
      </c>
      <c r="C45" s="319">
        <v>160</v>
      </c>
    </row>
    <row r="46" spans="1:3" ht="25.5" customHeight="1" x14ac:dyDescent="0.2">
      <c r="A46" s="301" t="s">
        <v>92</v>
      </c>
      <c r="B46" s="302" t="s">
        <v>93</v>
      </c>
      <c r="C46" s="14">
        <v>450</v>
      </c>
    </row>
    <row r="47" spans="1:3" ht="57.75" customHeight="1" thickBot="1" x14ac:dyDescent="0.25">
      <c r="A47" s="363" t="s">
        <v>735</v>
      </c>
      <c r="B47" s="364"/>
      <c r="C47" s="365"/>
    </row>
    <row r="48" spans="1:3" ht="12.75" customHeight="1" thickBot="1" x14ac:dyDescent="0.25"/>
    <row r="49" spans="1:26" ht="14.25" x14ac:dyDescent="0.2">
      <c r="A49" s="353" t="s">
        <v>94</v>
      </c>
      <c r="B49" s="349"/>
      <c r="C49" s="350"/>
      <c r="D49" s="336"/>
      <c r="E49" s="336"/>
      <c r="F49" s="336"/>
      <c r="G49" s="336"/>
      <c r="H49" s="336"/>
      <c r="I49" s="336"/>
      <c r="J49" s="336"/>
      <c r="K49" s="336"/>
      <c r="L49" s="336"/>
      <c r="M49" s="336"/>
      <c r="N49" s="336"/>
      <c r="O49" s="336"/>
      <c r="P49" s="336"/>
      <c r="Q49" s="336"/>
      <c r="R49" s="336"/>
      <c r="S49" s="336"/>
      <c r="T49" s="336"/>
      <c r="U49" s="336"/>
      <c r="V49" s="336"/>
      <c r="W49" s="336"/>
      <c r="X49" s="336"/>
      <c r="Y49" s="336"/>
      <c r="Z49" s="336"/>
    </row>
    <row r="50" spans="1:26" x14ac:dyDescent="0.2">
      <c r="A50" s="375" t="s">
        <v>732</v>
      </c>
      <c r="B50" s="376"/>
      <c r="C50" s="377"/>
      <c r="D50" s="336"/>
      <c r="E50" s="336"/>
      <c r="F50" s="336"/>
      <c r="G50" s="336"/>
      <c r="H50" s="336"/>
      <c r="I50" s="336"/>
      <c r="J50" s="336"/>
      <c r="K50" s="336"/>
      <c r="L50" s="336"/>
      <c r="M50" s="336"/>
      <c r="N50" s="336"/>
      <c r="O50" s="336"/>
      <c r="P50" s="336"/>
      <c r="Q50" s="336"/>
      <c r="R50" s="336"/>
      <c r="S50" s="336"/>
      <c r="T50" s="336"/>
      <c r="U50" s="336"/>
      <c r="V50" s="336"/>
      <c r="W50" s="336"/>
      <c r="X50" s="336"/>
      <c r="Y50" s="336"/>
      <c r="Z50" s="336"/>
    </row>
    <row r="51" spans="1:26" thickBot="1" x14ac:dyDescent="0.25">
      <c r="A51" s="320" t="s">
        <v>95</v>
      </c>
      <c r="B51" s="346">
        <v>1</v>
      </c>
      <c r="C51" s="347"/>
      <c r="D51" s="336"/>
      <c r="E51" s="336"/>
      <c r="F51" s="336"/>
      <c r="G51" s="336"/>
      <c r="H51" s="336"/>
      <c r="I51" s="336"/>
      <c r="J51" s="336"/>
      <c r="K51" s="336"/>
      <c r="L51" s="336"/>
      <c r="M51" s="336"/>
      <c r="N51" s="336"/>
      <c r="O51" s="336"/>
      <c r="P51" s="336"/>
      <c r="Q51" s="336"/>
      <c r="R51" s="336"/>
      <c r="S51" s="336"/>
      <c r="T51" s="336"/>
      <c r="U51" s="336"/>
      <c r="V51" s="336"/>
      <c r="W51" s="336"/>
      <c r="X51" s="336"/>
      <c r="Y51" s="336"/>
      <c r="Z51" s="336"/>
    </row>
    <row r="52" spans="1:26" ht="15.75" thickBot="1" x14ac:dyDescent="0.25">
      <c r="A52" s="13"/>
      <c r="B52" s="13"/>
      <c r="C52" s="13"/>
      <c r="D52" s="336"/>
      <c r="E52" s="336"/>
      <c r="F52" s="336"/>
      <c r="G52" s="336"/>
      <c r="H52" s="336"/>
      <c r="I52" s="336"/>
      <c r="J52" s="336"/>
      <c r="K52" s="336"/>
      <c r="L52" s="336"/>
      <c r="M52" s="336"/>
      <c r="N52" s="336"/>
      <c r="O52" s="336"/>
      <c r="P52" s="336"/>
      <c r="Q52" s="336"/>
      <c r="R52" s="336"/>
      <c r="S52" s="336"/>
      <c r="T52" s="336"/>
      <c r="U52" s="336"/>
      <c r="V52" s="336"/>
      <c r="W52" s="336"/>
      <c r="X52" s="336"/>
      <c r="Y52" s="336"/>
      <c r="Z52" s="336"/>
    </row>
    <row r="53" spans="1:26" ht="14.25" x14ac:dyDescent="0.2">
      <c r="A53" s="353" t="s">
        <v>96</v>
      </c>
      <c r="B53" s="349"/>
      <c r="C53" s="350"/>
      <c r="D53" s="336"/>
      <c r="E53" s="336"/>
      <c r="F53" s="336"/>
      <c r="G53" s="336"/>
      <c r="H53" s="336"/>
      <c r="I53" s="336"/>
      <c r="J53" s="336"/>
      <c r="K53" s="336"/>
      <c r="L53" s="336"/>
      <c r="M53" s="336"/>
      <c r="N53" s="336"/>
      <c r="O53" s="336"/>
      <c r="P53" s="336"/>
      <c r="Q53" s="336"/>
      <c r="R53" s="336"/>
      <c r="S53" s="336"/>
      <c r="T53" s="336"/>
      <c r="U53" s="336"/>
      <c r="V53" s="336"/>
      <c r="W53" s="336"/>
      <c r="X53" s="336"/>
      <c r="Y53" s="336"/>
      <c r="Z53" s="336"/>
    </row>
    <row r="54" spans="1:26" x14ac:dyDescent="0.2">
      <c r="A54" s="300" t="s">
        <v>97</v>
      </c>
      <c r="B54" s="358">
        <f>B13</f>
        <v>0</v>
      </c>
      <c r="C54" s="357"/>
      <c r="D54" s="336"/>
      <c r="E54" s="336"/>
      <c r="F54" s="336"/>
      <c r="G54" s="336"/>
      <c r="H54" s="336"/>
      <c r="I54" s="336"/>
      <c r="J54" s="336"/>
      <c r="K54" s="336"/>
      <c r="L54" s="336"/>
      <c r="M54" s="336"/>
      <c r="N54" s="336"/>
      <c r="O54" s="336"/>
      <c r="P54" s="336"/>
      <c r="Q54" s="336"/>
      <c r="R54" s="336"/>
      <c r="S54" s="336"/>
      <c r="T54" s="336"/>
      <c r="U54" s="336"/>
      <c r="V54" s="336"/>
      <c r="W54" s="336"/>
      <c r="X54" s="336"/>
      <c r="Y54" s="336"/>
      <c r="Z54" s="336"/>
    </row>
    <row r="55" spans="1:26" x14ac:dyDescent="0.2">
      <c r="A55" s="300" t="s">
        <v>98</v>
      </c>
      <c r="B55" s="359" t="s">
        <v>713</v>
      </c>
      <c r="C55" s="357"/>
      <c r="D55" s="336"/>
      <c r="E55" s="336"/>
      <c r="F55" s="336"/>
      <c r="G55" s="336"/>
      <c r="H55" s="336"/>
      <c r="I55" s="336"/>
      <c r="J55" s="336"/>
      <c r="K55" s="336"/>
      <c r="L55" s="336"/>
      <c r="M55" s="336"/>
      <c r="N55" s="336"/>
      <c r="O55" s="336"/>
      <c r="P55" s="336"/>
      <c r="Q55" s="336"/>
      <c r="R55" s="336"/>
      <c r="S55" s="336"/>
      <c r="T55" s="336"/>
      <c r="U55" s="336"/>
      <c r="V55" s="336"/>
      <c r="W55" s="336"/>
      <c r="X55" s="336"/>
      <c r="Y55" s="336"/>
      <c r="Z55" s="336"/>
    </row>
    <row r="56" spans="1:26" ht="30" x14ac:dyDescent="0.2">
      <c r="A56" s="300" t="s">
        <v>99</v>
      </c>
      <c r="B56" s="359" t="s">
        <v>796</v>
      </c>
      <c r="C56" s="357"/>
      <c r="D56" s="336"/>
      <c r="E56" s="336"/>
      <c r="F56" s="336"/>
      <c r="G56" s="336"/>
      <c r="H56" s="336"/>
      <c r="I56" s="336"/>
      <c r="J56" s="336"/>
      <c r="K56" s="336"/>
      <c r="L56" s="336"/>
      <c r="M56" s="336"/>
      <c r="N56" s="336"/>
      <c r="O56" s="336"/>
      <c r="P56" s="336"/>
      <c r="Q56" s="336"/>
      <c r="R56" s="336"/>
      <c r="S56" s="336"/>
      <c r="T56" s="336"/>
      <c r="U56" s="336"/>
      <c r="V56" s="336"/>
      <c r="W56" s="336"/>
      <c r="X56" s="336"/>
      <c r="Y56" s="336"/>
      <c r="Z56" s="336"/>
    </row>
    <row r="57" spans="1:26" ht="30.75" thickBot="1" x14ac:dyDescent="0.25">
      <c r="A57" s="321" t="s">
        <v>100</v>
      </c>
      <c r="B57" s="346">
        <v>20</v>
      </c>
      <c r="C57" s="347"/>
      <c r="D57" s="336"/>
      <c r="E57" s="336"/>
      <c r="F57" s="336"/>
      <c r="G57" s="336"/>
      <c r="H57" s="336"/>
      <c r="I57" s="336"/>
      <c r="J57" s="336"/>
      <c r="K57" s="336"/>
      <c r="L57" s="336"/>
      <c r="M57" s="336"/>
      <c r="N57" s="336"/>
      <c r="O57" s="336"/>
      <c r="P57" s="336"/>
      <c r="Q57" s="336"/>
      <c r="R57" s="336"/>
      <c r="S57" s="336"/>
      <c r="T57" s="336"/>
      <c r="U57" s="336"/>
      <c r="V57" s="336"/>
      <c r="W57" s="336"/>
      <c r="X57" s="336"/>
      <c r="Y57" s="336"/>
      <c r="Z57" s="336"/>
    </row>
    <row r="58" spans="1:26" ht="15.75" thickBot="1" x14ac:dyDescent="0.25">
      <c r="A58" s="13"/>
      <c r="B58" s="13"/>
      <c r="C58" s="13"/>
      <c r="D58" s="336"/>
      <c r="E58" s="336"/>
      <c r="F58" s="336"/>
      <c r="G58" s="336"/>
      <c r="H58" s="336"/>
      <c r="I58" s="336"/>
      <c r="J58" s="336"/>
      <c r="K58" s="336"/>
      <c r="L58" s="336"/>
      <c r="M58" s="336"/>
      <c r="N58" s="336"/>
      <c r="O58" s="336"/>
      <c r="P58" s="336"/>
      <c r="Q58" s="336"/>
      <c r="R58" s="336"/>
      <c r="S58" s="336"/>
      <c r="T58" s="336"/>
      <c r="U58" s="336"/>
      <c r="V58" s="336"/>
      <c r="W58" s="336"/>
      <c r="X58" s="336"/>
      <c r="Y58" s="336"/>
      <c r="Z58" s="336"/>
    </row>
    <row r="59" spans="1:26" ht="14.25" x14ac:dyDescent="0.2">
      <c r="A59" s="360" t="s">
        <v>101</v>
      </c>
      <c r="B59" s="361"/>
      <c r="C59" s="362"/>
      <c r="D59" s="336"/>
      <c r="E59" s="336"/>
      <c r="F59" s="336"/>
      <c r="G59" s="336"/>
      <c r="H59" s="336"/>
      <c r="I59" s="336"/>
      <c r="J59" s="336"/>
      <c r="K59" s="336"/>
      <c r="L59" s="336"/>
      <c r="M59" s="336"/>
      <c r="N59" s="336"/>
      <c r="O59" s="336"/>
      <c r="P59" s="336"/>
      <c r="Q59" s="336"/>
      <c r="R59" s="336"/>
      <c r="S59" s="336"/>
      <c r="T59" s="336"/>
      <c r="U59" s="336"/>
      <c r="V59" s="336"/>
      <c r="W59" s="336"/>
      <c r="X59" s="336"/>
      <c r="Y59" s="336"/>
      <c r="Z59" s="336"/>
    </row>
    <row r="60" spans="1:26" x14ac:dyDescent="0.2">
      <c r="A60" s="303" t="s">
        <v>102</v>
      </c>
      <c r="B60" s="368" t="s">
        <v>103</v>
      </c>
      <c r="C60" s="357"/>
      <c r="D60" s="304"/>
      <c r="E60" s="304"/>
      <c r="F60" s="304"/>
      <c r="G60" s="304"/>
      <c r="H60" s="13"/>
      <c r="I60" s="13"/>
      <c r="J60" s="13"/>
      <c r="K60" s="336"/>
      <c r="L60" s="336"/>
      <c r="M60" s="336"/>
      <c r="N60" s="336"/>
      <c r="O60" s="336"/>
      <c r="P60" s="336"/>
      <c r="Q60" s="336"/>
      <c r="R60" s="336"/>
      <c r="S60" s="336"/>
      <c r="T60" s="336"/>
      <c r="U60" s="336"/>
      <c r="V60" s="336"/>
      <c r="W60" s="336"/>
      <c r="X60" s="336"/>
      <c r="Y60" s="336"/>
      <c r="Z60" s="336"/>
    </row>
    <row r="61" spans="1:26" x14ac:dyDescent="0.2">
      <c r="A61" s="344" t="s">
        <v>104</v>
      </c>
      <c r="B61" s="345"/>
      <c r="C61" s="305">
        <v>5143</v>
      </c>
      <c r="D61" s="304"/>
      <c r="E61" s="304"/>
      <c r="F61" s="304"/>
      <c r="G61" s="304"/>
      <c r="H61" s="336"/>
      <c r="I61" s="336"/>
      <c r="J61" s="336"/>
      <c r="K61" s="336"/>
      <c r="L61" s="336"/>
      <c r="M61" s="336"/>
      <c r="N61" s="336"/>
      <c r="O61" s="336"/>
      <c r="P61" s="336"/>
      <c r="Q61" s="336"/>
      <c r="R61" s="336"/>
      <c r="S61" s="336"/>
      <c r="T61" s="336"/>
      <c r="U61" s="336"/>
      <c r="V61" s="336"/>
      <c r="W61" s="336"/>
      <c r="X61" s="336"/>
      <c r="Y61" s="336"/>
      <c r="Z61" s="336"/>
    </row>
    <row r="62" spans="1:26" x14ac:dyDescent="0.2">
      <c r="A62" s="303" t="s">
        <v>105</v>
      </c>
      <c r="B62" s="356" t="s">
        <v>800</v>
      </c>
      <c r="C62" s="357"/>
      <c r="D62" s="304"/>
      <c r="E62" s="304"/>
      <c r="F62" s="304"/>
      <c r="G62" s="304"/>
      <c r="H62" s="336"/>
      <c r="I62" s="336"/>
      <c r="J62" s="336"/>
      <c r="K62" s="336"/>
      <c r="L62" s="336"/>
      <c r="M62" s="336"/>
      <c r="N62" s="336"/>
      <c r="O62" s="336"/>
      <c r="P62" s="336"/>
      <c r="Q62" s="336"/>
      <c r="R62" s="336"/>
      <c r="S62" s="336"/>
      <c r="T62" s="336"/>
      <c r="U62" s="336"/>
      <c r="V62" s="336"/>
      <c r="W62" s="336"/>
      <c r="X62" s="336"/>
      <c r="Y62" s="336"/>
      <c r="Z62" s="336"/>
    </row>
    <row r="63" spans="1:26" x14ac:dyDescent="0.2">
      <c r="A63" s="344" t="s">
        <v>106</v>
      </c>
      <c r="B63" s="345"/>
      <c r="C63" s="306">
        <v>1314.09</v>
      </c>
      <c r="D63" s="304"/>
      <c r="E63" s="304"/>
      <c r="F63" s="304"/>
      <c r="G63" s="304"/>
      <c r="H63" s="336"/>
      <c r="I63" s="336"/>
      <c r="J63" s="336"/>
      <c r="K63" s="336"/>
      <c r="L63" s="336"/>
      <c r="M63" s="336"/>
      <c r="N63" s="336"/>
      <c r="O63" s="336"/>
      <c r="P63" s="336"/>
      <c r="Q63" s="336"/>
      <c r="R63" s="336"/>
      <c r="S63" s="336"/>
      <c r="T63" s="336"/>
      <c r="U63" s="336"/>
      <c r="V63" s="336"/>
      <c r="W63" s="336"/>
      <c r="X63" s="336"/>
      <c r="Y63" s="336"/>
      <c r="Z63" s="336"/>
    </row>
    <row r="64" spans="1:26" ht="30" x14ac:dyDescent="0.2">
      <c r="A64" s="344" t="s">
        <v>107</v>
      </c>
      <c r="B64" s="345"/>
      <c r="C64" s="307" t="s">
        <v>108</v>
      </c>
      <c r="D64" s="304"/>
      <c r="E64" s="304"/>
      <c r="F64" s="304"/>
      <c r="G64" s="304"/>
      <c r="H64" s="336"/>
      <c r="I64" s="336"/>
      <c r="J64" s="336"/>
      <c r="K64" s="336"/>
      <c r="L64" s="336"/>
      <c r="M64" s="336"/>
      <c r="N64" s="336"/>
      <c r="O64" s="336"/>
      <c r="P64" s="336"/>
      <c r="Q64" s="336"/>
      <c r="R64" s="336"/>
      <c r="S64" s="336"/>
      <c r="T64" s="336"/>
      <c r="U64" s="336"/>
      <c r="V64" s="336"/>
      <c r="W64" s="336"/>
      <c r="X64" s="336"/>
      <c r="Y64" s="336"/>
      <c r="Z64" s="336"/>
    </row>
    <row r="65" spans="1:26" ht="15.75" thickBot="1" x14ac:dyDescent="0.25">
      <c r="A65" s="351" t="s">
        <v>109</v>
      </c>
      <c r="B65" s="352"/>
      <c r="C65" s="308">
        <v>44562</v>
      </c>
      <c r="D65" s="304"/>
      <c r="E65" s="304"/>
      <c r="F65" s="304"/>
      <c r="G65" s="304"/>
      <c r="H65" s="336"/>
      <c r="I65" s="336"/>
      <c r="J65" s="336"/>
      <c r="K65" s="336"/>
      <c r="L65" s="336"/>
      <c r="M65" s="336"/>
      <c r="N65" s="336"/>
      <c r="O65" s="336"/>
      <c r="P65" s="336"/>
      <c r="Q65" s="336"/>
      <c r="R65" s="336"/>
      <c r="S65" s="336"/>
      <c r="T65" s="336"/>
      <c r="U65" s="336"/>
      <c r="V65" s="336"/>
      <c r="W65" s="336"/>
      <c r="X65" s="336"/>
      <c r="Y65" s="336"/>
      <c r="Z65" s="336"/>
    </row>
    <row r="66" spans="1:26" ht="15.75" thickBot="1" x14ac:dyDescent="0.25">
      <c r="A66" s="13"/>
      <c r="B66" s="13"/>
      <c r="C66" s="13"/>
      <c r="D66" s="336"/>
      <c r="E66" s="336"/>
      <c r="F66" s="336"/>
      <c r="G66" s="336"/>
      <c r="H66" s="336"/>
      <c r="I66" s="336"/>
      <c r="J66" s="336"/>
      <c r="K66" s="336"/>
      <c r="L66" s="336"/>
      <c r="M66" s="336"/>
      <c r="N66" s="336"/>
      <c r="O66" s="336"/>
      <c r="P66" s="336"/>
      <c r="Q66" s="336"/>
      <c r="R66" s="336"/>
      <c r="S66" s="336"/>
      <c r="T66" s="336"/>
      <c r="U66" s="336"/>
      <c r="V66" s="336"/>
      <c r="W66" s="336"/>
      <c r="X66" s="336"/>
      <c r="Y66" s="336"/>
      <c r="Z66" s="336"/>
    </row>
    <row r="67" spans="1:26" ht="14.25" x14ac:dyDescent="0.2">
      <c r="A67" s="353" t="s">
        <v>110</v>
      </c>
      <c r="B67" s="349"/>
      <c r="C67" s="350"/>
      <c r="D67" s="336"/>
      <c r="E67" s="336"/>
      <c r="F67" s="336"/>
      <c r="G67" s="336"/>
      <c r="H67" s="336"/>
      <c r="I67" s="336"/>
      <c r="J67" s="336"/>
      <c r="K67" s="336"/>
      <c r="L67" s="336"/>
      <c r="M67" s="336"/>
      <c r="N67" s="336"/>
      <c r="O67" s="336"/>
      <c r="P67" s="336"/>
      <c r="Q67" s="336"/>
      <c r="R67" s="336"/>
      <c r="S67" s="336"/>
      <c r="T67" s="336"/>
      <c r="U67" s="336"/>
      <c r="V67" s="336"/>
      <c r="W67" s="336"/>
      <c r="X67" s="336"/>
      <c r="Y67" s="336"/>
      <c r="Z67" s="336"/>
    </row>
    <row r="68" spans="1:26" x14ac:dyDescent="0.2">
      <c r="A68" s="354" t="s">
        <v>111</v>
      </c>
      <c r="B68" s="345"/>
      <c r="C68" s="322">
        <v>44</v>
      </c>
      <c r="D68" s="336"/>
      <c r="E68" s="336"/>
      <c r="F68" s="336"/>
      <c r="G68" s="336"/>
      <c r="H68" s="336"/>
      <c r="I68" s="336"/>
      <c r="J68" s="336"/>
      <c r="K68" s="336"/>
      <c r="L68" s="336"/>
      <c r="M68" s="336"/>
      <c r="N68" s="336"/>
      <c r="O68" s="336"/>
      <c r="P68" s="336"/>
      <c r="Q68" s="336"/>
      <c r="R68" s="336"/>
      <c r="S68" s="336"/>
      <c r="T68" s="336"/>
      <c r="U68" s="336"/>
      <c r="V68" s="336"/>
      <c r="W68" s="336"/>
      <c r="X68" s="336"/>
      <c r="Y68" s="336"/>
      <c r="Z68" s="336"/>
    </row>
    <row r="69" spans="1:26" ht="30" x14ac:dyDescent="0.2">
      <c r="A69" s="300" t="s">
        <v>112</v>
      </c>
      <c r="B69" s="337" t="s">
        <v>799</v>
      </c>
      <c r="C69" s="323"/>
      <c r="D69" s="336"/>
      <c r="E69" s="336"/>
      <c r="F69" s="336"/>
      <c r="G69" s="336"/>
      <c r="H69" s="336"/>
      <c r="I69" s="336"/>
      <c r="J69" s="336"/>
      <c r="K69" s="336"/>
      <c r="L69" s="336"/>
      <c r="M69" s="336"/>
      <c r="N69" s="336"/>
      <c r="O69" s="336"/>
      <c r="P69" s="336"/>
      <c r="Q69" s="336"/>
      <c r="R69" s="336"/>
      <c r="S69" s="336"/>
      <c r="T69" s="336"/>
      <c r="U69" s="336"/>
      <c r="V69" s="336"/>
      <c r="W69" s="336"/>
      <c r="X69" s="336"/>
      <c r="Y69" s="336"/>
      <c r="Z69" s="336"/>
    </row>
    <row r="70" spans="1:26" x14ac:dyDescent="0.2">
      <c r="A70" s="354" t="s">
        <v>113</v>
      </c>
      <c r="B70" s="345"/>
      <c r="C70" s="324">
        <v>0.4</v>
      </c>
      <c r="D70" s="336"/>
      <c r="E70" s="336"/>
      <c r="F70" s="336"/>
      <c r="G70" s="336"/>
      <c r="H70" s="336"/>
      <c r="I70" s="336"/>
      <c r="J70" s="336"/>
      <c r="K70" s="336"/>
      <c r="L70" s="336"/>
      <c r="M70" s="336"/>
      <c r="N70" s="336"/>
      <c r="O70" s="336"/>
      <c r="P70" s="336"/>
      <c r="Q70" s="336"/>
      <c r="R70" s="336"/>
      <c r="S70" s="336"/>
      <c r="T70" s="336"/>
      <c r="U70" s="336"/>
      <c r="V70" s="336"/>
      <c r="W70" s="336"/>
      <c r="X70" s="336"/>
      <c r="Y70" s="336"/>
      <c r="Z70" s="336"/>
    </row>
    <row r="71" spans="1:26" ht="15.75" thickBot="1" x14ac:dyDescent="0.25">
      <c r="A71" s="355" t="s">
        <v>114</v>
      </c>
      <c r="B71" s="352"/>
      <c r="C71" s="325">
        <v>0.2</v>
      </c>
      <c r="D71" s="336"/>
      <c r="E71" s="336"/>
      <c r="F71" s="336"/>
      <c r="G71" s="336"/>
      <c r="H71" s="336"/>
      <c r="I71" s="336"/>
      <c r="J71" s="336"/>
      <c r="K71" s="336"/>
      <c r="L71" s="336"/>
      <c r="M71" s="336"/>
      <c r="N71" s="336"/>
      <c r="O71" s="336"/>
      <c r="P71" s="336"/>
      <c r="Q71" s="336"/>
      <c r="R71" s="336"/>
      <c r="S71" s="336"/>
      <c r="T71" s="336"/>
      <c r="U71" s="336"/>
      <c r="V71" s="336"/>
      <c r="W71" s="336"/>
      <c r="X71" s="336"/>
      <c r="Y71" s="336"/>
      <c r="Z71" s="336"/>
    </row>
    <row r="72" spans="1:26" ht="15.75" thickBot="1" x14ac:dyDescent="0.25">
      <c r="A72" s="13"/>
      <c r="B72" s="13"/>
      <c r="C72" s="13"/>
      <c r="D72" s="336"/>
      <c r="E72" s="336"/>
      <c r="F72" s="336"/>
      <c r="G72" s="336"/>
      <c r="H72" s="336"/>
      <c r="I72" s="336"/>
      <c r="J72" s="336"/>
      <c r="K72" s="336"/>
      <c r="L72" s="336"/>
      <c r="M72" s="336"/>
      <c r="N72" s="336"/>
      <c r="O72" s="336"/>
      <c r="P72" s="336"/>
      <c r="Q72" s="336"/>
      <c r="R72" s="336"/>
      <c r="S72" s="336"/>
      <c r="T72" s="336"/>
      <c r="U72" s="336"/>
      <c r="V72" s="336"/>
      <c r="W72" s="336"/>
      <c r="X72" s="336"/>
      <c r="Y72" s="336"/>
      <c r="Z72" s="336"/>
    </row>
    <row r="73" spans="1:26" x14ac:dyDescent="0.2">
      <c r="A73" s="353" t="s">
        <v>115</v>
      </c>
      <c r="B73" s="349"/>
      <c r="C73" s="350"/>
      <c r="D73" s="13"/>
      <c r="E73" s="13"/>
      <c r="F73" s="13"/>
      <c r="G73" s="13"/>
      <c r="H73" s="13"/>
      <c r="I73" s="13"/>
      <c r="J73" s="336"/>
      <c r="K73" s="336"/>
      <c r="L73" s="336"/>
      <c r="M73" s="336"/>
      <c r="N73" s="336"/>
      <c r="O73" s="336"/>
      <c r="P73" s="336"/>
      <c r="Q73" s="336"/>
      <c r="R73" s="336"/>
      <c r="S73" s="336"/>
      <c r="T73" s="336"/>
      <c r="U73" s="336"/>
      <c r="V73" s="336"/>
      <c r="W73" s="336"/>
      <c r="X73" s="336"/>
      <c r="Y73" s="336"/>
      <c r="Z73" s="336"/>
    </row>
    <row r="74" spans="1:26" x14ac:dyDescent="0.2">
      <c r="A74" s="300" t="s">
        <v>116</v>
      </c>
      <c r="B74" s="367">
        <v>0.03</v>
      </c>
      <c r="C74" s="357"/>
      <c r="D74" s="336"/>
      <c r="E74" s="336"/>
      <c r="F74" s="336"/>
      <c r="G74" s="336"/>
      <c r="H74" s="336"/>
      <c r="I74" s="336"/>
      <c r="J74" s="336"/>
      <c r="K74" s="336"/>
      <c r="L74" s="336"/>
      <c r="M74" s="336"/>
      <c r="N74" s="336"/>
      <c r="O74" s="336"/>
      <c r="P74" s="336"/>
      <c r="Q74" s="336"/>
      <c r="R74" s="336"/>
      <c r="S74" s="336"/>
      <c r="T74" s="336"/>
      <c r="U74" s="336"/>
      <c r="V74" s="336"/>
      <c r="W74" s="336"/>
      <c r="X74" s="336"/>
      <c r="Y74" s="336"/>
      <c r="Z74" s="336"/>
    </row>
    <row r="75" spans="1:26" ht="15.75" thickBot="1" x14ac:dyDescent="0.25">
      <c r="A75" s="321" t="s">
        <v>117</v>
      </c>
      <c r="B75" s="346">
        <v>1</v>
      </c>
      <c r="C75" s="347"/>
      <c r="D75" s="336"/>
      <c r="E75" s="336"/>
      <c r="F75" s="336"/>
      <c r="G75" s="336"/>
      <c r="H75" s="336"/>
      <c r="I75" s="336"/>
      <c r="J75" s="336"/>
      <c r="K75" s="336"/>
      <c r="L75" s="336"/>
      <c r="M75" s="336"/>
      <c r="N75" s="336"/>
      <c r="O75" s="336"/>
      <c r="P75" s="336"/>
      <c r="Q75" s="336"/>
      <c r="R75" s="336"/>
      <c r="S75" s="336"/>
      <c r="T75" s="336"/>
      <c r="U75" s="336"/>
      <c r="V75" s="336"/>
      <c r="W75" s="336"/>
      <c r="X75" s="336"/>
      <c r="Y75" s="336"/>
      <c r="Z75" s="336"/>
    </row>
    <row r="76" spans="1:26" ht="15.75" thickBot="1" x14ac:dyDescent="0.25">
      <c r="A76" s="13"/>
      <c r="B76" s="13"/>
      <c r="C76" s="13"/>
      <c r="D76" s="336"/>
      <c r="E76" s="336"/>
      <c r="F76" s="336"/>
      <c r="G76" s="336"/>
      <c r="H76" s="336"/>
      <c r="I76" s="336"/>
      <c r="J76" s="336"/>
      <c r="K76" s="336"/>
      <c r="L76" s="336"/>
      <c r="M76" s="336"/>
      <c r="N76" s="336"/>
      <c r="O76" s="336"/>
      <c r="P76" s="336"/>
      <c r="Q76" s="336"/>
      <c r="R76" s="336"/>
      <c r="S76" s="336"/>
      <c r="T76" s="336"/>
      <c r="U76" s="336"/>
      <c r="V76" s="336"/>
      <c r="W76" s="336"/>
      <c r="X76" s="336"/>
      <c r="Y76" s="336"/>
      <c r="Z76" s="336"/>
    </row>
    <row r="77" spans="1:26" ht="14.25" x14ac:dyDescent="0.2">
      <c r="A77" s="348" t="s">
        <v>118</v>
      </c>
      <c r="B77" s="349"/>
      <c r="C77" s="350"/>
      <c r="D77" s="336"/>
      <c r="E77" s="336"/>
      <c r="F77" s="336"/>
      <c r="G77" s="336"/>
      <c r="H77" s="336"/>
      <c r="I77" s="336"/>
      <c r="J77" s="336"/>
      <c r="K77" s="336"/>
      <c r="L77" s="336"/>
      <c r="M77" s="336"/>
      <c r="N77" s="336"/>
      <c r="O77" s="336"/>
      <c r="P77" s="336"/>
      <c r="Q77" s="336"/>
      <c r="R77" s="336"/>
      <c r="S77" s="336"/>
      <c r="T77" s="336"/>
      <c r="U77" s="336"/>
      <c r="V77" s="336"/>
      <c r="W77" s="336"/>
      <c r="X77" s="336"/>
      <c r="Y77" s="336"/>
      <c r="Z77" s="336"/>
    </row>
    <row r="78" spans="1:26" x14ac:dyDescent="0.2">
      <c r="A78" s="344" t="s">
        <v>119</v>
      </c>
      <c r="B78" s="345"/>
      <c r="C78" s="326">
        <v>0.2</v>
      </c>
      <c r="D78" s="304"/>
      <c r="E78" s="304"/>
      <c r="F78" s="304"/>
      <c r="G78" s="304"/>
      <c r="H78" s="336"/>
      <c r="I78" s="336"/>
      <c r="J78" s="336"/>
      <c r="K78" s="336"/>
      <c r="L78" s="336"/>
      <c r="M78" s="336"/>
      <c r="N78" s="336"/>
      <c r="O78" s="336"/>
      <c r="P78" s="336"/>
      <c r="Q78" s="336"/>
      <c r="R78" s="336"/>
      <c r="S78" s="336"/>
      <c r="T78" s="336"/>
      <c r="U78" s="336"/>
      <c r="V78" s="336"/>
      <c r="W78" s="336"/>
      <c r="X78" s="336"/>
      <c r="Y78" s="336"/>
      <c r="Z78" s="336"/>
    </row>
    <row r="79" spans="1:26" x14ac:dyDescent="0.2">
      <c r="A79" s="344" t="s">
        <v>120</v>
      </c>
      <c r="B79" s="345"/>
      <c r="C79" s="326">
        <v>2.5000000000000001E-2</v>
      </c>
      <c r="D79" s="304"/>
      <c r="E79" s="304"/>
      <c r="F79" s="304"/>
      <c r="G79" s="304"/>
      <c r="H79" s="336"/>
      <c r="I79" s="336"/>
      <c r="J79" s="336"/>
      <c r="K79" s="336"/>
      <c r="L79" s="336"/>
      <c r="M79" s="336"/>
      <c r="N79" s="336"/>
      <c r="O79" s="336"/>
      <c r="P79" s="336"/>
      <c r="Q79" s="336"/>
      <c r="R79" s="336"/>
      <c r="S79" s="336"/>
      <c r="T79" s="336"/>
      <c r="U79" s="336"/>
      <c r="V79" s="336"/>
      <c r="W79" s="336"/>
      <c r="X79" s="336"/>
      <c r="Y79" s="336"/>
      <c r="Z79" s="336"/>
    </row>
    <row r="80" spans="1:26" x14ac:dyDescent="0.2">
      <c r="A80" s="344" t="s">
        <v>121</v>
      </c>
      <c r="B80" s="345"/>
      <c r="C80" s="327">
        <f>B74*B75</f>
        <v>0.03</v>
      </c>
      <c r="D80" s="309"/>
      <c r="E80" s="310"/>
      <c r="F80" s="309"/>
      <c r="G80" s="311"/>
      <c r="H80" s="336"/>
      <c r="I80" s="336"/>
      <c r="J80" s="336"/>
      <c r="K80" s="336"/>
      <c r="L80" s="336"/>
      <c r="M80" s="336"/>
      <c r="N80" s="336"/>
      <c r="O80" s="336"/>
      <c r="P80" s="336"/>
      <c r="Q80" s="336"/>
      <c r="R80" s="336"/>
      <c r="S80" s="336"/>
      <c r="T80" s="336"/>
      <c r="U80" s="336"/>
      <c r="V80" s="336"/>
      <c r="W80" s="336"/>
      <c r="X80" s="336"/>
      <c r="Y80" s="336"/>
      <c r="Z80" s="336"/>
    </row>
    <row r="81" spans="1:26" x14ac:dyDescent="0.2">
      <c r="A81" s="344" t="s">
        <v>122</v>
      </c>
      <c r="B81" s="345"/>
      <c r="C81" s="326">
        <v>1.4999999999999999E-2</v>
      </c>
      <c r="D81" s="304"/>
      <c r="E81" s="304"/>
      <c r="F81" s="304"/>
      <c r="G81" s="304"/>
      <c r="H81" s="336"/>
      <c r="I81" s="336"/>
      <c r="J81" s="336"/>
      <c r="K81" s="336"/>
      <c r="L81" s="336"/>
      <c r="M81" s="336"/>
      <c r="N81" s="336"/>
      <c r="O81" s="336"/>
      <c r="P81" s="336"/>
      <c r="Q81" s="336"/>
      <c r="R81" s="336"/>
      <c r="S81" s="336"/>
      <c r="T81" s="336"/>
      <c r="U81" s="336"/>
      <c r="V81" s="336"/>
      <c r="W81" s="336"/>
      <c r="X81" s="336"/>
      <c r="Y81" s="336"/>
      <c r="Z81" s="336"/>
    </row>
    <row r="82" spans="1:26" x14ac:dyDescent="0.2">
      <c r="A82" s="344" t="s">
        <v>123</v>
      </c>
      <c r="B82" s="345"/>
      <c r="C82" s="326">
        <v>0.01</v>
      </c>
      <c r="D82" s="304"/>
      <c r="E82" s="304"/>
      <c r="F82" s="304"/>
      <c r="G82" s="304"/>
      <c r="H82" s="336"/>
      <c r="I82" s="336"/>
      <c r="J82" s="336"/>
      <c r="K82" s="336"/>
      <c r="L82" s="336"/>
      <c r="M82" s="336"/>
      <c r="N82" s="336"/>
      <c r="O82" s="336"/>
      <c r="P82" s="336"/>
      <c r="Q82" s="336"/>
      <c r="R82" s="336"/>
      <c r="S82" s="336"/>
      <c r="T82" s="336"/>
      <c r="U82" s="336"/>
      <c r="V82" s="336"/>
      <c r="W82" s="336"/>
      <c r="X82" s="336"/>
      <c r="Y82" s="336"/>
      <c r="Z82" s="336"/>
    </row>
    <row r="83" spans="1:26" x14ac:dyDescent="0.2">
      <c r="A83" s="344" t="s">
        <v>124</v>
      </c>
      <c r="B83" s="345"/>
      <c r="C83" s="326">
        <v>6.0000000000000001E-3</v>
      </c>
      <c r="D83" s="304"/>
      <c r="E83" s="304"/>
      <c r="F83" s="304"/>
      <c r="G83" s="304"/>
      <c r="H83" s="336"/>
      <c r="I83" s="336"/>
      <c r="J83" s="336"/>
      <c r="K83" s="336"/>
      <c r="L83" s="336"/>
      <c r="M83" s="336"/>
      <c r="N83" s="336"/>
      <c r="O83" s="336"/>
      <c r="P83" s="336"/>
      <c r="Q83" s="336"/>
      <c r="R83" s="336"/>
      <c r="S83" s="336"/>
      <c r="T83" s="336"/>
      <c r="U83" s="336"/>
      <c r="V83" s="336"/>
      <c r="W83" s="336"/>
      <c r="X83" s="336"/>
      <c r="Y83" s="336"/>
      <c r="Z83" s="336"/>
    </row>
    <row r="84" spans="1:26" x14ac:dyDescent="0.2">
      <c r="A84" s="344" t="s">
        <v>125</v>
      </c>
      <c r="B84" s="345"/>
      <c r="C84" s="326">
        <v>2E-3</v>
      </c>
      <c r="D84" s="304"/>
      <c r="E84" s="304"/>
      <c r="F84" s="304"/>
      <c r="G84" s="304"/>
      <c r="H84" s="336"/>
      <c r="I84" s="336"/>
      <c r="J84" s="336"/>
      <c r="K84" s="336"/>
      <c r="L84" s="336"/>
      <c r="M84" s="336"/>
      <c r="N84" s="336"/>
      <c r="O84" s="336"/>
      <c r="P84" s="336"/>
      <c r="Q84" s="336"/>
      <c r="R84" s="336"/>
      <c r="S84" s="336"/>
      <c r="T84" s="336"/>
      <c r="U84" s="336"/>
      <c r="V84" s="336"/>
      <c r="W84" s="336"/>
      <c r="X84" s="336"/>
      <c r="Y84" s="336"/>
      <c r="Z84" s="336"/>
    </row>
    <row r="85" spans="1:26" ht="15.75" thickBot="1" x14ac:dyDescent="0.25">
      <c r="A85" s="351" t="s">
        <v>126</v>
      </c>
      <c r="B85" s="352"/>
      <c r="C85" s="328">
        <v>0.08</v>
      </c>
      <c r="D85" s="304"/>
      <c r="E85" s="304"/>
      <c r="F85" s="304"/>
      <c r="G85" s="304"/>
    </row>
    <row r="86" spans="1:26" ht="12.75" customHeight="1" thickBot="1" x14ac:dyDescent="0.25"/>
    <row r="87" spans="1:26" ht="12.75" customHeight="1" x14ac:dyDescent="0.2">
      <c r="A87" s="353" t="s">
        <v>127</v>
      </c>
      <c r="B87" s="349"/>
      <c r="C87" s="350"/>
    </row>
    <row r="88" spans="1:26" ht="12.75" customHeight="1" x14ac:dyDescent="0.2">
      <c r="A88" s="300" t="s">
        <v>128</v>
      </c>
      <c r="B88" s="389">
        <v>0</v>
      </c>
      <c r="C88" s="357"/>
    </row>
    <row r="89" spans="1:26" ht="12.75" customHeight="1" x14ac:dyDescent="0.2">
      <c r="A89" s="300" t="s">
        <v>129</v>
      </c>
      <c r="B89" s="359">
        <v>0</v>
      </c>
      <c r="C89" s="357"/>
    </row>
    <row r="90" spans="1:26" ht="12.75" customHeight="1" x14ac:dyDescent="0.2">
      <c r="A90" s="300" t="s">
        <v>130</v>
      </c>
      <c r="B90" s="359">
        <v>24</v>
      </c>
      <c r="C90" s="357"/>
    </row>
    <row r="91" spans="1:26" ht="29.25" customHeight="1" thickBot="1" x14ac:dyDescent="0.25">
      <c r="A91" s="321" t="s">
        <v>131</v>
      </c>
      <c r="B91" s="388">
        <v>0.06</v>
      </c>
      <c r="C91" s="347"/>
    </row>
    <row r="92" spans="1:26" ht="12.75" customHeight="1" thickBot="1" x14ac:dyDescent="0.25"/>
    <row r="93" spans="1:26" ht="12.75" customHeight="1" x14ac:dyDescent="0.2">
      <c r="A93" s="353" t="s">
        <v>132</v>
      </c>
      <c r="B93" s="349"/>
      <c r="C93" s="350"/>
    </row>
    <row r="94" spans="1:26" ht="12.75" customHeight="1" x14ac:dyDescent="0.2">
      <c r="A94" s="300" t="s">
        <v>133</v>
      </c>
      <c r="B94" s="389" t="s">
        <v>797</v>
      </c>
      <c r="C94" s="357"/>
    </row>
    <row r="95" spans="1:26" ht="12.75" customHeight="1" x14ac:dyDescent="0.2">
      <c r="A95" s="300" t="s">
        <v>134</v>
      </c>
      <c r="B95" s="389">
        <v>20.18</v>
      </c>
      <c r="C95" s="357"/>
    </row>
    <row r="96" spans="1:26" ht="12.75" customHeight="1" x14ac:dyDescent="0.2">
      <c r="A96" s="300" t="s">
        <v>135</v>
      </c>
      <c r="B96" s="367">
        <v>0.19</v>
      </c>
      <c r="C96" s="357"/>
    </row>
    <row r="97" spans="1:3" ht="12.75" customHeight="1" thickBot="1" x14ac:dyDescent="0.25">
      <c r="A97" s="321" t="s">
        <v>130</v>
      </c>
      <c r="B97" s="346">
        <v>24</v>
      </c>
      <c r="C97" s="347"/>
    </row>
    <row r="98" spans="1:3" ht="12.75" customHeight="1" thickBot="1" x14ac:dyDescent="0.25"/>
    <row r="99" spans="1:3" ht="12.75" customHeight="1" x14ac:dyDescent="0.2">
      <c r="A99" s="353" t="s">
        <v>136</v>
      </c>
      <c r="B99" s="349"/>
      <c r="C99" s="350"/>
    </row>
    <row r="100" spans="1:3" ht="12.75" customHeight="1" thickBot="1" x14ac:dyDescent="0.25">
      <c r="A100" s="321" t="s">
        <v>133</v>
      </c>
      <c r="B100" s="329" t="s">
        <v>798</v>
      </c>
      <c r="C100" s="330">
        <v>17.32</v>
      </c>
    </row>
    <row r="101" spans="1:3" ht="12.75" customHeight="1" thickBot="1" x14ac:dyDescent="0.25"/>
    <row r="102" spans="1:3" ht="14.25" x14ac:dyDescent="0.2">
      <c r="A102" s="353" t="s">
        <v>137</v>
      </c>
      <c r="B102" s="349"/>
      <c r="C102" s="350"/>
    </row>
    <row r="103" spans="1:3" x14ac:dyDescent="0.2">
      <c r="A103" s="300" t="s">
        <v>138</v>
      </c>
      <c r="B103" s="367">
        <v>0.06</v>
      </c>
      <c r="C103" s="357"/>
    </row>
    <row r="104" spans="1:3" x14ac:dyDescent="0.2">
      <c r="A104" s="300" t="s">
        <v>139</v>
      </c>
      <c r="B104" s="367">
        <v>6.7900000000000002E-2</v>
      </c>
      <c r="C104" s="357"/>
    </row>
    <row r="105" spans="1:3" ht="15.75" thickBot="1" x14ac:dyDescent="0.25">
      <c r="A105" s="321" t="s">
        <v>140</v>
      </c>
      <c r="B105" s="387">
        <v>0.05</v>
      </c>
      <c r="C105" s="347"/>
    </row>
    <row r="106" spans="1:3" ht="12.75" customHeight="1" thickBot="1" x14ac:dyDescent="0.25"/>
    <row r="107" spans="1:3" ht="14.25" x14ac:dyDescent="0.2">
      <c r="A107" s="353" t="s">
        <v>141</v>
      </c>
      <c r="B107" s="349"/>
      <c r="C107" s="350"/>
    </row>
    <row r="108" spans="1:3" x14ac:dyDescent="0.2">
      <c r="A108" s="300" t="s">
        <v>142</v>
      </c>
      <c r="B108" s="367">
        <v>0</v>
      </c>
      <c r="C108" s="357"/>
    </row>
    <row r="109" spans="1:3" ht="15.75" thickBot="1" x14ac:dyDescent="0.25">
      <c r="A109" s="321" t="s">
        <v>143</v>
      </c>
      <c r="B109" s="387">
        <v>0</v>
      </c>
      <c r="C109" s="347"/>
    </row>
    <row r="110" spans="1:3" ht="12.75" customHeight="1" thickBot="1" x14ac:dyDescent="0.25"/>
    <row r="111" spans="1:3" ht="12.75" customHeight="1" x14ac:dyDescent="0.2">
      <c r="A111" s="339" t="s">
        <v>733</v>
      </c>
      <c r="B111" s="339"/>
      <c r="C111" s="339"/>
    </row>
    <row r="112" spans="1:3" ht="12.75" customHeight="1" x14ac:dyDescent="0.2">
      <c r="A112" s="312" t="s">
        <v>142</v>
      </c>
      <c r="B112" s="340">
        <v>0</v>
      </c>
      <c r="C112" s="340"/>
    </row>
    <row r="113" spans="1:3" ht="12.75" customHeight="1" thickBot="1" x14ac:dyDescent="0.25">
      <c r="A113" s="313" t="s">
        <v>143</v>
      </c>
      <c r="B113" s="341">
        <v>0</v>
      </c>
      <c r="C113" s="341"/>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sheetProtection selectLockedCells="1"/>
  <mergeCells count="73">
    <mergeCell ref="A83:B83"/>
    <mergeCell ref="A84:B84"/>
    <mergeCell ref="A85:B85"/>
    <mergeCell ref="A87:C87"/>
    <mergeCell ref="B88:C88"/>
    <mergeCell ref="B89:C89"/>
    <mergeCell ref="B90:C90"/>
    <mergeCell ref="A102:C102"/>
    <mergeCell ref="B103:C103"/>
    <mergeCell ref="B104:C104"/>
    <mergeCell ref="B105:C105"/>
    <mergeCell ref="A107:C107"/>
    <mergeCell ref="B108:C108"/>
    <mergeCell ref="B109:C109"/>
    <mergeCell ref="B91:C91"/>
    <mergeCell ref="A93:C93"/>
    <mergeCell ref="B94:C94"/>
    <mergeCell ref="B95:C95"/>
    <mergeCell ref="B96:C96"/>
    <mergeCell ref="B97:C97"/>
    <mergeCell ref="A99:C99"/>
    <mergeCell ref="B7:C10"/>
    <mergeCell ref="B11:C11"/>
    <mergeCell ref="B12:C12"/>
    <mergeCell ref="B13:C13"/>
    <mergeCell ref="B14:C14"/>
    <mergeCell ref="B15:C15"/>
    <mergeCell ref="B16:C16"/>
    <mergeCell ref="B17:C17"/>
    <mergeCell ref="B18:C18"/>
    <mergeCell ref="B19:C19"/>
    <mergeCell ref="B60:C60"/>
    <mergeCell ref="A61:B61"/>
    <mergeCell ref="B51:C51"/>
    <mergeCell ref="A53:C53"/>
    <mergeCell ref="A20:C20"/>
    <mergeCell ref="A22:A30"/>
    <mergeCell ref="A31:A38"/>
    <mergeCell ref="A39:A41"/>
    <mergeCell ref="A42:A44"/>
    <mergeCell ref="A50:C50"/>
    <mergeCell ref="A2:C2"/>
    <mergeCell ref="A1:C1"/>
    <mergeCell ref="A79:B79"/>
    <mergeCell ref="B62:C62"/>
    <mergeCell ref="A63:B63"/>
    <mergeCell ref="A64:B64"/>
    <mergeCell ref="B54:C54"/>
    <mergeCell ref="B55:C55"/>
    <mergeCell ref="B56:C56"/>
    <mergeCell ref="B57:C57"/>
    <mergeCell ref="A59:C59"/>
    <mergeCell ref="A47:C47"/>
    <mergeCell ref="A49:C49"/>
    <mergeCell ref="A5:C5"/>
    <mergeCell ref="A73:C73"/>
    <mergeCell ref="B74:C74"/>
    <mergeCell ref="A111:C111"/>
    <mergeCell ref="B112:C112"/>
    <mergeCell ref="B113:C113"/>
    <mergeCell ref="A4:C4"/>
    <mergeCell ref="A3:C3"/>
    <mergeCell ref="A80:B80"/>
    <mergeCell ref="A81:B81"/>
    <mergeCell ref="A82:B82"/>
    <mergeCell ref="B75:C75"/>
    <mergeCell ref="A77:C77"/>
    <mergeCell ref="A78:B78"/>
    <mergeCell ref="A65:B65"/>
    <mergeCell ref="A67:C67"/>
    <mergeCell ref="A68:B68"/>
    <mergeCell ref="A70:B70"/>
    <mergeCell ref="A71:B71"/>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3"/>
  <sheetViews>
    <sheetView showGridLines="0" tabSelected="1" topLeftCell="A24" zoomScaleNormal="100" workbookViewId="0">
      <selection activeCell="B25" sqref="B25"/>
    </sheetView>
  </sheetViews>
  <sheetFormatPr defaultColWidth="14.42578125" defaultRowHeight="15" customHeight="1" x14ac:dyDescent="0.2"/>
  <cols>
    <col min="1" max="1" width="17.28515625" style="21" customWidth="1"/>
    <col min="2" max="2" width="8" style="21" customWidth="1"/>
    <col min="3" max="3" width="17.28515625" style="21" customWidth="1"/>
    <col min="4" max="7" width="15.42578125" style="21" customWidth="1"/>
    <col min="8" max="8" width="12.28515625" style="21" customWidth="1"/>
    <col min="9" max="10" width="20.42578125" style="21" customWidth="1"/>
    <col min="11" max="11" width="11.42578125" style="21" customWidth="1"/>
    <col min="12" max="12" width="11.7109375" style="21" customWidth="1"/>
    <col min="13" max="26" width="8" style="21" customWidth="1"/>
    <col min="27" max="16384" width="14.42578125" style="21"/>
  </cols>
  <sheetData>
    <row r="1" spans="1:26" ht="14.25" x14ac:dyDescent="0.2">
      <c r="A1" s="492" t="s">
        <v>0</v>
      </c>
      <c r="B1" s="478"/>
      <c r="C1" s="478"/>
      <c r="D1" s="478"/>
      <c r="E1" s="478"/>
      <c r="F1" s="478"/>
      <c r="G1" s="478"/>
      <c r="H1" s="478"/>
      <c r="I1" s="478"/>
      <c r="J1" s="478"/>
    </row>
    <row r="2" spans="1:26" ht="14.25" x14ac:dyDescent="0.2">
      <c r="A2" s="492" t="s">
        <v>1</v>
      </c>
      <c r="B2" s="478"/>
      <c r="C2" s="478"/>
      <c r="D2" s="478"/>
      <c r="E2" s="478"/>
      <c r="F2" s="478"/>
      <c r="G2" s="478"/>
      <c r="H2" s="478"/>
      <c r="I2" s="478"/>
      <c r="J2" s="478"/>
    </row>
    <row r="3" spans="1:26" ht="14.25" x14ac:dyDescent="0.2">
      <c r="A3" s="492" t="s">
        <v>2</v>
      </c>
      <c r="B3" s="478"/>
      <c r="C3" s="478"/>
      <c r="D3" s="478"/>
      <c r="E3" s="478"/>
      <c r="F3" s="478"/>
      <c r="G3" s="478"/>
      <c r="H3" s="478"/>
      <c r="I3" s="478"/>
      <c r="J3" s="478"/>
    </row>
    <row r="4" spans="1:26" ht="14.25" x14ac:dyDescent="0.2">
      <c r="A4" s="493" t="str">
        <f>'1. SVS ABA DE CARREGAMENTO'!A4</f>
        <v>CAMPUS SÃO VICENTE DO SUL</v>
      </c>
      <c r="B4" s="478"/>
      <c r="C4" s="478"/>
      <c r="D4" s="478"/>
      <c r="E4" s="478"/>
      <c r="F4" s="478"/>
      <c r="G4" s="478"/>
      <c r="H4" s="478"/>
      <c r="I4" s="478"/>
      <c r="J4" s="478"/>
    </row>
    <row r="5" spans="1:26" ht="14.25" x14ac:dyDescent="0.2">
      <c r="A5" s="494" t="s">
        <v>291</v>
      </c>
      <c r="B5" s="478"/>
      <c r="C5" s="478"/>
      <c r="D5" s="478"/>
      <c r="E5" s="478"/>
      <c r="F5" s="478"/>
      <c r="G5" s="478"/>
      <c r="H5" s="478"/>
      <c r="I5" s="478"/>
      <c r="J5" s="478"/>
    </row>
    <row r="6" spans="1:26" ht="9.9499999999999993" customHeight="1" x14ac:dyDescent="0.2">
      <c r="A6" s="1"/>
      <c r="B6" s="1"/>
      <c r="C6" s="1"/>
      <c r="D6" s="1"/>
      <c r="E6" s="1"/>
      <c r="F6" s="1"/>
      <c r="G6" s="1"/>
      <c r="H6" s="1"/>
      <c r="I6" s="1"/>
      <c r="J6" s="1"/>
      <c r="K6" s="51"/>
      <c r="L6" s="51"/>
      <c r="M6" s="51"/>
      <c r="N6" s="51"/>
      <c r="O6" s="51"/>
      <c r="P6" s="51"/>
      <c r="Q6" s="51"/>
      <c r="R6" s="51"/>
      <c r="S6" s="51"/>
      <c r="T6" s="51"/>
      <c r="U6" s="51"/>
      <c r="V6" s="51"/>
      <c r="W6" s="51"/>
      <c r="X6" s="51"/>
      <c r="Y6" s="51"/>
      <c r="Z6" s="51"/>
    </row>
    <row r="7" spans="1:26" ht="21" customHeight="1" x14ac:dyDescent="0.2">
      <c r="A7" s="554" t="str">
        <f>'7. SVS Planilha Área Geral'!A7:J7</f>
        <v>IN/MPDG Nº 05/2017 - Anexo VII-D</v>
      </c>
      <c r="B7" s="487"/>
      <c r="C7" s="487"/>
      <c r="D7" s="487"/>
      <c r="E7" s="487"/>
      <c r="F7" s="487"/>
      <c r="G7" s="487"/>
      <c r="H7" s="487"/>
      <c r="I7" s="487"/>
      <c r="J7" s="488"/>
    </row>
    <row r="8" spans="1:26" x14ac:dyDescent="0.2">
      <c r="A8" s="672"/>
      <c r="B8" s="478"/>
      <c r="C8" s="478"/>
      <c r="D8" s="478"/>
      <c r="E8" s="478"/>
      <c r="F8" s="478"/>
      <c r="G8" s="478"/>
      <c r="H8" s="478"/>
      <c r="I8" s="478"/>
      <c r="J8" s="478"/>
      <c r="K8" s="51"/>
      <c r="L8" s="51"/>
      <c r="M8" s="51"/>
      <c r="N8" s="51"/>
      <c r="O8" s="51"/>
      <c r="P8" s="51"/>
      <c r="Q8" s="51"/>
      <c r="R8" s="51"/>
      <c r="S8" s="51"/>
      <c r="T8" s="51"/>
      <c r="U8" s="51"/>
      <c r="V8" s="51"/>
      <c r="W8" s="51"/>
      <c r="X8" s="51"/>
      <c r="Y8" s="51"/>
      <c r="Z8" s="51"/>
    </row>
    <row r="9" spans="1:26" ht="21" customHeight="1" x14ac:dyDescent="0.2">
      <c r="A9" s="643" t="s">
        <v>584</v>
      </c>
      <c r="B9" s="578"/>
      <c r="C9" s="579"/>
      <c r="D9" s="647" t="s">
        <v>585</v>
      </c>
      <c r="E9" s="578"/>
      <c r="F9" s="578"/>
      <c r="G9" s="578"/>
      <c r="H9" s="578"/>
      <c r="I9" s="648" t="str">
        <f>'1. SVS ABA DE CARREGAMENTO'!A4</f>
        <v>CAMPUS SÃO VICENTE DO SUL</v>
      </c>
      <c r="J9" s="579"/>
    </row>
    <row r="10" spans="1:26" ht="21" customHeight="1" x14ac:dyDescent="0.2">
      <c r="A10" s="580"/>
      <c r="B10" s="485"/>
      <c r="C10" s="505"/>
      <c r="D10" s="673" t="s">
        <v>586</v>
      </c>
      <c r="E10" s="485"/>
      <c r="F10" s="485"/>
      <c r="G10" s="50">
        <f>'4. SVS Cál DEMO Limpeza Geral'!D26+'5. SVS Cálc. DEMO Banheiros'!D11+'6. SVS Cálc. DEMO Esq. e Fach'!D12</f>
        <v>34870.682454166665</v>
      </c>
      <c r="H10" s="10" t="s">
        <v>295</v>
      </c>
      <c r="I10" s="674" t="s">
        <v>296</v>
      </c>
      <c r="J10" s="505"/>
    </row>
    <row r="11" spans="1:26" ht="32.25" customHeight="1" x14ac:dyDescent="0.2">
      <c r="A11" s="52" t="s">
        <v>297</v>
      </c>
      <c r="B11" s="644" t="str">
        <f>'1. SVS ABA DE CARREGAMENTO'!B11</f>
        <v>23243.000810/2021-41</v>
      </c>
      <c r="C11" s="579"/>
      <c r="D11" s="52" t="s">
        <v>298</v>
      </c>
      <c r="E11" s="645" t="str">
        <f>'1. SVS ABA DE CARREGAMENTO'!B12</f>
        <v>33 / 2021</v>
      </c>
      <c r="F11" s="579"/>
      <c r="G11" s="52" t="s">
        <v>55</v>
      </c>
      <c r="H11" s="53">
        <f>'1. SVS ABA DE CARREGAMENTO'!B13</f>
        <v>0</v>
      </c>
      <c r="I11" s="54" t="s">
        <v>56</v>
      </c>
      <c r="J11" s="55" t="str">
        <f>'1. SVS ABA DE CARREGAMENTO'!B14</f>
        <v>09h (Horário de Brasília)</v>
      </c>
    </row>
    <row r="12" spans="1:26" ht="21" customHeight="1" x14ac:dyDescent="0.2">
      <c r="A12" s="16" t="s">
        <v>57</v>
      </c>
      <c r="B12" s="651" t="str">
        <f>'1. SVS ABA DE CARREGAMENTO'!B15</f>
        <v>xxxx xxxx xxxx</v>
      </c>
      <c r="C12" s="487"/>
      <c r="D12" s="487"/>
      <c r="E12" s="487"/>
      <c r="F12" s="487"/>
      <c r="G12" s="488"/>
      <c r="H12" s="56" t="s">
        <v>299</v>
      </c>
      <c r="I12" s="652" t="str">
        <f>'1. SVS ABA DE CARREGAMENTO'!B16</f>
        <v>zz.zzz.zzz/zzzz-zz</v>
      </c>
      <c r="J12" s="488"/>
    </row>
    <row r="13" spans="1:26" ht="21" customHeight="1" x14ac:dyDescent="0.2">
      <c r="A13" s="16" t="s">
        <v>300</v>
      </c>
      <c r="B13" s="651" t="str">
        <f>'1. SVS ABA DE CARREGAMENTO'!B17</f>
        <v>Nome Completo</v>
      </c>
      <c r="C13" s="487"/>
      <c r="D13" s="488"/>
      <c r="E13" s="16" t="s">
        <v>301</v>
      </c>
      <c r="F13" s="653" t="str">
        <f>'1. SVS ABA DE CARREGAMENTO'!B18</f>
        <v>yyy.yyy.yyy-yy</v>
      </c>
      <c r="G13" s="488"/>
      <c r="H13" s="57" t="s">
        <v>302</v>
      </c>
      <c r="I13" s="654" t="str">
        <f>'1. SVS ABA DE CARREGAMENTO'!B19</f>
        <v>tttt tttt tttt</v>
      </c>
      <c r="J13" s="655"/>
    </row>
    <row r="14" spans="1:26" ht="21" customHeight="1" x14ac:dyDescent="0.2">
      <c r="A14" s="670" t="str">
        <f>IF('1. SVS ABA DE CARREGAMENTO'!B15="","PLANILHA CUSTOS E FORMAÇÃO DE PREÇOS DA ADMINISTRAÇÃO DO","")</f>
        <v/>
      </c>
      <c r="B14" s="478"/>
      <c r="C14" s="478"/>
      <c r="D14" s="478"/>
      <c r="E14" s="478"/>
      <c r="F14" s="478"/>
      <c r="G14" s="478"/>
      <c r="H14" s="671" t="str">
        <f>IF('1. SVS ABA DE CARREGAMENTO'!B15="",'1. SVS ABA DE CARREGAMENTO'!A4,"")</f>
        <v/>
      </c>
      <c r="I14" s="478"/>
      <c r="J14" s="478"/>
    </row>
    <row r="15" spans="1:26" ht="25.5" customHeight="1" x14ac:dyDescent="0.2">
      <c r="A15" s="553" t="s">
        <v>734</v>
      </c>
      <c r="B15" s="553"/>
      <c r="C15" s="553"/>
      <c r="D15" s="553"/>
      <c r="E15" s="553"/>
      <c r="F15" s="553"/>
      <c r="G15" s="553"/>
      <c r="H15" s="4">
        <f>'1. SVS ABA DE CARREGAMENTO'!B51</f>
        <v>1</v>
      </c>
      <c r="I15" s="656" t="str">
        <f>IF(H15=1,"LUCRO REAL",IF(H15=2,"LUCRO PRESUMIDO",IF(H15=3,"SIMPLES-Anexo III",IF(H15=4,"SIMPLES-Anexo IV",IF(H15=5,"LUCRO REAL - PIS/COFINS Não Cumulativo","RT Inválido")))))</f>
        <v>LUCRO REAL</v>
      </c>
      <c r="J15" s="488"/>
    </row>
    <row r="16" spans="1:26" x14ac:dyDescent="0.2">
      <c r="A16" s="1"/>
      <c r="B16" s="1"/>
      <c r="C16" s="1"/>
      <c r="D16" s="1"/>
      <c r="E16" s="1"/>
      <c r="F16" s="1"/>
      <c r="G16" s="1"/>
      <c r="H16" s="1"/>
      <c r="I16" s="1"/>
      <c r="J16" s="1"/>
      <c r="K16" s="51"/>
      <c r="L16" s="51"/>
      <c r="M16" s="51"/>
      <c r="N16" s="51"/>
      <c r="O16" s="51"/>
      <c r="P16" s="51"/>
      <c r="Q16" s="51"/>
      <c r="R16" s="51"/>
      <c r="S16" s="51"/>
      <c r="T16" s="51"/>
      <c r="U16" s="51"/>
      <c r="V16" s="51"/>
      <c r="W16" s="51"/>
      <c r="X16" s="51"/>
      <c r="Y16" s="51"/>
      <c r="Z16" s="51"/>
    </row>
    <row r="17" spans="1:26" ht="21" customHeight="1" x14ac:dyDescent="0.2">
      <c r="A17" s="554" t="s">
        <v>303</v>
      </c>
      <c r="B17" s="487"/>
      <c r="C17" s="487"/>
      <c r="D17" s="487"/>
      <c r="E17" s="487"/>
      <c r="F17" s="487"/>
      <c r="G17" s="487"/>
      <c r="H17" s="487"/>
      <c r="I17" s="487"/>
      <c r="J17" s="488"/>
    </row>
    <row r="18" spans="1:26" ht="21" customHeight="1" x14ac:dyDescent="0.2">
      <c r="A18" s="58" t="s">
        <v>304</v>
      </c>
      <c r="B18" s="555" t="s">
        <v>305</v>
      </c>
      <c r="C18" s="487"/>
      <c r="D18" s="487"/>
      <c r="E18" s="487"/>
      <c r="F18" s="487"/>
      <c r="G18" s="488"/>
      <c r="H18" s="657">
        <f>'1. SVS ABA DE CARREGAMENTO'!B54</f>
        <v>0</v>
      </c>
      <c r="I18" s="487"/>
      <c r="J18" s="488"/>
    </row>
    <row r="19" spans="1:26" ht="21" customHeight="1" x14ac:dyDescent="0.2">
      <c r="A19" s="58" t="s">
        <v>306</v>
      </c>
      <c r="B19" s="555" t="s">
        <v>98</v>
      </c>
      <c r="C19" s="487"/>
      <c r="D19" s="487"/>
      <c r="E19" s="487"/>
      <c r="F19" s="487"/>
      <c r="G19" s="488"/>
      <c r="H19" s="657" t="str">
        <f>'1. SVS ABA DE CARREGAMENTO'!B55</f>
        <v>São Vicente do Sul/RS</v>
      </c>
      <c r="I19" s="487"/>
      <c r="J19" s="488"/>
    </row>
    <row r="20" spans="1:26" ht="21" customHeight="1" x14ac:dyDescent="0.2">
      <c r="A20" s="58" t="s">
        <v>307</v>
      </c>
      <c r="B20" s="555" t="s">
        <v>308</v>
      </c>
      <c r="C20" s="487"/>
      <c r="D20" s="487"/>
      <c r="E20" s="487"/>
      <c r="F20" s="487"/>
      <c r="G20" s="488"/>
      <c r="H20" s="657" t="str">
        <f>'1. SVS ABA DE CARREGAMENTO'!B56</f>
        <v>CCT Sindasseio 2022/2022 - Registro no MTE: RS005021/2021</v>
      </c>
      <c r="I20" s="487"/>
      <c r="J20" s="488"/>
    </row>
    <row r="21" spans="1:26" ht="21" customHeight="1" x14ac:dyDescent="0.2">
      <c r="A21" s="58" t="s">
        <v>309</v>
      </c>
      <c r="B21" s="555" t="s">
        <v>310</v>
      </c>
      <c r="C21" s="487"/>
      <c r="D21" s="487"/>
      <c r="E21" s="487"/>
      <c r="F21" s="487"/>
      <c r="G21" s="488"/>
      <c r="H21" s="658">
        <f>'1. SVS ABA DE CARREGAMENTO'!B57</f>
        <v>20</v>
      </c>
      <c r="I21" s="487"/>
      <c r="J21" s="488"/>
      <c r="K21" s="46"/>
      <c r="L21" s="46"/>
    </row>
    <row r="22" spans="1:26" x14ac:dyDescent="0.2">
      <c r="A22" s="1"/>
      <c r="B22" s="1"/>
      <c r="C22" s="1"/>
      <c r="D22" s="1"/>
      <c r="E22" s="1"/>
      <c r="F22" s="1"/>
      <c r="G22" s="1"/>
      <c r="H22" s="1"/>
      <c r="I22" s="1"/>
      <c r="J22" s="1"/>
      <c r="K22" s="51"/>
      <c r="L22" s="51"/>
      <c r="M22" s="51"/>
      <c r="N22" s="51"/>
      <c r="O22" s="51"/>
      <c r="P22" s="51"/>
      <c r="Q22" s="51"/>
      <c r="R22" s="51"/>
      <c r="S22" s="51"/>
      <c r="T22" s="51"/>
      <c r="U22" s="51"/>
      <c r="V22" s="51"/>
      <c r="W22" s="51"/>
      <c r="X22" s="51"/>
      <c r="Y22" s="51"/>
      <c r="Z22" s="51"/>
    </row>
    <row r="23" spans="1:26" ht="21" customHeight="1" x14ac:dyDescent="0.2">
      <c r="A23" s="554" t="s">
        <v>311</v>
      </c>
      <c r="B23" s="487"/>
      <c r="C23" s="487"/>
      <c r="D23" s="487"/>
      <c r="E23" s="487"/>
      <c r="F23" s="487"/>
      <c r="G23" s="487"/>
      <c r="H23" s="487"/>
      <c r="I23" s="487"/>
      <c r="J23" s="488"/>
      <c r="K23" s="46"/>
      <c r="L23" s="46"/>
    </row>
    <row r="24" spans="1:26" ht="21" customHeight="1" x14ac:dyDescent="0.2">
      <c r="A24" s="554" t="s">
        <v>312</v>
      </c>
      <c r="B24" s="487"/>
      <c r="C24" s="487"/>
      <c r="D24" s="487"/>
      <c r="E24" s="487"/>
      <c r="F24" s="488"/>
      <c r="G24" s="554" t="s">
        <v>313</v>
      </c>
      <c r="H24" s="488"/>
      <c r="I24" s="554" t="s">
        <v>314</v>
      </c>
      <c r="J24" s="488"/>
      <c r="K24" s="46"/>
      <c r="L24" s="46"/>
    </row>
    <row r="25" spans="1:26" ht="21" customHeight="1" x14ac:dyDescent="0.2">
      <c r="A25" s="590" t="s">
        <v>587</v>
      </c>
      <c r="B25" s="487"/>
      <c r="C25" s="487"/>
      <c r="D25" s="487"/>
      <c r="E25" s="487"/>
      <c r="F25" s="488"/>
      <c r="G25" s="554" t="s">
        <v>588</v>
      </c>
      <c r="H25" s="488"/>
      <c r="I25" s="554">
        <v>1</v>
      </c>
      <c r="J25" s="488"/>
      <c r="K25" s="46"/>
      <c r="L25" s="46"/>
    </row>
    <row r="26" spans="1:26" ht="14.25" x14ac:dyDescent="0.2">
      <c r="A26" s="714"/>
      <c r="B26" s="478"/>
      <c r="C26" s="478"/>
      <c r="D26" s="478"/>
      <c r="E26" s="478"/>
      <c r="F26" s="478"/>
      <c r="G26" s="478"/>
      <c r="H26" s="478"/>
      <c r="I26" s="478"/>
      <c r="J26" s="478"/>
      <c r="K26" s="46"/>
      <c r="L26" s="46"/>
    </row>
    <row r="27" spans="1:26" ht="21" customHeight="1" x14ac:dyDescent="0.2">
      <c r="A27" s="554" t="s">
        <v>340</v>
      </c>
      <c r="B27" s="487"/>
      <c r="C27" s="487"/>
      <c r="D27" s="487"/>
      <c r="E27" s="487"/>
      <c r="F27" s="487"/>
      <c r="G27" s="487"/>
      <c r="H27" s="487"/>
      <c r="I27" s="487"/>
      <c r="J27" s="488"/>
      <c r="K27" s="46"/>
      <c r="L27" s="46"/>
    </row>
    <row r="28" spans="1:26" ht="21" customHeight="1" x14ac:dyDescent="0.2">
      <c r="A28" s="554" t="s">
        <v>341</v>
      </c>
      <c r="B28" s="487"/>
      <c r="C28" s="487"/>
      <c r="D28" s="487"/>
      <c r="E28" s="487"/>
      <c r="F28" s="487"/>
      <c r="G28" s="487"/>
      <c r="H28" s="487"/>
      <c r="I28" s="487"/>
      <c r="J28" s="488"/>
    </row>
    <row r="29" spans="1:26" ht="21" customHeight="1" x14ac:dyDescent="0.2">
      <c r="A29" s="554" t="s">
        <v>342</v>
      </c>
      <c r="B29" s="487"/>
      <c r="C29" s="487"/>
      <c r="D29" s="487"/>
      <c r="E29" s="487"/>
      <c r="F29" s="487"/>
      <c r="G29" s="487"/>
      <c r="H29" s="487"/>
      <c r="I29" s="487"/>
      <c r="J29" s="488"/>
    </row>
    <row r="30" spans="1:26" ht="21" customHeight="1" x14ac:dyDescent="0.2">
      <c r="A30" s="59">
        <v>1</v>
      </c>
      <c r="B30" s="634" t="s">
        <v>102</v>
      </c>
      <c r="C30" s="487"/>
      <c r="D30" s="487"/>
      <c r="E30" s="487"/>
      <c r="F30" s="487"/>
      <c r="G30" s="488"/>
      <c r="H30" s="636" t="str">
        <f>'1. SVS ABA DE CARREGAMENTO'!B60</f>
        <v>Limpeza, Asseio e Conservação</v>
      </c>
      <c r="I30" s="487"/>
      <c r="J30" s="488"/>
    </row>
    <row r="31" spans="1:26" ht="21" customHeight="1" x14ac:dyDescent="0.2">
      <c r="A31" s="59">
        <v>2</v>
      </c>
      <c r="B31" s="634" t="s">
        <v>104</v>
      </c>
      <c r="C31" s="487"/>
      <c r="D31" s="487"/>
      <c r="E31" s="487"/>
      <c r="F31" s="487"/>
      <c r="G31" s="488"/>
      <c r="H31" s="636">
        <f>'1. SVS ABA DE CARREGAMENTO'!C61</f>
        <v>5143</v>
      </c>
      <c r="I31" s="487"/>
      <c r="J31" s="488"/>
    </row>
    <row r="32" spans="1:26" ht="21" customHeight="1" x14ac:dyDescent="0.2">
      <c r="A32" s="59">
        <v>3</v>
      </c>
      <c r="B32" s="634" t="s">
        <v>106</v>
      </c>
      <c r="C32" s="487"/>
      <c r="D32" s="487"/>
      <c r="E32" s="487"/>
      <c r="F32" s="487"/>
      <c r="G32" s="488"/>
      <c r="H32" s="635">
        <f>'1. SVS ABA DE CARREGAMENTO'!C63</f>
        <v>1314.09</v>
      </c>
      <c r="I32" s="487"/>
      <c r="J32" s="488"/>
    </row>
    <row r="33" spans="1:12" ht="21" customHeight="1" x14ac:dyDescent="0.2">
      <c r="A33" s="59">
        <v>4</v>
      </c>
      <c r="B33" s="634" t="s">
        <v>107</v>
      </c>
      <c r="C33" s="487"/>
      <c r="D33" s="487"/>
      <c r="E33" s="487"/>
      <c r="F33" s="487"/>
      <c r="G33" s="488"/>
      <c r="H33" s="636" t="str">
        <f>'1. SVS ABA DE CARREGAMENTO'!C64</f>
        <v>Servente de Limpeza</v>
      </c>
      <c r="I33" s="487"/>
      <c r="J33" s="488"/>
    </row>
    <row r="34" spans="1:12" ht="21" customHeight="1" x14ac:dyDescent="0.2">
      <c r="A34" s="59">
        <v>5</v>
      </c>
      <c r="B34" s="634" t="s">
        <v>109</v>
      </c>
      <c r="C34" s="487"/>
      <c r="D34" s="487"/>
      <c r="E34" s="487"/>
      <c r="F34" s="487"/>
      <c r="G34" s="488"/>
      <c r="H34" s="637">
        <f>'1. SVS ABA DE CARREGAMENTO'!C65</f>
        <v>44562</v>
      </c>
      <c r="I34" s="487"/>
      <c r="J34" s="488"/>
    </row>
    <row r="35" spans="1:12" ht="21" customHeight="1" x14ac:dyDescent="0.2">
      <c r="A35" s="60" t="s">
        <v>343</v>
      </c>
      <c r="B35" s="633" t="s">
        <v>344</v>
      </c>
      <c r="C35" s="487"/>
      <c r="D35" s="487"/>
      <c r="E35" s="487"/>
      <c r="F35" s="487"/>
      <c r="G35" s="487"/>
      <c r="H35" s="487"/>
      <c r="I35" s="487"/>
      <c r="J35" s="488"/>
      <c r="K35" s="46"/>
      <c r="L35" s="46"/>
    </row>
    <row r="36" spans="1:12" ht="14.25" x14ac:dyDescent="0.2">
      <c r="A36" s="663"/>
      <c r="B36" s="661"/>
      <c r="C36" s="661"/>
      <c r="D36" s="661"/>
      <c r="E36" s="661"/>
      <c r="F36" s="661"/>
      <c r="G36" s="661"/>
      <c r="H36" s="661"/>
      <c r="I36" s="661"/>
      <c r="J36" s="662"/>
      <c r="K36" s="46"/>
      <c r="L36" s="46"/>
    </row>
    <row r="37" spans="1:12" ht="21" customHeight="1" x14ac:dyDescent="0.2">
      <c r="A37" s="554" t="s">
        <v>345</v>
      </c>
      <c r="B37" s="487"/>
      <c r="C37" s="487"/>
      <c r="D37" s="487"/>
      <c r="E37" s="487"/>
      <c r="F37" s="487"/>
      <c r="G37" s="487"/>
      <c r="H37" s="487"/>
      <c r="I37" s="487"/>
      <c r="J37" s="488"/>
      <c r="K37" s="46"/>
      <c r="L37" s="46"/>
    </row>
    <row r="38" spans="1:12" ht="21" customHeight="1" x14ac:dyDescent="0.2">
      <c r="A38" s="4">
        <v>1</v>
      </c>
      <c r="B38" s="554" t="s">
        <v>346</v>
      </c>
      <c r="C38" s="487"/>
      <c r="D38" s="487"/>
      <c r="E38" s="487"/>
      <c r="F38" s="487"/>
      <c r="G38" s="487"/>
      <c r="H38" s="488"/>
      <c r="I38" s="17" t="s">
        <v>347</v>
      </c>
      <c r="J38" s="4" t="s">
        <v>348</v>
      </c>
      <c r="K38" s="46"/>
      <c r="L38" s="46"/>
    </row>
    <row r="39" spans="1:12" ht="21" customHeight="1" x14ac:dyDescent="0.2">
      <c r="A39" s="58" t="s">
        <v>304</v>
      </c>
      <c r="B39" s="628" t="s">
        <v>738</v>
      </c>
      <c r="C39" s="487"/>
      <c r="D39" s="487"/>
      <c r="E39" s="61">
        <f>'1. SVS ABA DE CARREGAMENTO'!C68</f>
        <v>44</v>
      </c>
      <c r="F39" s="62" t="s">
        <v>349</v>
      </c>
      <c r="G39" s="629" t="str">
        <f>'1. SVS ABA DE CARREGAMENTO'!B62</f>
        <v>Cláusula Quarta da CCT 2022/2022</v>
      </c>
      <c r="H39" s="487"/>
      <c r="I39" s="488"/>
      <c r="J39" s="63">
        <f>H32/44*'1. SVS ABA DE CARREGAMENTO'!C68</f>
        <v>1314.09</v>
      </c>
      <c r="K39" s="46"/>
      <c r="L39" s="46"/>
    </row>
    <row r="40" spans="1:12" ht="39.75" customHeight="1" x14ac:dyDescent="0.2">
      <c r="A40" s="58" t="s">
        <v>306</v>
      </c>
      <c r="B40" s="555" t="s">
        <v>350</v>
      </c>
      <c r="C40" s="487"/>
      <c r="D40" s="629" t="str">
        <f>'1. SVS ABA DE CARREGAMENTO'!B69</f>
        <v>Cláusula Décima Sétima da CCT 2022/2022</v>
      </c>
      <c r="E40" s="487"/>
      <c r="F40" s="487"/>
      <c r="G40" s="487"/>
      <c r="H40" s="488"/>
      <c r="I40" s="64">
        <f>'1. SVS ABA DE CARREGAMENTO'!C71</f>
        <v>0.2</v>
      </c>
      <c r="J40" s="63">
        <f>ROUND(I40*J39,2)</f>
        <v>262.82</v>
      </c>
      <c r="K40" s="46"/>
      <c r="L40" s="46"/>
    </row>
    <row r="41" spans="1:12" ht="21" customHeight="1" x14ac:dyDescent="0.2">
      <c r="A41" s="58" t="s">
        <v>307</v>
      </c>
      <c r="B41" s="555" t="s">
        <v>739</v>
      </c>
      <c r="C41" s="487"/>
      <c r="D41" s="487"/>
      <c r="E41" s="487"/>
      <c r="F41" s="487"/>
      <c r="G41" s="487"/>
      <c r="H41" s="487"/>
      <c r="I41" s="488"/>
      <c r="J41" s="63">
        <v>0</v>
      </c>
      <c r="K41" s="46"/>
      <c r="L41" s="46"/>
    </row>
    <row r="42" spans="1:12" ht="21" customHeight="1" x14ac:dyDescent="0.2">
      <c r="A42" s="562" t="s">
        <v>351</v>
      </c>
      <c r="B42" s="487"/>
      <c r="C42" s="487"/>
      <c r="D42" s="487"/>
      <c r="E42" s="487"/>
      <c r="F42" s="487"/>
      <c r="G42" s="487"/>
      <c r="H42" s="487"/>
      <c r="I42" s="488"/>
      <c r="J42" s="8">
        <f>SUM(J39:J41)</f>
        <v>1576.9099999999999</v>
      </c>
      <c r="K42" s="46"/>
      <c r="L42" s="46"/>
    </row>
    <row r="43" spans="1:12" ht="21" customHeight="1" x14ac:dyDescent="0.2">
      <c r="A43" s="65" t="s">
        <v>352</v>
      </c>
      <c r="B43" s="559" t="s">
        <v>525</v>
      </c>
      <c r="C43" s="487"/>
      <c r="D43" s="487"/>
      <c r="E43" s="487"/>
      <c r="F43" s="487"/>
      <c r="G43" s="487"/>
      <c r="H43" s="487"/>
      <c r="I43" s="487"/>
      <c r="J43" s="488"/>
      <c r="K43" s="46"/>
      <c r="L43" s="46"/>
    </row>
    <row r="44" spans="1:12" x14ac:dyDescent="0.2">
      <c r="A44" s="660"/>
      <c r="B44" s="661"/>
      <c r="C44" s="661"/>
      <c r="D44" s="661"/>
      <c r="E44" s="661"/>
      <c r="F44" s="661"/>
      <c r="G44" s="661"/>
      <c r="H44" s="661"/>
      <c r="I44" s="661"/>
      <c r="J44" s="662"/>
      <c r="K44" s="46"/>
      <c r="L44" s="46"/>
    </row>
    <row r="45" spans="1:12" ht="21" customHeight="1" x14ac:dyDescent="0.2">
      <c r="A45" s="554" t="s">
        <v>354</v>
      </c>
      <c r="B45" s="487"/>
      <c r="C45" s="487"/>
      <c r="D45" s="487"/>
      <c r="E45" s="487"/>
      <c r="F45" s="487"/>
      <c r="G45" s="487"/>
      <c r="H45" s="487"/>
      <c r="I45" s="487"/>
      <c r="J45" s="488"/>
      <c r="K45" s="46"/>
      <c r="L45" s="46"/>
    </row>
    <row r="46" spans="1:12" ht="21" customHeight="1" x14ac:dyDescent="0.2">
      <c r="A46" s="4" t="s">
        <v>355</v>
      </c>
      <c r="B46" s="554" t="s">
        <v>356</v>
      </c>
      <c r="C46" s="487"/>
      <c r="D46" s="487"/>
      <c r="E46" s="487"/>
      <c r="F46" s="487"/>
      <c r="G46" s="487"/>
      <c r="H46" s="487"/>
      <c r="I46" s="488"/>
      <c r="J46" s="4" t="s">
        <v>357</v>
      </c>
      <c r="K46" s="46"/>
      <c r="L46" s="46"/>
    </row>
    <row r="47" spans="1:12" ht="21" customHeight="1" x14ac:dyDescent="0.2">
      <c r="A47" s="58" t="s">
        <v>304</v>
      </c>
      <c r="B47" s="628" t="s">
        <v>740</v>
      </c>
      <c r="C47" s="487"/>
      <c r="D47" s="487"/>
      <c r="E47" s="487"/>
      <c r="F47" s="487"/>
      <c r="G47" s="487"/>
      <c r="H47" s="487"/>
      <c r="I47" s="488"/>
      <c r="J47" s="66">
        <f>ROUND(J42/12,2)</f>
        <v>131.41</v>
      </c>
      <c r="K47" s="46"/>
      <c r="L47" s="46"/>
    </row>
    <row r="48" spans="1:12" ht="21" customHeight="1" x14ac:dyDescent="0.2">
      <c r="A48" s="58" t="s">
        <v>306</v>
      </c>
      <c r="B48" s="625" t="s">
        <v>793</v>
      </c>
      <c r="C48" s="625"/>
      <c r="D48" s="625"/>
      <c r="E48" s="625"/>
      <c r="F48" s="625"/>
      <c r="G48" s="625"/>
      <c r="H48" s="625"/>
      <c r="I48" s="625"/>
      <c r="J48" s="66">
        <f>ROUND(J42*3.025%,2)</f>
        <v>47.7</v>
      </c>
      <c r="K48" s="46"/>
      <c r="L48" s="46"/>
    </row>
    <row r="49" spans="1:12" ht="21" customHeight="1" x14ac:dyDescent="0.2">
      <c r="A49" s="562" t="s">
        <v>358</v>
      </c>
      <c r="B49" s="487"/>
      <c r="C49" s="487"/>
      <c r="D49" s="487"/>
      <c r="E49" s="487"/>
      <c r="F49" s="487"/>
      <c r="G49" s="487"/>
      <c r="H49" s="487"/>
      <c r="I49" s="488"/>
      <c r="J49" s="7">
        <f>SUM(J47:J48)</f>
        <v>179.11</v>
      </c>
      <c r="K49" s="46"/>
      <c r="L49" s="46"/>
    </row>
    <row r="50" spans="1:12" ht="27.75" customHeight="1" x14ac:dyDescent="0.2">
      <c r="A50" s="65" t="s">
        <v>359</v>
      </c>
      <c r="B50" s="559" t="s">
        <v>360</v>
      </c>
      <c r="C50" s="487"/>
      <c r="D50" s="487"/>
      <c r="E50" s="487"/>
      <c r="F50" s="487"/>
      <c r="G50" s="487"/>
      <c r="H50" s="487"/>
      <c r="I50" s="487"/>
      <c r="J50" s="488"/>
      <c r="K50" s="46"/>
      <c r="L50" s="46"/>
    </row>
    <row r="51" spans="1:12" x14ac:dyDescent="0.2">
      <c r="A51" s="669"/>
      <c r="B51" s="661"/>
      <c r="C51" s="661"/>
      <c r="D51" s="661"/>
      <c r="E51" s="661"/>
      <c r="F51" s="661"/>
      <c r="G51" s="661"/>
      <c r="H51" s="661"/>
      <c r="I51" s="662"/>
      <c r="J51" s="67"/>
      <c r="K51" s="46"/>
      <c r="L51" s="46"/>
    </row>
    <row r="52" spans="1:12" ht="29.25" customHeight="1" x14ac:dyDescent="0.2">
      <c r="A52" s="4" t="s">
        <v>362</v>
      </c>
      <c r="B52" s="554" t="s">
        <v>589</v>
      </c>
      <c r="C52" s="487"/>
      <c r="D52" s="487"/>
      <c r="E52" s="487"/>
      <c r="F52" s="487"/>
      <c r="G52" s="487"/>
      <c r="H52" s="487"/>
      <c r="I52" s="487"/>
      <c r="J52" s="488"/>
    </row>
    <row r="53" spans="1:12" ht="21" customHeight="1" x14ac:dyDescent="0.2">
      <c r="A53" s="4"/>
      <c r="B53" s="554" t="s">
        <v>363</v>
      </c>
      <c r="C53" s="487"/>
      <c r="D53" s="487"/>
      <c r="E53" s="487"/>
      <c r="F53" s="487"/>
      <c r="G53" s="487"/>
      <c r="H53" s="488"/>
      <c r="I53" s="4" t="s">
        <v>347</v>
      </c>
      <c r="J53" s="4" t="s">
        <v>357</v>
      </c>
    </row>
    <row r="54" spans="1:12" ht="21" customHeight="1" x14ac:dyDescent="0.2">
      <c r="A54" s="58" t="s">
        <v>304</v>
      </c>
      <c r="B54" s="555" t="s">
        <v>119</v>
      </c>
      <c r="C54" s="487"/>
      <c r="D54" s="487"/>
      <c r="E54" s="487"/>
      <c r="F54" s="487"/>
      <c r="G54" s="487"/>
      <c r="H54" s="488"/>
      <c r="I54" s="68">
        <f>'1. SVS ABA DE CARREGAMENTO'!C78</f>
        <v>0.2</v>
      </c>
      <c r="J54" s="66">
        <f>ROUND((J42+J49)*I54,2)</f>
        <v>351.2</v>
      </c>
    </row>
    <row r="55" spans="1:12" ht="21" customHeight="1" x14ac:dyDescent="0.2">
      <c r="A55" s="58" t="s">
        <v>306</v>
      </c>
      <c r="B55" s="555" t="s">
        <v>120</v>
      </c>
      <c r="C55" s="487"/>
      <c r="D55" s="487"/>
      <c r="E55" s="487"/>
      <c r="F55" s="487"/>
      <c r="G55" s="487"/>
      <c r="H55" s="488"/>
      <c r="I55" s="68">
        <f>IF($H$15=1,'1. SVS ABA DE CARREGAMENTO'!C79,IF($H$15=2,'1. SVS ABA DE CARREGAMENTO'!C79,0))</f>
        <v>2.5000000000000001E-2</v>
      </c>
      <c r="J55" s="66">
        <f>ROUND((J42+J49)*I55,2)</f>
        <v>43.9</v>
      </c>
    </row>
    <row r="56" spans="1:12" ht="34.5" customHeight="1" x14ac:dyDescent="0.2">
      <c r="A56" s="58" t="s">
        <v>307</v>
      </c>
      <c r="B56" s="555" t="s">
        <v>121</v>
      </c>
      <c r="C56" s="487"/>
      <c r="D56" s="488"/>
      <c r="E56" s="69" t="s">
        <v>364</v>
      </c>
      <c r="F56" s="68">
        <f>'1. SVS ABA DE CARREGAMENTO'!$B$74</f>
        <v>0.03</v>
      </c>
      <c r="G56" s="69" t="s">
        <v>365</v>
      </c>
      <c r="H56" s="70">
        <f>'1. SVS ABA DE CARREGAMENTO'!$B$75</f>
        <v>1</v>
      </c>
      <c r="I56" s="68">
        <f>'1. SVS ABA DE CARREGAMENTO'!C80</f>
        <v>0.03</v>
      </c>
      <c r="J56" s="66">
        <f>ROUND((J42+J49)*I56,2)</f>
        <v>52.68</v>
      </c>
    </row>
    <row r="57" spans="1:12" ht="21" customHeight="1" x14ac:dyDescent="0.2">
      <c r="A57" s="58" t="s">
        <v>309</v>
      </c>
      <c r="B57" s="555" t="s">
        <v>122</v>
      </c>
      <c r="C57" s="487"/>
      <c r="D57" s="487"/>
      <c r="E57" s="487"/>
      <c r="F57" s="487"/>
      <c r="G57" s="487"/>
      <c r="H57" s="488"/>
      <c r="I57" s="68">
        <f>IF($H$15=1,'1. SVS ABA DE CARREGAMENTO'!C81,IF($H$15=2,'1. SVS ABA DE CARREGAMENTO'!C81,0))</f>
        <v>1.4999999999999999E-2</v>
      </c>
      <c r="J57" s="66">
        <f>ROUND((J42+J49)*I57,2)</f>
        <v>26.34</v>
      </c>
    </row>
    <row r="58" spans="1:12" ht="21" customHeight="1" x14ac:dyDescent="0.2">
      <c r="A58" s="58" t="s">
        <v>366</v>
      </c>
      <c r="B58" s="555" t="s">
        <v>123</v>
      </c>
      <c r="C58" s="487"/>
      <c r="D58" s="487"/>
      <c r="E58" s="487"/>
      <c r="F58" s="487"/>
      <c r="G58" s="487"/>
      <c r="H58" s="488"/>
      <c r="I58" s="68">
        <f>IF($H$15=1,'1. SVS ABA DE CARREGAMENTO'!C82,IF($H$15=2,'1. SVS ABA DE CARREGAMENTO'!C82,0))</f>
        <v>0.01</v>
      </c>
      <c r="J58" s="66">
        <f>ROUND((J42+J49)*I58,2)</f>
        <v>17.559999999999999</v>
      </c>
    </row>
    <row r="59" spans="1:12" ht="21" customHeight="1" x14ac:dyDescent="0.2">
      <c r="A59" s="58" t="s">
        <v>367</v>
      </c>
      <c r="B59" s="555" t="s">
        <v>124</v>
      </c>
      <c r="C59" s="487"/>
      <c r="D59" s="487"/>
      <c r="E59" s="487"/>
      <c r="F59" s="487"/>
      <c r="G59" s="487"/>
      <c r="H59" s="488"/>
      <c r="I59" s="68">
        <f>IF($H$15=1,'1. SVS ABA DE CARREGAMENTO'!C83,IF($H$15=2,'1. SVS ABA DE CARREGAMENTO'!C83,0))</f>
        <v>6.0000000000000001E-3</v>
      </c>
      <c r="J59" s="66">
        <f>ROUND((J42+J49)*I59,2)</f>
        <v>10.54</v>
      </c>
    </row>
    <row r="60" spans="1:12" ht="21" customHeight="1" x14ac:dyDescent="0.2">
      <c r="A60" s="58" t="s">
        <v>368</v>
      </c>
      <c r="B60" s="555" t="s">
        <v>125</v>
      </c>
      <c r="C60" s="487"/>
      <c r="D60" s="487"/>
      <c r="E60" s="487"/>
      <c r="F60" s="487"/>
      <c r="G60" s="487"/>
      <c r="H60" s="488"/>
      <c r="I60" s="68">
        <f>IF($H$15=1,'1. SVS ABA DE CARREGAMENTO'!C84,IF($H$15=2,'1. SVS ABA DE CARREGAMENTO'!C84,0))</f>
        <v>2E-3</v>
      </c>
      <c r="J60" s="66">
        <f>ROUND((J42+J49)*I60,2)</f>
        <v>3.51</v>
      </c>
    </row>
    <row r="61" spans="1:12" ht="21" customHeight="1" x14ac:dyDescent="0.2">
      <c r="A61" s="58" t="s">
        <v>369</v>
      </c>
      <c r="B61" s="555" t="s">
        <v>126</v>
      </c>
      <c r="C61" s="487"/>
      <c r="D61" s="487"/>
      <c r="E61" s="487"/>
      <c r="F61" s="487"/>
      <c r="G61" s="487"/>
      <c r="H61" s="488"/>
      <c r="I61" s="68">
        <f>'1. SVS ABA DE CARREGAMENTO'!C85</f>
        <v>0.08</v>
      </c>
      <c r="J61" s="66">
        <f>ROUND((J42+J49)*I61,2)</f>
        <v>140.47999999999999</v>
      </c>
    </row>
    <row r="62" spans="1:12" ht="21" customHeight="1" x14ac:dyDescent="0.2">
      <c r="A62" s="562" t="s">
        <v>370</v>
      </c>
      <c r="B62" s="487"/>
      <c r="C62" s="487"/>
      <c r="D62" s="487"/>
      <c r="E62" s="487"/>
      <c r="F62" s="487"/>
      <c r="G62" s="487"/>
      <c r="H62" s="488"/>
      <c r="I62" s="71">
        <f t="shared" ref="I62:J62" si="0">SUM(I54:I61)</f>
        <v>0.36800000000000005</v>
      </c>
      <c r="J62" s="7">
        <f t="shared" si="0"/>
        <v>646.20999999999992</v>
      </c>
    </row>
    <row r="63" spans="1:12" ht="21" customHeight="1" x14ac:dyDescent="0.2">
      <c r="A63" s="65" t="s">
        <v>361</v>
      </c>
      <c r="B63" s="559" t="s">
        <v>372</v>
      </c>
      <c r="C63" s="487"/>
      <c r="D63" s="487"/>
      <c r="E63" s="487"/>
      <c r="F63" s="487"/>
      <c r="G63" s="487"/>
      <c r="H63" s="487"/>
      <c r="I63" s="487"/>
      <c r="J63" s="488"/>
    </row>
    <row r="64" spans="1:12" ht="21" customHeight="1" x14ac:dyDescent="0.2">
      <c r="A64" s="65" t="s">
        <v>371</v>
      </c>
      <c r="B64" s="559" t="s">
        <v>374</v>
      </c>
      <c r="C64" s="487"/>
      <c r="D64" s="487"/>
      <c r="E64" s="487"/>
      <c r="F64" s="487"/>
      <c r="G64" s="487"/>
      <c r="H64" s="487"/>
      <c r="I64" s="487"/>
      <c r="J64" s="488"/>
      <c r="K64" s="46"/>
      <c r="L64" s="46"/>
    </row>
    <row r="65" spans="1:12" ht="14.25" x14ac:dyDescent="0.2">
      <c r="A65" s="72"/>
      <c r="B65" s="73"/>
      <c r="C65" s="73"/>
      <c r="D65" s="73"/>
      <c r="E65" s="73"/>
      <c r="F65" s="73"/>
      <c r="G65" s="73"/>
      <c r="H65" s="73"/>
      <c r="I65" s="73"/>
      <c r="J65" s="73"/>
      <c r="K65" s="46"/>
      <c r="L65" s="46"/>
    </row>
    <row r="66" spans="1:12" ht="30" customHeight="1" x14ac:dyDescent="0.2">
      <c r="A66" s="5" t="s">
        <v>375</v>
      </c>
      <c r="B66" s="554" t="s">
        <v>376</v>
      </c>
      <c r="C66" s="487"/>
      <c r="D66" s="487"/>
      <c r="E66" s="487"/>
      <c r="F66" s="487"/>
      <c r="G66" s="487"/>
      <c r="H66" s="487"/>
      <c r="I66" s="487"/>
      <c r="J66" s="488"/>
      <c r="K66" s="46"/>
      <c r="L66" s="46"/>
    </row>
    <row r="67" spans="1:12" ht="21" customHeight="1" x14ac:dyDescent="0.2">
      <c r="A67" s="4"/>
      <c r="B67" s="554" t="s">
        <v>376</v>
      </c>
      <c r="C67" s="487"/>
      <c r="D67" s="487"/>
      <c r="E67" s="487"/>
      <c r="F67" s="487"/>
      <c r="G67" s="487"/>
      <c r="H67" s="487"/>
      <c r="I67" s="488"/>
      <c r="J67" s="4" t="s">
        <v>357</v>
      </c>
      <c r="K67" s="46"/>
      <c r="L67" s="46"/>
    </row>
    <row r="68" spans="1:12" ht="21" customHeight="1" x14ac:dyDescent="0.2">
      <c r="A68" s="614" t="s">
        <v>304</v>
      </c>
      <c r="B68" s="555" t="s">
        <v>741</v>
      </c>
      <c r="C68" s="487"/>
      <c r="D68" s="487"/>
      <c r="E68" s="487"/>
      <c r="F68" s="487"/>
      <c r="G68" s="487"/>
      <c r="H68" s="487"/>
      <c r="I68" s="488"/>
      <c r="J68" s="630">
        <f>IF(ROUND((I71*I69*I70)-(J39*0.06),2)&lt;0,0,ROUND((I71*I69*I70)-(J39*0.06),2))*1+(I69*I70*21.726-0.06*J39)*0</f>
        <v>0</v>
      </c>
      <c r="K68" s="46"/>
      <c r="L68" s="46"/>
    </row>
    <row r="69" spans="1:12" ht="21" customHeight="1" x14ac:dyDescent="0.2">
      <c r="A69" s="496"/>
      <c r="B69" s="628" t="s">
        <v>377</v>
      </c>
      <c r="C69" s="487"/>
      <c r="D69" s="487"/>
      <c r="E69" s="487"/>
      <c r="F69" s="487"/>
      <c r="G69" s="487"/>
      <c r="H69" s="488"/>
      <c r="I69" s="74">
        <f>'1. SVS ABA DE CARREGAMENTO'!$B$88</f>
        <v>0</v>
      </c>
      <c r="J69" s="496"/>
      <c r="K69" s="46"/>
      <c r="L69" s="46"/>
    </row>
    <row r="70" spans="1:12" ht="21" customHeight="1" x14ac:dyDescent="0.2">
      <c r="A70" s="496"/>
      <c r="B70" s="628" t="s">
        <v>378</v>
      </c>
      <c r="C70" s="487"/>
      <c r="D70" s="487"/>
      <c r="E70" s="487"/>
      <c r="F70" s="487"/>
      <c r="G70" s="487"/>
      <c r="H70" s="488"/>
      <c r="I70" s="75">
        <f>'1. SVS ABA DE CARREGAMENTO'!$B$89</f>
        <v>0</v>
      </c>
      <c r="J70" s="496"/>
      <c r="K70" s="46"/>
      <c r="L70" s="46"/>
    </row>
    <row r="71" spans="1:12" ht="21" customHeight="1" x14ac:dyDescent="0.2">
      <c r="A71" s="496"/>
      <c r="B71" s="628" t="s">
        <v>379</v>
      </c>
      <c r="C71" s="487"/>
      <c r="D71" s="487"/>
      <c r="E71" s="487"/>
      <c r="F71" s="487"/>
      <c r="G71" s="487"/>
      <c r="H71" s="488"/>
      <c r="I71" s="75">
        <f>'1. SVS ABA DE CARREGAMENTO'!$B$90</f>
        <v>24</v>
      </c>
      <c r="J71" s="496"/>
      <c r="K71" s="46"/>
      <c r="L71" s="46"/>
    </row>
    <row r="72" spans="1:12" ht="21" customHeight="1" x14ac:dyDescent="0.2">
      <c r="A72" s="497"/>
      <c r="B72" s="628" t="s">
        <v>380</v>
      </c>
      <c r="C72" s="487"/>
      <c r="D72" s="487"/>
      <c r="E72" s="487"/>
      <c r="F72" s="487"/>
      <c r="G72" s="487"/>
      <c r="H72" s="488"/>
      <c r="I72" s="76">
        <f>'1. SVS ABA DE CARREGAMENTO'!B91</f>
        <v>0.06</v>
      </c>
      <c r="J72" s="497"/>
      <c r="K72" s="46"/>
      <c r="L72" s="46"/>
    </row>
    <row r="73" spans="1:12" ht="21" customHeight="1" x14ac:dyDescent="0.2">
      <c r="A73" s="614" t="s">
        <v>306</v>
      </c>
      <c r="B73" s="555" t="s">
        <v>742</v>
      </c>
      <c r="C73" s="487"/>
      <c r="D73" s="487"/>
      <c r="E73" s="536" t="str">
        <f>'1. SVS ABA DE CARREGAMENTO'!B94</f>
        <v>Cláusula Décima Oitava da CCT 2022/2022</v>
      </c>
      <c r="F73" s="536"/>
      <c r="G73" s="536"/>
      <c r="H73" s="536"/>
      <c r="I73" s="537"/>
      <c r="J73" s="630">
        <f>ROUND((I74*I75)-((I74*I75)*I76),2)</f>
        <v>392.3</v>
      </c>
      <c r="K73" s="46"/>
      <c r="L73" s="46"/>
    </row>
    <row r="74" spans="1:12" ht="21" customHeight="1" x14ac:dyDescent="0.2">
      <c r="A74" s="496"/>
      <c r="B74" s="628" t="s">
        <v>381</v>
      </c>
      <c r="C74" s="487"/>
      <c r="D74" s="487"/>
      <c r="E74" s="487"/>
      <c r="F74" s="487"/>
      <c r="G74" s="487"/>
      <c r="H74" s="488"/>
      <c r="I74" s="77">
        <f>'1. SVS ABA DE CARREGAMENTO'!B95</f>
        <v>20.18</v>
      </c>
      <c r="J74" s="496"/>
      <c r="K74" s="46"/>
      <c r="L74" s="46"/>
    </row>
    <row r="75" spans="1:12" ht="21" customHeight="1" x14ac:dyDescent="0.2">
      <c r="A75" s="496"/>
      <c r="B75" s="628" t="s">
        <v>382</v>
      </c>
      <c r="C75" s="487"/>
      <c r="D75" s="487"/>
      <c r="E75" s="487"/>
      <c r="F75" s="487"/>
      <c r="G75" s="487"/>
      <c r="H75" s="488"/>
      <c r="I75" s="75">
        <f>'1. SVS ABA DE CARREGAMENTO'!B97</f>
        <v>24</v>
      </c>
      <c r="J75" s="496"/>
      <c r="K75" s="46"/>
      <c r="L75" s="46"/>
    </row>
    <row r="76" spans="1:12" ht="21" customHeight="1" x14ac:dyDescent="0.2">
      <c r="A76" s="497"/>
      <c r="B76" s="628" t="s">
        <v>383</v>
      </c>
      <c r="C76" s="487"/>
      <c r="D76" s="487"/>
      <c r="E76" s="487"/>
      <c r="F76" s="487"/>
      <c r="G76" s="487"/>
      <c r="H76" s="488"/>
      <c r="I76" s="78">
        <f>'1. SVS ABA DE CARREGAMENTO'!B96</f>
        <v>0.19</v>
      </c>
      <c r="J76" s="497"/>
      <c r="K76" s="46"/>
      <c r="L76" s="46"/>
    </row>
    <row r="77" spans="1:12" ht="21" customHeight="1" x14ac:dyDescent="0.2">
      <c r="A77" s="58" t="s">
        <v>307</v>
      </c>
      <c r="B77" s="555" t="s">
        <v>384</v>
      </c>
      <c r="C77" s="487"/>
      <c r="D77" s="487"/>
      <c r="E77" s="536" t="str">
        <f>'1. SVS ABA DE CARREGAMENTO'!B100</f>
        <v>Cláusula Vigésima Nona da CCT 2022/2022</v>
      </c>
      <c r="F77" s="536"/>
      <c r="G77" s="536"/>
      <c r="H77" s="536"/>
      <c r="I77" s="537"/>
      <c r="J77" s="79">
        <f>'1. SVS ABA DE CARREGAMENTO'!C100</f>
        <v>17.32</v>
      </c>
      <c r="K77" s="46"/>
      <c r="L77" s="46"/>
    </row>
    <row r="78" spans="1:12" ht="21" customHeight="1" x14ac:dyDescent="0.2">
      <c r="A78" s="58" t="s">
        <v>309</v>
      </c>
      <c r="B78" s="555" t="s">
        <v>743</v>
      </c>
      <c r="C78" s="487"/>
      <c r="D78" s="487"/>
      <c r="E78" s="487"/>
      <c r="F78" s="487"/>
      <c r="G78" s="487"/>
      <c r="H78" s="487"/>
      <c r="I78" s="488"/>
      <c r="J78" s="66">
        <v>0</v>
      </c>
      <c r="K78" s="46"/>
      <c r="L78" s="46"/>
    </row>
    <row r="79" spans="1:12" ht="21" customHeight="1" x14ac:dyDescent="0.2">
      <c r="A79" s="562" t="s">
        <v>385</v>
      </c>
      <c r="B79" s="487"/>
      <c r="C79" s="487"/>
      <c r="D79" s="487"/>
      <c r="E79" s="487"/>
      <c r="F79" s="487"/>
      <c r="G79" s="487"/>
      <c r="H79" s="487"/>
      <c r="I79" s="488"/>
      <c r="J79" s="7">
        <f>SUM(J68:J77)</f>
        <v>409.62</v>
      </c>
      <c r="K79" s="46"/>
      <c r="L79" s="46"/>
    </row>
    <row r="80" spans="1:12" ht="21" customHeight="1" x14ac:dyDescent="0.2">
      <c r="A80" s="65" t="s">
        <v>373</v>
      </c>
      <c r="B80" s="559" t="s">
        <v>387</v>
      </c>
      <c r="C80" s="487"/>
      <c r="D80" s="487"/>
      <c r="E80" s="487"/>
      <c r="F80" s="487"/>
      <c r="G80" s="487"/>
      <c r="H80" s="487"/>
      <c r="I80" s="487"/>
      <c r="J80" s="488"/>
      <c r="K80" s="46"/>
      <c r="L80" s="46"/>
    </row>
    <row r="81" spans="1:12" ht="29.25" customHeight="1" x14ac:dyDescent="0.2">
      <c r="A81" s="65" t="s">
        <v>386</v>
      </c>
      <c r="B81" s="559" t="s">
        <v>389</v>
      </c>
      <c r="C81" s="487"/>
      <c r="D81" s="487"/>
      <c r="E81" s="487"/>
      <c r="F81" s="487"/>
      <c r="G81" s="487"/>
      <c r="H81" s="487"/>
      <c r="I81" s="487"/>
      <c r="J81" s="488"/>
      <c r="K81" s="46"/>
      <c r="L81" s="46"/>
    </row>
    <row r="82" spans="1:12" ht="21" customHeight="1" x14ac:dyDescent="0.2">
      <c r="A82" s="72"/>
      <c r="B82" s="73"/>
      <c r="C82" s="73"/>
      <c r="D82" s="73"/>
      <c r="E82" s="73"/>
      <c r="F82" s="73"/>
      <c r="G82" s="73"/>
      <c r="H82" s="73"/>
      <c r="I82" s="73"/>
      <c r="J82" s="73"/>
      <c r="K82" s="46"/>
      <c r="L82" s="46"/>
    </row>
    <row r="83" spans="1:12" ht="21" customHeight="1" x14ac:dyDescent="0.2">
      <c r="A83" s="554" t="s">
        <v>390</v>
      </c>
      <c r="B83" s="487"/>
      <c r="C83" s="487"/>
      <c r="D83" s="487"/>
      <c r="E83" s="487"/>
      <c r="F83" s="487"/>
      <c r="G83" s="487"/>
      <c r="H83" s="487"/>
      <c r="I83" s="487"/>
      <c r="J83" s="488"/>
      <c r="K83" s="46"/>
      <c r="L83" s="46"/>
    </row>
    <row r="84" spans="1:12" ht="21" customHeight="1" x14ac:dyDescent="0.2">
      <c r="A84" s="4" t="s">
        <v>391</v>
      </c>
      <c r="B84" s="554" t="s">
        <v>392</v>
      </c>
      <c r="C84" s="487"/>
      <c r="D84" s="487"/>
      <c r="E84" s="487"/>
      <c r="F84" s="487"/>
      <c r="G84" s="487"/>
      <c r="H84" s="487"/>
      <c r="I84" s="488"/>
      <c r="J84" s="4" t="s">
        <v>357</v>
      </c>
      <c r="K84" s="46"/>
      <c r="L84" s="46"/>
    </row>
    <row r="85" spans="1:12" ht="21" customHeight="1" x14ac:dyDescent="0.2">
      <c r="A85" s="58" t="s">
        <v>393</v>
      </c>
      <c r="B85" s="628" t="s">
        <v>394</v>
      </c>
      <c r="C85" s="487"/>
      <c r="D85" s="487"/>
      <c r="E85" s="487"/>
      <c r="F85" s="487"/>
      <c r="G85" s="487"/>
      <c r="H85" s="487"/>
      <c r="I85" s="488"/>
      <c r="J85" s="66">
        <f>J49</f>
        <v>179.11</v>
      </c>
      <c r="K85" s="46"/>
      <c r="L85" s="46"/>
    </row>
    <row r="86" spans="1:12" ht="21" customHeight="1" x14ac:dyDescent="0.2">
      <c r="A86" s="58" t="s">
        <v>362</v>
      </c>
      <c r="B86" s="628" t="s">
        <v>395</v>
      </c>
      <c r="C86" s="487"/>
      <c r="D86" s="487"/>
      <c r="E86" s="487"/>
      <c r="F86" s="487"/>
      <c r="G86" s="487"/>
      <c r="H86" s="487"/>
      <c r="I86" s="488"/>
      <c r="J86" s="66">
        <f>J62</f>
        <v>646.20999999999992</v>
      </c>
      <c r="K86" s="46"/>
      <c r="L86" s="46"/>
    </row>
    <row r="87" spans="1:12" ht="21" customHeight="1" x14ac:dyDescent="0.2">
      <c r="A87" s="58" t="s">
        <v>396</v>
      </c>
      <c r="B87" s="628" t="s">
        <v>397</v>
      </c>
      <c r="C87" s="487"/>
      <c r="D87" s="487"/>
      <c r="E87" s="487"/>
      <c r="F87" s="487"/>
      <c r="G87" s="487"/>
      <c r="H87" s="487"/>
      <c r="I87" s="488"/>
      <c r="J87" s="66">
        <f>J79</f>
        <v>409.62</v>
      </c>
      <c r="K87" s="46"/>
      <c r="L87" s="46"/>
    </row>
    <row r="88" spans="1:12" ht="21" customHeight="1" x14ac:dyDescent="0.2">
      <c r="A88" s="562" t="s">
        <v>398</v>
      </c>
      <c r="B88" s="487"/>
      <c r="C88" s="487"/>
      <c r="D88" s="487"/>
      <c r="E88" s="487"/>
      <c r="F88" s="487"/>
      <c r="G88" s="487"/>
      <c r="H88" s="487"/>
      <c r="I88" s="488"/>
      <c r="J88" s="7">
        <f>SUM(J85+J86+J87)</f>
        <v>1234.94</v>
      </c>
      <c r="K88" s="46"/>
      <c r="L88" s="46"/>
    </row>
    <row r="89" spans="1:12" ht="21" customHeight="1" x14ac:dyDescent="0.2">
      <c r="A89" s="80"/>
      <c r="B89" s="80"/>
      <c r="C89" s="80"/>
      <c r="D89" s="80"/>
      <c r="E89" s="80"/>
      <c r="F89" s="80"/>
      <c r="G89" s="80"/>
      <c r="H89" s="80"/>
      <c r="I89" s="80"/>
      <c r="J89" s="81"/>
      <c r="K89" s="46"/>
      <c r="L89" s="46"/>
    </row>
    <row r="90" spans="1:12" ht="21" customHeight="1" x14ac:dyDescent="0.2">
      <c r="A90" s="554" t="s">
        <v>399</v>
      </c>
      <c r="B90" s="487"/>
      <c r="C90" s="487"/>
      <c r="D90" s="487"/>
      <c r="E90" s="487"/>
      <c r="F90" s="487"/>
      <c r="G90" s="487"/>
      <c r="H90" s="487"/>
      <c r="I90" s="487"/>
      <c r="J90" s="488"/>
    </row>
    <row r="91" spans="1:12" ht="21" customHeight="1" x14ac:dyDescent="0.2">
      <c r="A91" s="4"/>
      <c r="B91" s="554" t="s">
        <v>392</v>
      </c>
      <c r="C91" s="487"/>
      <c r="D91" s="487"/>
      <c r="E91" s="487"/>
      <c r="F91" s="487"/>
      <c r="G91" s="487"/>
      <c r="H91" s="487"/>
      <c r="I91" s="488"/>
      <c r="J91" s="4" t="s">
        <v>400</v>
      </c>
    </row>
    <row r="92" spans="1:12" ht="21" customHeight="1" x14ac:dyDescent="0.2">
      <c r="A92" s="58" t="s">
        <v>304</v>
      </c>
      <c r="B92" s="555" t="s">
        <v>744</v>
      </c>
      <c r="C92" s="487"/>
      <c r="D92" s="487"/>
      <c r="E92" s="487"/>
      <c r="F92" s="487"/>
      <c r="G92" s="487"/>
      <c r="H92" s="487"/>
      <c r="I92" s="488"/>
      <c r="J92" s="66">
        <f>ROUND((($J$42/12)+($J$47/12)+($J$42/12/12)+($J$48/12))*(30/30)*0.05,2)</f>
        <v>7.86</v>
      </c>
    </row>
    <row r="93" spans="1:12" ht="21" customHeight="1" x14ac:dyDescent="0.2">
      <c r="A93" s="58" t="s">
        <v>306</v>
      </c>
      <c r="B93" s="555" t="s">
        <v>401</v>
      </c>
      <c r="C93" s="487"/>
      <c r="D93" s="487"/>
      <c r="E93" s="487"/>
      <c r="F93" s="487"/>
      <c r="G93" s="487"/>
      <c r="H93" s="487"/>
      <c r="I93" s="488"/>
      <c r="J93" s="66">
        <f>ROUND($J$92*I61,2)</f>
        <v>0.63</v>
      </c>
    </row>
    <row r="94" spans="1:12" ht="21" customHeight="1" x14ac:dyDescent="0.2">
      <c r="A94" s="58" t="s">
        <v>307</v>
      </c>
      <c r="B94" s="555" t="s">
        <v>745</v>
      </c>
      <c r="C94" s="487"/>
      <c r="D94" s="487"/>
      <c r="E94" s="487"/>
      <c r="F94" s="487"/>
      <c r="G94" s="487"/>
      <c r="H94" s="487"/>
      <c r="I94" s="488"/>
      <c r="J94" s="66">
        <f>ROUND(0.08*0.4*($J$42+$J$47+$J$48)*0.05,2)</f>
        <v>2.81</v>
      </c>
    </row>
    <row r="95" spans="1:12" ht="21" customHeight="1" x14ac:dyDescent="0.2">
      <c r="A95" s="58" t="s">
        <v>309</v>
      </c>
      <c r="B95" s="555" t="s">
        <v>746</v>
      </c>
      <c r="C95" s="487"/>
      <c r="D95" s="487"/>
      <c r="E95" s="487"/>
      <c r="F95" s="487"/>
      <c r="G95" s="487"/>
      <c r="H95" s="487"/>
      <c r="I95" s="488"/>
      <c r="J95" s="66">
        <f>ROUND(((($J$42/30)*7)/$H$21)*1,2)</f>
        <v>18.399999999999999</v>
      </c>
    </row>
    <row r="96" spans="1:12" ht="21" customHeight="1" x14ac:dyDescent="0.2">
      <c r="A96" s="58" t="s">
        <v>366</v>
      </c>
      <c r="B96" s="555" t="s">
        <v>402</v>
      </c>
      <c r="C96" s="487"/>
      <c r="D96" s="487"/>
      <c r="E96" s="487"/>
      <c r="F96" s="487"/>
      <c r="G96" s="487"/>
      <c r="H96" s="487"/>
      <c r="I96" s="488"/>
      <c r="J96" s="66">
        <f>ROUND($I$62*J95,2)</f>
        <v>6.77</v>
      </c>
    </row>
    <row r="97" spans="1:12" ht="21" customHeight="1" x14ac:dyDescent="0.2">
      <c r="A97" s="58" t="s">
        <v>367</v>
      </c>
      <c r="B97" s="555" t="s">
        <v>747</v>
      </c>
      <c r="C97" s="487"/>
      <c r="D97" s="487"/>
      <c r="E97" s="487"/>
      <c r="F97" s="487"/>
      <c r="G97" s="487"/>
      <c r="H97" s="487"/>
      <c r="I97" s="488"/>
      <c r="J97" s="66">
        <f>ROUND(0.08*0.4*($J$42+$J$47+$J$48)*0.9,2)</f>
        <v>50.57</v>
      </c>
    </row>
    <row r="98" spans="1:12" ht="21" customHeight="1" x14ac:dyDescent="0.2">
      <c r="A98" s="562" t="s">
        <v>403</v>
      </c>
      <c r="B98" s="487"/>
      <c r="C98" s="487"/>
      <c r="D98" s="487"/>
      <c r="E98" s="487"/>
      <c r="F98" s="487"/>
      <c r="G98" s="487"/>
      <c r="H98" s="487"/>
      <c r="I98" s="488"/>
      <c r="J98" s="7">
        <f>SUM(J92:J97)</f>
        <v>87.039999999999992</v>
      </c>
      <c r="K98" s="46"/>
      <c r="L98" s="46"/>
    </row>
    <row r="99" spans="1:12" ht="21" customHeight="1" x14ac:dyDescent="0.2">
      <c r="A99" s="80"/>
      <c r="B99" s="80"/>
      <c r="C99" s="80"/>
      <c r="D99" s="80"/>
      <c r="E99" s="80"/>
      <c r="F99" s="80"/>
      <c r="G99" s="80"/>
      <c r="H99" s="80"/>
      <c r="I99" s="80"/>
      <c r="J99" s="81"/>
      <c r="K99" s="46"/>
      <c r="L99" s="46"/>
    </row>
    <row r="100" spans="1:12" ht="21" customHeight="1" x14ac:dyDescent="0.2">
      <c r="A100" s="554" t="s">
        <v>404</v>
      </c>
      <c r="B100" s="487"/>
      <c r="C100" s="487"/>
      <c r="D100" s="487"/>
      <c r="E100" s="487"/>
      <c r="F100" s="487"/>
      <c r="G100" s="487"/>
      <c r="H100" s="487"/>
      <c r="I100" s="487"/>
      <c r="J100" s="488"/>
      <c r="K100" s="46"/>
      <c r="L100" s="46"/>
    </row>
    <row r="101" spans="1:12" ht="21" customHeight="1" x14ac:dyDescent="0.2">
      <c r="A101" s="554" t="s">
        <v>780</v>
      </c>
      <c r="B101" s="487"/>
      <c r="C101" s="487"/>
      <c r="D101" s="487"/>
      <c r="E101" s="487"/>
      <c r="F101" s="487"/>
      <c r="G101" s="487"/>
      <c r="H101" s="487"/>
      <c r="I101" s="487"/>
      <c r="J101" s="488"/>
      <c r="K101" s="46"/>
      <c r="L101" s="46"/>
    </row>
    <row r="102" spans="1:12" ht="32.25" customHeight="1" x14ac:dyDescent="0.2">
      <c r="A102" s="554" t="s">
        <v>405</v>
      </c>
      <c r="B102" s="488"/>
      <c r="C102" s="6">
        <f>J42</f>
        <v>1576.9099999999999</v>
      </c>
      <c r="D102" s="554" t="s">
        <v>590</v>
      </c>
      <c r="E102" s="488"/>
      <c r="F102" s="6">
        <f>J88-J73-J68</f>
        <v>842.6400000000001</v>
      </c>
      <c r="G102" s="554" t="s">
        <v>407</v>
      </c>
      <c r="H102" s="488"/>
      <c r="I102" s="6">
        <f>J98</f>
        <v>87.039999999999992</v>
      </c>
      <c r="J102" s="7">
        <f>ROUND((J42+(J88-J73-J68)+J98),2)</f>
        <v>2506.59</v>
      </c>
      <c r="K102" s="46"/>
      <c r="L102" s="46"/>
    </row>
    <row r="103" spans="1:12" ht="21" customHeight="1" x14ac:dyDescent="0.2">
      <c r="A103" s="554" t="s">
        <v>408</v>
      </c>
      <c r="B103" s="487"/>
      <c r="C103" s="487"/>
      <c r="D103" s="487"/>
      <c r="E103" s="487"/>
      <c r="F103" s="488"/>
      <c r="G103" s="554" t="s">
        <v>409</v>
      </c>
      <c r="H103" s="487"/>
      <c r="I103" s="488"/>
      <c r="J103" s="8">
        <f>ROUND(J102/30,2)</f>
        <v>83.55</v>
      </c>
      <c r="K103" s="46"/>
      <c r="L103" s="46"/>
    </row>
    <row r="104" spans="1:12" ht="21" customHeight="1" x14ac:dyDescent="0.2">
      <c r="A104" s="11"/>
      <c r="B104" s="11"/>
      <c r="C104" s="11"/>
      <c r="D104" s="11"/>
      <c r="E104" s="11"/>
      <c r="F104" s="11"/>
      <c r="G104" s="11"/>
      <c r="H104" s="11"/>
      <c r="I104" s="11"/>
      <c r="J104" s="12"/>
      <c r="K104" s="46"/>
      <c r="L104" s="46"/>
    </row>
    <row r="105" spans="1:12" ht="21" customHeight="1" x14ac:dyDescent="0.2">
      <c r="A105" s="4" t="s">
        <v>410</v>
      </c>
      <c r="B105" s="554" t="s">
        <v>411</v>
      </c>
      <c r="C105" s="487"/>
      <c r="D105" s="487"/>
      <c r="E105" s="487"/>
      <c r="F105" s="487"/>
      <c r="G105" s="487"/>
      <c r="H105" s="487"/>
      <c r="I105" s="488"/>
      <c r="J105" s="4" t="s">
        <v>357</v>
      </c>
      <c r="K105" s="46"/>
      <c r="L105" s="46"/>
    </row>
    <row r="106" spans="1:12" ht="21" customHeight="1" x14ac:dyDescent="0.2">
      <c r="A106" s="58" t="s">
        <v>304</v>
      </c>
      <c r="B106" s="625" t="s">
        <v>794</v>
      </c>
      <c r="C106" s="625"/>
      <c r="D106" s="625"/>
      <c r="E106" s="625"/>
      <c r="F106" s="625"/>
      <c r="G106" s="625"/>
      <c r="H106" s="625"/>
      <c r="I106" s="625"/>
      <c r="J106" s="66">
        <f>ROUND(J42*9.075%,2)</f>
        <v>143.1</v>
      </c>
      <c r="K106" s="46"/>
      <c r="L106" s="46"/>
    </row>
    <row r="107" spans="1:12" ht="21" customHeight="1" x14ac:dyDescent="0.2">
      <c r="A107" s="58" t="s">
        <v>306</v>
      </c>
      <c r="B107" s="555" t="s">
        <v>748</v>
      </c>
      <c r="C107" s="487"/>
      <c r="D107" s="487"/>
      <c r="E107" s="487"/>
      <c r="F107" s="487"/>
      <c r="G107" s="487"/>
      <c r="H107" s="487"/>
      <c r="I107" s="488"/>
      <c r="J107" s="63">
        <f>ROUND((($J$102/30)*1)/12,2)</f>
        <v>6.96</v>
      </c>
      <c r="K107" s="46"/>
      <c r="L107" s="46"/>
    </row>
    <row r="108" spans="1:12" ht="21" customHeight="1" x14ac:dyDescent="0.2">
      <c r="A108" s="58" t="s">
        <v>307</v>
      </c>
      <c r="B108" s="555" t="s">
        <v>749</v>
      </c>
      <c r="C108" s="487"/>
      <c r="D108" s="487"/>
      <c r="E108" s="487"/>
      <c r="F108" s="487"/>
      <c r="G108" s="487"/>
      <c r="H108" s="487"/>
      <c r="I108" s="488"/>
      <c r="J108" s="63">
        <f>ROUND((($J$102/30)*5)/12*0.015,2)</f>
        <v>0.52</v>
      </c>
      <c r="K108" s="46"/>
      <c r="L108" s="46"/>
    </row>
    <row r="109" spans="1:12" ht="21" customHeight="1" x14ac:dyDescent="0.2">
      <c r="A109" s="58" t="s">
        <v>309</v>
      </c>
      <c r="B109" s="555" t="s">
        <v>750</v>
      </c>
      <c r="C109" s="487"/>
      <c r="D109" s="487"/>
      <c r="E109" s="487"/>
      <c r="F109" s="487"/>
      <c r="G109" s="487"/>
      <c r="H109" s="487"/>
      <c r="I109" s="488"/>
      <c r="J109" s="66">
        <f>ROUND(((($J$102/30)*15)/12)*0.0078,2)</f>
        <v>0.81</v>
      </c>
      <c r="K109" s="46"/>
      <c r="L109" s="46"/>
    </row>
    <row r="110" spans="1:12" ht="21" customHeight="1" x14ac:dyDescent="0.2">
      <c r="A110" s="58" t="s">
        <v>366</v>
      </c>
      <c r="B110" s="555" t="s">
        <v>751</v>
      </c>
      <c r="C110" s="487"/>
      <c r="D110" s="487"/>
      <c r="E110" s="487"/>
      <c r="F110" s="487"/>
      <c r="G110" s="487"/>
      <c r="H110" s="487"/>
      <c r="I110" s="488"/>
      <c r="J110" s="66">
        <f>ROUND((((J42+J42/3)/12+(J62+J79-J73-J68+J98))*4/12)*0.02,2)</f>
        <v>6.17</v>
      </c>
      <c r="K110" s="46"/>
      <c r="L110" s="46"/>
    </row>
    <row r="111" spans="1:12" ht="21" customHeight="1" x14ac:dyDescent="0.2">
      <c r="A111" s="82" t="s">
        <v>367</v>
      </c>
      <c r="B111" s="627" t="s">
        <v>752</v>
      </c>
      <c r="C111" s="487"/>
      <c r="D111" s="487"/>
      <c r="E111" s="487"/>
      <c r="F111" s="487"/>
      <c r="G111" s="487"/>
      <c r="H111" s="487"/>
      <c r="I111" s="488"/>
      <c r="J111" s="66">
        <f>ROUND(((($J$102/30)*5)/12),2)</f>
        <v>34.81</v>
      </c>
      <c r="K111" s="46"/>
      <c r="L111" s="46"/>
    </row>
    <row r="112" spans="1:12" ht="21" customHeight="1" x14ac:dyDescent="0.2">
      <c r="A112" s="562" t="s">
        <v>412</v>
      </c>
      <c r="B112" s="487"/>
      <c r="C112" s="487"/>
      <c r="D112" s="487"/>
      <c r="E112" s="487"/>
      <c r="F112" s="487"/>
      <c r="G112" s="487"/>
      <c r="H112" s="487"/>
      <c r="I112" s="488"/>
      <c r="J112" s="7">
        <f>SUM(J106:J111)</f>
        <v>192.37</v>
      </c>
      <c r="K112" s="46"/>
      <c r="L112" s="46"/>
    </row>
    <row r="113" spans="1:12" x14ac:dyDescent="0.2">
      <c r="A113" s="669"/>
      <c r="B113" s="661"/>
      <c r="C113" s="661"/>
      <c r="D113" s="661"/>
      <c r="E113" s="661"/>
      <c r="F113" s="661"/>
      <c r="G113" s="661"/>
      <c r="H113" s="661"/>
      <c r="I113" s="662"/>
      <c r="J113" s="67"/>
      <c r="K113" s="46"/>
      <c r="L113" s="46"/>
    </row>
    <row r="114" spans="1:12" ht="21" customHeight="1" x14ac:dyDescent="0.2">
      <c r="A114" s="4" t="s">
        <v>413</v>
      </c>
      <c r="B114" s="554" t="s">
        <v>414</v>
      </c>
      <c r="C114" s="487"/>
      <c r="D114" s="487"/>
      <c r="E114" s="487"/>
      <c r="F114" s="487"/>
      <c r="G114" s="487"/>
      <c r="H114" s="487"/>
      <c r="I114" s="488"/>
      <c r="J114" s="4" t="s">
        <v>357</v>
      </c>
      <c r="K114" s="46"/>
      <c r="L114" s="46"/>
    </row>
    <row r="115" spans="1:12" ht="21" customHeight="1" x14ac:dyDescent="0.2">
      <c r="A115" s="58" t="s">
        <v>304</v>
      </c>
      <c r="B115" s="555" t="s">
        <v>415</v>
      </c>
      <c r="C115" s="487"/>
      <c r="D115" s="487"/>
      <c r="E115" s="487"/>
      <c r="F115" s="487"/>
      <c r="G115" s="487"/>
      <c r="H115" s="487"/>
      <c r="I115" s="488"/>
      <c r="J115" s="66">
        <v>0</v>
      </c>
      <c r="K115" s="46"/>
      <c r="L115" s="46"/>
    </row>
    <row r="116" spans="1:12" ht="21" customHeight="1" x14ac:dyDescent="0.2">
      <c r="A116" s="562" t="s">
        <v>416</v>
      </c>
      <c r="B116" s="487"/>
      <c r="C116" s="487"/>
      <c r="D116" s="487"/>
      <c r="E116" s="487"/>
      <c r="F116" s="487"/>
      <c r="G116" s="487"/>
      <c r="H116" s="487"/>
      <c r="I116" s="488"/>
      <c r="J116" s="7">
        <f>SUM(J115)</f>
        <v>0</v>
      </c>
      <c r="K116" s="46"/>
      <c r="L116" s="46"/>
    </row>
    <row r="117" spans="1:12" x14ac:dyDescent="0.2">
      <c r="A117" s="669"/>
      <c r="B117" s="661"/>
      <c r="C117" s="661"/>
      <c r="D117" s="661"/>
      <c r="E117" s="661"/>
      <c r="F117" s="661"/>
      <c r="G117" s="661"/>
      <c r="H117" s="661"/>
      <c r="I117" s="662"/>
      <c r="J117" s="67"/>
      <c r="K117" s="46"/>
      <c r="L117" s="46"/>
    </row>
    <row r="118" spans="1:12" ht="21" customHeight="1" x14ac:dyDescent="0.2">
      <c r="A118" s="554" t="s">
        <v>417</v>
      </c>
      <c r="B118" s="487"/>
      <c r="C118" s="487"/>
      <c r="D118" s="487"/>
      <c r="E118" s="487"/>
      <c r="F118" s="487"/>
      <c r="G118" s="487"/>
      <c r="H118" s="487"/>
      <c r="I118" s="487"/>
      <c r="J118" s="488"/>
    </row>
    <row r="119" spans="1:12" ht="21" customHeight="1" x14ac:dyDescent="0.2">
      <c r="A119" s="4" t="s">
        <v>418</v>
      </c>
      <c r="B119" s="554" t="s">
        <v>392</v>
      </c>
      <c r="C119" s="487"/>
      <c r="D119" s="487"/>
      <c r="E119" s="487"/>
      <c r="F119" s="487"/>
      <c r="G119" s="487"/>
      <c r="H119" s="487"/>
      <c r="I119" s="488"/>
      <c r="J119" s="9" t="s">
        <v>357</v>
      </c>
    </row>
    <row r="120" spans="1:12" ht="21" customHeight="1" x14ac:dyDescent="0.2">
      <c r="A120" s="58" t="s">
        <v>410</v>
      </c>
      <c r="B120" s="555" t="s">
        <v>411</v>
      </c>
      <c r="C120" s="487"/>
      <c r="D120" s="487"/>
      <c r="E120" s="487"/>
      <c r="F120" s="487"/>
      <c r="G120" s="487"/>
      <c r="H120" s="487"/>
      <c r="I120" s="488"/>
      <c r="J120" s="66">
        <f>J112</f>
        <v>192.37</v>
      </c>
    </row>
    <row r="121" spans="1:12" ht="21" customHeight="1" x14ac:dyDescent="0.2">
      <c r="A121" s="58" t="s">
        <v>419</v>
      </c>
      <c r="B121" s="555" t="s">
        <v>414</v>
      </c>
      <c r="C121" s="487"/>
      <c r="D121" s="487"/>
      <c r="E121" s="487"/>
      <c r="F121" s="487"/>
      <c r="G121" s="487"/>
      <c r="H121" s="487"/>
      <c r="I121" s="488"/>
      <c r="J121" s="66">
        <f>J116</f>
        <v>0</v>
      </c>
    </row>
    <row r="122" spans="1:12" ht="21" customHeight="1" x14ac:dyDescent="0.2">
      <c r="A122" s="562" t="s">
        <v>420</v>
      </c>
      <c r="B122" s="487"/>
      <c r="C122" s="487"/>
      <c r="D122" s="487"/>
      <c r="E122" s="487"/>
      <c r="F122" s="487"/>
      <c r="G122" s="487"/>
      <c r="H122" s="487"/>
      <c r="I122" s="488"/>
      <c r="J122" s="7">
        <f>SUM(J120+J121)</f>
        <v>192.37</v>
      </c>
      <c r="K122" s="46"/>
      <c r="L122" s="46"/>
    </row>
    <row r="123" spans="1:12" ht="30" customHeight="1" x14ac:dyDescent="0.2">
      <c r="A123" s="65" t="s">
        <v>388</v>
      </c>
      <c r="B123" s="559" t="s">
        <v>422</v>
      </c>
      <c r="C123" s="487"/>
      <c r="D123" s="487"/>
      <c r="E123" s="487"/>
      <c r="F123" s="487"/>
      <c r="G123" s="487"/>
      <c r="H123" s="487"/>
      <c r="I123" s="487"/>
      <c r="J123" s="488"/>
      <c r="K123" s="46"/>
      <c r="L123" s="46"/>
    </row>
    <row r="124" spans="1:12" ht="14.25" x14ac:dyDescent="0.2">
      <c r="A124" s="72"/>
      <c r="B124" s="73"/>
      <c r="C124" s="73"/>
      <c r="D124" s="73"/>
      <c r="E124" s="73"/>
      <c r="F124" s="73"/>
      <c r="G124" s="73"/>
      <c r="H124" s="73"/>
      <c r="I124" s="73"/>
      <c r="J124" s="73"/>
      <c r="K124" s="46"/>
      <c r="L124" s="46"/>
    </row>
    <row r="125" spans="1:12" ht="21" customHeight="1" x14ac:dyDescent="0.2">
      <c r="A125" s="554" t="s">
        <v>423</v>
      </c>
      <c r="B125" s="487"/>
      <c r="C125" s="487"/>
      <c r="D125" s="487"/>
      <c r="E125" s="487"/>
      <c r="F125" s="487"/>
      <c r="G125" s="487"/>
      <c r="H125" s="487"/>
      <c r="I125" s="487"/>
      <c r="J125" s="488"/>
      <c r="K125" s="46"/>
      <c r="L125" s="46"/>
    </row>
    <row r="126" spans="1:12" ht="21" customHeight="1" x14ac:dyDescent="0.2">
      <c r="A126" s="4"/>
      <c r="B126" s="554" t="s">
        <v>392</v>
      </c>
      <c r="C126" s="487"/>
      <c r="D126" s="487"/>
      <c r="E126" s="487"/>
      <c r="F126" s="487"/>
      <c r="G126" s="487"/>
      <c r="H126" s="487"/>
      <c r="I126" s="488"/>
      <c r="J126" s="4" t="s">
        <v>357</v>
      </c>
      <c r="K126" s="46"/>
      <c r="L126" s="46"/>
    </row>
    <row r="127" spans="1:12" ht="21" customHeight="1" x14ac:dyDescent="0.2">
      <c r="A127" s="58" t="s">
        <v>304</v>
      </c>
      <c r="B127" s="555" t="s">
        <v>424</v>
      </c>
      <c r="C127" s="487"/>
      <c r="D127" s="487"/>
      <c r="E127" s="487"/>
      <c r="F127" s="487"/>
      <c r="G127" s="487"/>
      <c r="H127" s="487"/>
      <c r="I127" s="488"/>
      <c r="J127" s="66">
        <f>'2. SVS INSUMOS'!F118</f>
        <v>103.25708333333334</v>
      </c>
      <c r="K127" s="46"/>
      <c r="L127" s="46"/>
    </row>
    <row r="128" spans="1:12" ht="21" customHeight="1" x14ac:dyDescent="0.2">
      <c r="A128" s="58" t="s">
        <v>306</v>
      </c>
      <c r="B128" s="555" t="s">
        <v>425</v>
      </c>
      <c r="C128" s="487"/>
      <c r="D128" s="487"/>
      <c r="E128" s="487"/>
      <c r="F128" s="487"/>
      <c r="G128" s="487"/>
      <c r="H128" s="487"/>
      <c r="I128" s="488"/>
      <c r="J128" s="66">
        <v>0</v>
      </c>
      <c r="K128" s="46"/>
      <c r="L128" s="46"/>
    </row>
    <row r="129" spans="1:12" ht="21" customHeight="1" x14ac:dyDescent="0.2">
      <c r="A129" s="58" t="s">
        <v>307</v>
      </c>
      <c r="B129" s="555" t="s">
        <v>426</v>
      </c>
      <c r="C129" s="487"/>
      <c r="D129" s="487"/>
      <c r="E129" s="487"/>
      <c r="F129" s="487"/>
      <c r="G129" s="487"/>
      <c r="H129" s="487"/>
      <c r="I129" s="488"/>
      <c r="J129" s="66">
        <v>0</v>
      </c>
      <c r="K129" s="46"/>
      <c r="L129" s="46"/>
    </row>
    <row r="130" spans="1:12" ht="21" customHeight="1" x14ac:dyDescent="0.2">
      <c r="A130" s="58" t="s">
        <v>309</v>
      </c>
      <c r="B130" s="555" t="s">
        <v>555</v>
      </c>
      <c r="C130" s="487"/>
      <c r="D130" s="487"/>
      <c r="E130" s="487"/>
      <c r="F130" s="487"/>
      <c r="G130" s="487"/>
      <c r="H130" s="487"/>
      <c r="I130" s="488"/>
      <c r="J130" s="66" t="s">
        <v>427</v>
      </c>
      <c r="K130" s="46"/>
      <c r="L130" s="46"/>
    </row>
    <row r="131" spans="1:12" ht="21" customHeight="1" x14ac:dyDescent="0.2">
      <c r="A131" s="562" t="s">
        <v>529</v>
      </c>
      <c r="B131" s="487"/>
      <c r="C131" s="487"/>
      <c r="D131" s="487"/>
      <c r="E131" s="487"/>
      <c r="F131" s="487"/>
      <c r="G131" s="487"/>
      <c r="H131" s="487"/>
      <c r="I131" s="488"/>
      <c r="J131" s="7">
        <f>SUM(J127:J130)</f>
        <v>103.25708333333334</v>
      </c>
      <c r="K131" s="46"/>
      <c r="L131" s="46"/>
    </row>
    <row r="132" spans="1:12" ht="21" customHeight="1" x14ac:dyDescent="0.2">
      <c r="A132" s="65" t="s">
        <v>421</v>
      </c>
      <c r="B132" s="559" t="s">
        <v>430</v>
      </c>
      <c r="C132" s="487"/>
      <c r="D132" s="487"/>
      <c r="E132" s="487"/>
      <c r="F132" s="487"/>
      <c r="G132" s="487"/>
      <c r="H132" s="487"/>
      <c r="I132" s="487"/>
      <c r="J132" s="488"/>
      <c r="K132" s="46"/>
      <c r="L132" s="46"/>
    </row>
    <row r="133" spans="1:12" ht="14.25" x14ac:dyDescent="0.2">
      <c r="A133" s="663"/>
      <c r="B133" s="661"/>
      <c r="C133" s="661"/>
      <c r="D133" s="661"/>
      <c r="E133" s="661"/>
      <c r="F133" s="661"/>
      <c r="G133" s="661"/>
      <c r="H133" s="661"/>
      <c r="I133" s="661"/>
      <c r="J133" s="662"/>
      <c r="K133" s="46"/>
      <c r="L133" s="46"/>
    </row>
    <row r="134" spans="1:12" ht="21" customHeight="1" x14ac:dyDescent="0.2">
      <c r="A134" s="554" t="s">
        <v>431</v>
      </c>
      <c r="B134" s="487"/>
      <c r="C134" s="487"/>
      <c r="D134" s="487"/>
      <c r="E134" s="487"/>
      <c r="F134" s="487"/>
      <c r="G134" s="487"/>
      <c r="H134" s="487"/>
      <c r="I134" s="487"/>
      <c r="J134" s="488"/>
      <c r="K134" s="46"/>
      <c r="L134" s="46"/>
    </row>
    <row r="135" spans="1:12" ht="21" customHeight="1" x14ac:dyDescent="0.2">
      <c r="A135" s="4"/>
      <c r="B135" s="554" t="s">
        <v>432</v>
      </c>
      <c r="C135" s="487"/>
      <c r="D135" s="487"/>
      <c r="E135" s="487"/>
      <c r="F135" s="487"/>
      <c r="G135" s="487"/>
      <c r="H135" s="488"/>
      <c r="I135" s="4" t="s">
        <v>347</v>
      </c>
      <c r="J135" s="9" t="s">
        <v>357</v>
      </c>
      <c r="K135" s="46"/>
      <c r="L135" s="46"/>
    </row>
    <row r="136" spans="1:12" ht="52.5" customHeight="1" x14ac:dyDescent="0.2">
      <c r="A136" s="555" t="s">
        <v>753</v>
      </c>
      <c r="B136" s="487"/>
      <c r="C136" s="487"/>
      <c r="D136" s="487"/>
      <c r="E136" s="487"/>
      <c r="F136" s="487"/>
      <c r="G136" s="487"/>
      <c r="H136" s="487"/>
      <c r="I136" s="488"/>
      <c r="J136" s="83">
        <f>SUM(J42+J88+J98+J122+J131)</f>
        <v>3194.5170833333332</v>
      </c>
      <c r="K136" s="46"/>
      <c r="L136" s="46"/>
    </row>
    <row r="137" spans="1:12" ht="21" customHeight="1" x14ac:dyDescent="0.2">
      <c r="A137" s="4" t="s">
        <v>304</v>
      </c>
      <c r="B137" s="590" t="s">
        <v>433</v>
      </c>
      <c r="C137" s="487"/>
      <c r="D137" s="487"/>
      <c r="E137" s="487"/>
      <c r="F137" s="487"/>
      <c r="G137" s="487"/>
      <c r="H137" s="488"/>
      <c r="I137" s="84">
        <f>'1. SVS ABA DE CARREGAMENTO'!$B$103</f>
        <v>0.06</v>
      </c>
      <c r="J137" s="7">
        <f>ROUND(I137*J136,2)</f>
        <v>191.67</v>
      </c>
      <c r="K137" s="46"/>
      <c r="L137" s="46"/>
    </row>
    <row r="138" spans="1:12" ht="45.75" customHeight="1" x14ac:dyDescent="0.2">
      <c r="A138" s="555" t="s">
        <v>754</v>
      </c>
      <c r="B138" s="487"/>
      <c r="C138" s="487"/>
      <c r="D138" s="487"/>
      <c r="E138" s="487"/>
      <c r="F138" s="487"/>
      <c r="G138" s="487"/>
      <c r="H138" s="487"/>
      <c r="I138" s="488"/>
      <c r="J138" s="79">
        <f>SUM(J42+J88+J98+J122+J131+J137)</f>
        <v>3386.1870833333332</v>
      </c>
      <c r="K138" s="46"/>
      <c r="L138" s="46"/>
    </row>
    <row r="139" spans="1:12" ht="21" customHeight="1" x14ac:dyDescent="0.2">
      <c r="A139" s="4" t="s">
        <v>306</v>
      </c>
      <c r="B139" s="590" t="s">
        <v>139</v>
      </c>
      <c r="C139" s="487"/>
      <c r="D139" s="487"/>
      <c r="E139" s="487"/>
      <c r="F139" s="487"/>
      <c r="G139" s="487"/>
      <c r="H139" s="488"/>
      <c r="I139" s="84">
        <f>'1. SVS ABA DE CARREGAMENTO'!$B$104</f>
        <v>6.7900000000000002E-2</v>
      </c>
      <c r="J139" s="7">
        <f>ROUND(I139*J138,2)</f>
        <v>229.92</v>
      </c>
      <c r="K139" s="46"/>
      <c r="L139" s="46"/>
    </row>
    <row r="140" spans="1:12" ht="42.75" customHeight="1" x14ac:dyDescent="0.2">
      <c r="A140" s="555" t="s">
        <v>755</v>
      </c>
      <c r="B140" s="487"/>
      <c r="C140" s="487"/>
      <c r="D140" s="487"/>
      <c r="E140" s="487"/>
      <c r="F140" s="487"/>
      <c r="G140" s="487"/>
      <c r="H140" s="487"/>
      <c r="I140" s="488"/>
      <c r="J140" s="79">
        <f>SUM(J42+J88+J98+J122+J131+J137+J139)</f>
        <v>3616.1070833333333</v>
      </c>
      <c r="K140" s="46"/>
      <c r="L140" s="46"/>
    </row>
    <row r="141" spans="1:12" ht="21" customHeight="1" x14ac:dyDescent="0.2">
      <c r="A141" s="4" t="s">
        <v>307</v>
      </c>
      <c r="B141" s="590" t="s">
        <v>434</v>
      </c>
      <c r="C141" s="487"/>
      <c r="D141" s="487"/>
      <c r="E141" s="487"/>
      <c r="F141" s="487"/>
      <c r="G141" s="487"/>
      <c r="H141" s="488"/>
      <c r="I141" s="84">
        <f t="shared" ref="I141:J141" si="1">SUM(I142:I145)</f>
        <v>0.14250000000000002</v>
      </c>
      <c r="J141" s="7">
        <f t="shared" si="1"/>
        <v>600.91999999999996</v>
      </c>
      <c r="K141" s="613"/>
      <c r="L141" s="478"/>
    </row>
    <row r="142" spans="1:12" ht="21" customHeight="1" x14ac:dyDescent="0.2">
      <c r="A142" s="614" t="s">
        <v>435</v>
      </c>
      <c r="B142" s="615" t="s">
        <v>436</v>
      </c>
      <c r="C142" s="578"/>
      <c r="D142" s="578"/>
      <c r="E142" s="579"/>
      <c r="F142" s="555" t="s">
        <v>142</v>
      </c>
      <c r="G142" s="487"/>
      <c r="H142" s="488"/>
      <c r="I142" s="68">
        <f>IF(H15=1,0.0165,IF(H15=2,0.0065,IF(H15=3,'1. SVS ABA DE CARREGAMENTO'!B108,IF(H15=4,'1. SVS ABA DE CARREGAMENTO'!B108,IF(H15=5,'1. SVS ABA DE CARREGAMENTO'!B112,"RT Indefinido")))))</f>
        <v>1.6500000000000001E-2</v>
      </c>
      <c r="J142" s="79">
        <f t="shared" ref="J142:J143" si="2">ROUND(($J$140/(1-$I$141))*I142,2)</f>
        <v>69.58</v>
      </c>
      <c r="K142" s="85"/>
      <c r="L142" s="86"/>
    </row>
    <row r="143" spans="1:12" ht="21" customHeight="1" x14ac:dyDescent="0.2">
      <c r="A143" s="497"/>
      <c r="B143" s="580"/>
      <c r="C143" s="485"/>
      <c r="D143" s="485"/>
      <c r="E143" s="505"/>
      <c r="F143" s="555" t="s">
        <v>143</v>
      </c>
      <c r="G143" s="487"/>
      <c r="H143" s="488"/>
      <c r="I143" s="68">
        <f>IF(H15=1,0.076,IF(H15=2,0.03,IF(H15=3,'1. SVS ABA DE CARREGAMENTO'!B109,IF(H15=4,'1. SVS ABA DE CARREGAMENTO'!B109,IF(H15=5,'1. SVS ABA DE CARREGAMENTO'!B113,"RT Indefinido")))))</f>
        <v>7.5999999999999998E-2</v>
      </c>
      <c r="J143" s="79">
        <f t="shared" si="2"/>
        <v>320.49</v>
      </c>
      <c r="K143" s="85"/>
      <c r="L143" s="86"/>
    </row>
    <row r="144" spans="1:12" ht="21" customHeight="1" x14ac:dyDescent="0.2">
      <c r="A144" s="58" t="s">
        <v>437</v>
      </c>
      <c r="B144" s="555" t="s">
        <v>438</v>
      </c>
      <c r="C144" s="487"/>
      <c r="D144" s="487"/>
      <c r="E144" s="488"/>
      <c r="F144" s="555" t="s">
        <v>439</v>
      </c>
      <c r="G144" s="487"/>
      <c r="H144" s="488"/>
      <c r="I144" s="68">
        <v>0</v>
      </c>
      <c r="J144" s="66">
        <v>0</v>
      </c>
      <c r="K144" s="85"/>
      <c r="L144" s="86"/>
    </row>
    <row r="145" spans="1:12" ht="21" customHeight="1" x14ac:dyDescent="0.2">
      <c r="A145" s="58" t="s">
        <v>440</v>
      </c>
      <c r="B145" s="555" t="s">
        <v>441</v>
      </c>
      <c r="C145" s="487"/>
      <c r="D145" s="487"/>
      <c r="E145" s="488"/>
      <c r="F145" s="555" t="s">
        <v>442</v>
      </c>
      <c r="G145" s="487"/>
      <c r="H145" s="488"/>
      <c r="I145" s="68">
        <f>'1. SVS ABA DE CARREGAMENTO'!$B$105</f>
        <v>0.05</v>
      </c>
      <c r="J145" s="79">
        <f>ROUND(($J$140/(1-$I$141))*I145,2)</f>
        <v>210.85</v>
      </c>
    </row>
    <row r="146" spans="1:12" ht="21" customHeight="1" x14ac:dyDescent="0.2">
      <c r="A146" s="562" t="s">
        <v>443</v>
      </c>
      <c r="B146" s="487"/>
      <c r="C146" s="487"/>
      <c r="D146" s="487"/>
      <c r="E146" s="487"/>
      <c r="F146" s="487"/>
      <c r="G146" s="487"/>
      <c r="H146" s="487"/>
      <c r="I146" s="488"/>
      <c r="J146" s="7">
        <f>SUM(J137+J139+J141)</f>
        <v>1022.51</v>
      </c>
      <c r="K146" s="46"/>
      <c r="L146" s="46"/>
    </row>
    <row r="147" spans="1:12" ht="21" customHeight="1" x14ac:dyDescent="0.2">
      <c r="A147" s="65" t="s">
        <v>429</v>
      </c>
      <c r="B147" s="559" t="s">
        <v>445</v>
      </c>
      <c r="C147" s="487"/>
      <c r="D147" s="487"/>
      <c r="E147" s="487"/>
      <c r="F147" s="487"/>
      <c r="G147" s="487"/>
      <c r="H147" s="487"/>
      <c r="I147" s="487"/>
      <c r="J147" s="488"/>
      <c r="K147" s="46"/>
      <c r="L147" s="46"/>
    </row>
    <row r="148" spans="1:12" ht="21" customHeight="1" x14ac:dyDescent="0.2">
      <c r="A148" s="618" t="s">
        <v>444</v>
      </c>
      <c r="B148" s="707" t="s">
        <v>446</v>
      </c>
      <c r="C148" s="708"/>
      <c r="D148" s="689" t="s">
        <v>756</v>
      </c>
      <c r="E148" s="690"/>
      <c r="F148" s="690"/>
      <c r="G148" s="695" t="s">
        <v>757</v>
      </c>
      <c r="H148" s="696"/>
      <c r="I148" s="90"/>
      <c r="J148" s="701"/>
      <c r="K148" s="46"/>
      <c r="L148" s="46"/>
    </row>
    <row r="149" spans="1:12" ht="21" customHeight="1" x14ac:dyDescent="0.2">
      <c r="A149" s="496"/>
      <c r="B149" s="709"/>
      <c r="C149" s="710"/>
      <c r="D149" s="691"/>
      <c r="E149" s="692"/>
      <c r="F149" s="692"/>
      <c r="G149" s="697"/>
      <c r="H149" s="698"/>
      <c r="I149" s="91"/>
      <c r="J149" s="702"/>
      <c r="K149" s="46"/>
      <c r="L149" s="46"/>
    </row>
    <row r="150" spans="1:12" ht="21" customHeight="1" x14ac:dyDescent="0.2">
      <c r="A150" s="497"/>
      <c r="B150" s="711"/>
      <c r="C150" s="712"/>
      <c r="D150" s="693"/>
      <c r="E150" s="694"/>
      <c r="F150" s="694"/>
      <c r="G150" s="699"/>
      <c r="H150" s="700"/>
      <c r="I150" s="92"/>
      <c r="J150" s="703"/>
      <c r="K150" s="46"/>
      <c r="L150" s="46"/>
    </row>
    <row r="151" spans="1:12" ht="14.25" x14ac:dyDescent="0.2">
      <c r="A151" s="663"/>
      <c r="B151" s="661"/>
      <c r="C151" s="661"/>
      <c r="D151" s="661"/>
      <c r="E151" s="661"/>
      <c r="F151" s="661"/>
      <c r="G151" s="661"/>
      <c r="H151" s="661"/>
      <c r="I151" s="661"/>
      <c r="J151" s="662"/>
      <c r="K151" s="46"/>
      <c r="L151" s="46"/>
    </row>
    <row r="152" spans="1:12" ht="21" customHeight="1" x14ac:dyDescent="0.2">
      <c r="A152" s="616" t="s">
        <v>781</v>
      </c>
      <c r="B152" s="487"/>
      <c r="C152" s="487"/>
      <c r="D152" s="487"/>
      <c r="E152" s="487"/>
      <c r="F152" s="487"/>
      <c r="G152" s="487"/>
      <c r="H152" s="487"/>
      <c r="I152" s="487"/>
      <c r="J152" s="488"/>
      <c r="K152" s="46"/>
      <c r="L152" s="46"/>
    </row>
    <row r="153" spans="1:12" ht="21" customHeight="1" x14ac:dyDescent="0.2">
      <c r="A153" s="617" t="s">
        <v>447</v>
      </c>
      <c r="B153" s="487"/>
      <c r="C153" s="487"/>
      <c r="D153" s="487"/>
      <c r="E153" s="487"/>
      <c r="F153" s="487"/>
      <c r="G153" s="487"/>
      <c r="H153" s="487"/>
      <c r="I153" s="488"/>
      <c r="J153" s="4" t="s">
        <v>357</v>
      </c>
      <c r="K153" s="46"/>
      <c r="L153" s="46"/>
    </row>
    <row r="154" spans="1:12" ht="21" customHeight="1" x14ac:dyDescent="0.2">
      <c r="A154" s="87" t="s">
        <v>304</v>
      </c>
      <c r="B154" s="611" t="s">
        <v>448</v>
      </c>
      <c r="C154" s="487"/>
      <c r="D154" s="487"/>
      <c r="E154" s="487"/>
      <c r="F154" s="487"/>
      <c r="G154" s="487"/>
      <c r="H154" s="487"/>
      <c r="I154" s="488"/>
      <c r="J154" s="66">
        <f>J42</f>
        <v>1576.9099999999999</v>
      </c>
      <c r="K154" s="46"/>
      <c r="L154" s="46"/>
    </row>
    <row r="155" spans="1:12" ht="21" customHeight="1" x14ac:dyDescent="0.2">
      <c r="A155" s="87" t="s">
        <v>306</v>
      </c>
      <c r="B155" s="611" t="s">
        <v>449</v>
      </c>
      <c r="C155" s="487"/>
      <c r="D155" s="487"/>
      <c r="E155" s="487"/>
      <c r="F155" s="487"/>
      <c r="G155" s="487"/>
      <c r="H155" s="487"/>
      <c r="I155" s="488"/>
      <c r="J155" s="66">
        <f>J88</f>
        <v>1234.94</v>
      </c>
      <c r="K155" s="46"/>
      <c r="L155" s="46"/>
    </row>
    <row r="156" spans="1:12" ht="21" customHeight="1" x14ac:dyDescent="0.2">
      <c r="A156" s="87" t="s">
        <v>307</v>
      </c>
      <c r="B156" s="611" t="s">
        <v>450</v>
      </c>
      <c r="C156" s="487"/>
      <c r="D156" s="487"/>
      <c r="E156" s="487"/>
      <c r="F156" s="487"/>
      <c r="G156" s="487"/>
      <c r="H156" s="487"/>
      <c r="I156" s="488"/>
      <c r="J156" s="66">
        <f>J98</f>
        <v>87.039999999999992</v>
      </c>
      <c r="K156" s="46"/>
      <c r="L156" s="46"/>
    </row>
    <row r="157" spans="1:12" ht="21" customHeight="1" x14ac:dyDescent="0.2">
      <c r="A157" s="87" t="s">
        <v>309</v>
      </c>
      <c r="B157" s="611" t="s">
        <v>451</v>
      </c>
      <c r="C157" s="487"/>
      <c r="D157" s="487"/>
      <c r="E157" s="487"/>
      <c r="F157" s="487"/>
      <c r="G157" s="487"/>
      <c r="H157" s="487"/>
      <c r="I157" s="488"/>
      <c r="J157" s="66">
        <f>J122</f>
        <v>192.37</v>
      </c>
      <c r="K157" s="46"/>
      <c r="L157" s="46"/>
    </row>
    <row r="158" spans="1:12" ht="21" customHeight="1" x14ac:dyDescent="0.2">
      <c r="A158" s="87" t="s">
        <v>366</v>
      </c>
      <c r="B158" s="611" t="s">
        <v>452</v>
      </c>
      <c r="C158" s="487"/>
      <c r="D158" s="487"/>
      <c r="E158" s="487"/>
      <c r="F158" s="487"/>
      <c r="G158" s="487"/>
      <c r="H158" s="487"/>
      <c r="I158" s="488"/>
      <c r="J158" s="66">
        <f>J131</f>
        <v>103.25708333333334</v>
      </c>
      <c r="K158" s="46"/>
      <c r="L158" s="46"/>
    </row>
    <row r="159" spans="1:12" ht="21" customHeight="1" x14ac:dyDescent="0.2">
      <c r="A159" s="612" t="s">
        <v>453</v>
      </c>
      <c r="B159" s="487"/>
      <c r="C159" s="487"/>
      <c r="D159" s="487"/>
      <c r="E159" s="487"/>
      <c r="F159" s="487"/>
      <c r="G159" s="487"/>
      <c r="H159" s="487"/>
      <c r="I159" s="488"/>
      <c r="J159" s="7">
        <f>SUM(J154:J158)</f>
        <v>3194.5170833333332</v>
      </c>
      <c r="K159" s="46"/>
      <c r="L159" s="46"/>
    </row>
    <row r="160" spans="1:12" ht="21" customHeight="1" x14ac:dyDescent="0.2">
      <c r="A160" s="87" t="s">
        <v>367</v>
      </c>
      <c r="B160" s="611" t="s">
        <v>454</v>
      </c>
      <c r="C160" s="487"/>
      <c r="D160" s="487"/>
      <c r="E160" s="487"/>
      <c r="F160" s="487"/>
      <c r="G160" s="487"/>
      <c r="H160" s="487"/>
      <c r="I160" s="488"/>
      <c r="J160" s="66">
        <f>J146</f>
        <v>1022.51</v>
      </c>
      <c r="K160" s="46"/>
      <c r="L160" s="46"/>
    </row>
    <row r="161" spans="1:26" ht="21" customHeight="1" x14ac:dyDescent="0.2">
      <c r="A161" s="612" t="s">
        <v>455</v>
      </c>
      <c r="B161" s="487"/>
      <c r="C161" s="487"/>
      <c r="D161" s="487"/>
      <c r="E161" s="487"/>
      <c r="F161" s="487"/>
      <c r="G161" s="487"/>
      <c r="H161" s="88">
        <f>'1. SVS ABA DE CARREGAMENTO'!C68</f>
        <v>44</v>
      </c>
      <c r="I161" s="89" t="s">
        <v>349</v>
      </c>
      <c r="J161" s="7">
        <f>SUM(J159:J160)</f>
        <v>4217.0270833333334</v>
      </c>
      <c r="K161" s="46"/>
      <c r="L161" s="46"/>
    </row>
    <row r="162" spans="1:26" x14ac:dyDescent="0.2">
      <c r="A162" s="713"/>
      <c r="B162" s="487"/>
      <c r="C162" s="487"/>
      <c r="D162" s="487"/>
      <c r="E162" s="487"/>
      <c r="F162" s="487"/>
      <c r="G162" s="487"/>
      <c r="H162" s="487"/>
      <c r="I162" s="487"/>
      <c r="J162" s="488"/>
      <c r="K162" s="51"/>
      <c r="L162" s="51"/>
      <c r="M162" s="51"/>
      <c r="N162" s="51"/>
      <c r="O162" s="51"/>
      <c r="P162" s="51"/>
      <c r="Q162" s="51"/>
      <c r="R162" s="51"/>
      <c r="S162" s="51"/>
      <c r="T162" s="51"/>
      <c r="U162" s="51"/>
      <c r="V162" s="51"/>
      <c r="W162" s="51"/>
      <c r="X162" s="51"/>
      <c r="Y162" s="51"/>
      <c r="Z162" s="51"/>
    </row>
    <row r="163" spans="1:26" ht="21" customHeight="1" x14ac:dyDescent="0.2">
      <c r="A163" s="590" t="s">
        <v>512</v>
      </c>
      <c r="B163" s="487"/>
      <c r="C163" s="487"/>
      <c r="D163" s="487"/>
      <c r="E163" s="487"/>
      <c r="F163" s="487"/>
      <c r="G163" s="487"/>
      <c r="H163" s="488"/>
      <c r="I163" s="594">
        <f>J161</f>
        <v>4217.0270833333334</v>
      </c>
      <c r="J163" s="488"/>
    </row>
    <row r="164" spans="1:26" ht="14.25" x14ac:dyDescent="0.2">
      <c r="A164" s="704"/>
      <c r="B164" s="487"/>
      <c r="C164" s="487"/>
      <c r="D164" s="487"/>
      <c r="E164" s="487"/>
      <c r="F164" s="487"/>
      <c r="G164" s="487"/>
      <c r="H164" s="487"/>
      <c r="I164" s="487"/>
      <c r="J164" s="488"/>
      <c r="K164" s="51"/>
      <c r="L164" s="51"/>
      <c r="M164" s="51"/>
      <c r="N164" s="51"/>
      <c r="O164" s="51"/>
      <c r="P164" s="51"/>
      <c r="Q164" s="51"/>
      <c r="R164" s="51"/>
      <c r="S164" s="51"/>
      <c r="T164" s="51"/>
      <c r="U164" s="51"/>
      <c r="V164" s="51"/>
      <c r="W164" s="51"/>
      <c r="X164" s="51"/>
      <c r="Y164" s="51"/>
      <c r="Z164" s="51"/>
    </row>
    <row r="165" spans="1:26" ht="21" customHeight="1" x14ac:dyDescent="0.2">
      <c r="A165" s="590" t="s">
        <v>513</v>
      </c>
      <c r="B165" s="487"/>
      <c r="C165" s="487"/>
      <c r="D165" s="487"/>
      <c r="E165" s="487"/>
      <c r="F165" s="487"/>
      <c r="G165" s="487"/>
      <c r="H165" s="488"/>
      <c r="I165" s="705">
        <f>H21</f>
        <v>20</v>
      </c>
      <c r="J165" s="488"/>
    </row>
    <row r="166" spans="1:26" ht="14.25" x14ac:dyDescent="0.2">
      <c r="A166" s="704"/>
      <c r="B166" s="487"/>
      <c r="C166" s="487"/>
      <c r="D166" s="487"/>
      <c r="E166" s="487"/>
      <c r="F166" s="487"/>
      <c r="G166" s="487"/>
      <c r="H166" s="487"/>
      <c r="I166" s="487"/>
      <c r="J166" s="488"/>
      <c r="K166" s="51"/>
      <c r="L166" s="51"/>
      <c r="M166" s="51"/>
      <c r="N166" s="51"/>
      <c r="O166" s="51"/>
      <c r="P166" s="51"/>
      <c r="Q166" s="51"/>
      <c r="R166" s="51"/>
      <c r="S166" s="51"/>
      <c r="T166" s="51"/>
      <c r="U166" s="51"/>
      <c r="V166" s="51"/>
      <c r="W166" s="51"/>
      <c r="X166" s="51"/>
      <c r="Y166" s="51"/>
      <c r="Z166" s="51"/>
    </row>
    <row r="167" spans="1:26" ht="21" customHeight="1" x14ac:dyDescent="0.2">
      <c r="A167" s="590" t="s">
        <v>591</v>
      </c>
      <c r="B167" s="487"/>
      <c r="C167" s="487"/>
      <c r="D167" s="487"/>
      <c r="E167" s="487"/>
      <c r="F167" s="487"/>
      <c r="G167" s="487"/>
      <c r="H167" s="488"/>
      <c r="I167" s="594">
        <f>ROUND(I163*I165,2)</f>
        <v>84340.54</v>
      </c>
      <c r="J167" s="488"/>
    </row>
    <row r="168" spans="1:26" ht="14.25" x14ac:dyDescent="0.2">
      <c r="A168" s="704"/>
      <c r="B168" s="487"/>
      <c r="C168" s="487"/>
      <c r="D168" s="487"/>
      <c r="E168" s="487"/>
      <c r="F168" s="487"/>
      <c r="G168" s="487"/>
      <c r="H168" s="487"/>
      <c r="I168" s="487"/>
      <c r="J168" s="488"/>
      <c r="K168" s="51"/>
      <c r="L168" s="51"/>
      <c r="M168" s="51"/>
      <c r="N168" s="51"/>
      <c r="O168" s="51"/>
      <c r="P168" s="51"/>
      <c r="Q168" s="51"/>
      <c r="R168" s="51"/>
      <c r="S168" s="51"/>
      <c r="T168" s="51"/>
      <c r="U168" s="51"/>
      <c r="V168" s="51"/>
      <c r="W168" s="51"/>
      <c r="X168" s="51"/>
      <c r="Y168" s="51"/>
      <c r="Z168" s="51"/>
    </row>
    <row r="169" spans="1:26" ht="21" customHeight="1" x14ac:dyDescent="0.2">
      <c r="A169" s="590" t="s">
        <v>514</v>
      </c>
      <c r="B169" s="487"/>
      <c r="C169" s="487"/>
      <c r="D169" s="487"/>
      <c r="E169" s="487"/>
      <c r="F169" s="487"/>
      <c r="G169" s="487"/>
      <c r="H169" s="487"/>
      <c r="I169" s="487"/>
      <c r="J169" s="488"/>
    </row>
    <row r="170" spans="1:26" ht="21" customHeight="1" x14ac:dyDescent="0.2">
      <c r="A170" s="554" t="s">
        <v>515</v>
      </c>
      <c r="B170" s="487"/>
      <c r="C170" s="487"/>
      <c r="D170" s="487"/>
      <c r="E170" s="487"/>
      <c r="F170" s="488"/>
      <c r="G170" s="554" t="s">
        <v>516</v>
      </c>
      <c r="H170" s="487"/>
      <c r="I170" s="487"/>
      <c r="J170" s="488"/>
    </row>
    <row r="171" spans="1:26" ht="21" customHeight="1" x14ac:dyDescent="0.2">
      <c r="A171" s="591" t="s">
        <v>613</v>
      </c>
      <c r="B171" s="487"/>
      <c r="C171" s="487"/>
      <c r="D171" s="487"/>
      <c r="E171" s="487"/>
      <c r="F171" s="488"/>
      <c r="G171" s="706">
        <f>I25</f>
        <v>1</v>
      </c>
      <c r="H171" s="487"/>
      <c r="I171" s="487"/>
      <c r="J171" s="488"/>
    </row>
    <row r="172" spans="1:26" ht="27" customHeight="1" x14ac:dyDescent="0.2">
      <c r="A172" s="680" t="s">
        <v>614</v>
      </c>
      <c r="B172" s="681"/>
      <c r="C172" s="681"/>
      <c r="D172" s="681"/>
      <c r="E172" s="681"/>
      <c r="F172" s="681"/>
      <c r="G172" s="681"/>
      <c r="H172" s="681"/>
      <c r="I172" s="681"/>
      <c r="J172" s="682"/>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08">
    <mergeCell ref="B11:C11"/>
    <mergeCell ref="E11:F11"/>
    <mergeCell ref="B12:G12"/>
    <mergeCell ref="I12:J12"/>
    <mergeCell ref="B13:D13"/>
    <mergeCell ref="F13:G13"/>
    <mergeCell ref="I13:J13"/>
    <mergeCell ref="A29:J29"/>
    <mergeCell ref="B30:G30"/>
    <mergeCell ref="H30:J30"/>
    <mergeCell ref="A14:G14"/>
    <mergeCell ref="H14:J14"/>
    <mergeCell ref="I15:J15"/>
    <mergeCell ref="A17:J17"/>
    <mergeCell ref="B18:G18"/>
    <mergeCell ref="H18:J18"/>
    <mergeCell ref="B19:G19"/>
    <mergeCell ref="H19:J19"/>
    <mergeCell ref="B20:G20"/>
    <mergeCell ref="H20:J20"/>
    <mergeCell ref="B21:G21"/>
    <mergeCell ref="H21:J21"/>
    <mergeCell ref="A23:J23"/>
    <mergeCell ref="A15:G15"/>
    <mergeCell ref="A1:J1"/>
    <mergeCell ref="A2:J2"/>
    <mergeCell ref="A3:J3"/>
    <mergeCell ref="A4:J4"/>
    <mergeCell ref="A5:J5"/>
    <mergeCell ref="A7:J7"/>
    <mergeCell ref="A8:J8"/>
    <mergeCell ref="A9:C10"/>
    <mergeCell ref="D9:H9"/>
    <mergeCell ref="I9:J9"/>
    <mergeCell ref="D10:F10"/>
    <mergeCell ref="I10:J10"/>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B31:G31"/>
    <mergeCell ref="H31:J31"/>
    <mergeCell ref="B32:G32"/>
    <mergeCell ref="H32:J32"/>
    <mergeCell ref="B33:G33"/>
    <mergeCell ref="H33:J33"/>
    <mergeCell ref="A49:I49"/>
    <mergeCell ref="B50:J50"/>
    <mergeCell ref="B73:D73"/>
    <mergeCell ref="J73:J76"/>
    <mergeCell ref="B74:H74"/>
    <mergeCell ref="B75:H75"/>
    <mergeCell ref="A51:I51"/>
    <mergeCell ref="B52:J52"/>
    <mergeCell ref="B53:H53"/>
    <mergeCell ref="B54:H54"/>
    <mergeCell ref="B55:H55"/>
    <mergeCell ref="B56:D56"/>
    <mergeCell ref="B57:H57"/>
    <mergeCell ref="B58:H58"/>
    <mergeCell ref="B59:H59"/>
    <mergeCell ref="A68:A72"/>
    <mergeCell ref="B68:I68"/>
    <mergeCell ref="J68:J72"/>
    <mergeCell ref="B71:H71"/>
    <mergeCell ref="B72:H72"/>
    <mergeCell ref="B43:J43"/>
    <mergeCell ref="A44:J44"/>
    <mergeCell ref="A45:J45"/>
    <mergeCell ref="B46:I46"/>
    <mergeCell ref="B47:I47"/>
    <mergeCell ref="B48:I48"/>
    <mergeCell ref="B38:H38"/>
    <mergeCell ref="B39:D39"/>
    <mergeCell ref="G39:I39"/>
    <mergeCell ref="B40:C40"/>
    <mergeCell ref="D40:H40"/>
    <mergeCell ref="B41:I41"/>
    <mergeCell ref="A42:I42"/>
    <mergeCell ref="B78:I78"/>
    <mergeCell ref="A79:I79"/>
    <mergeCell ref="B80:J80"/>
    <mergeCell ref="B81:J81"/>
    <mergeCell ref="A83:J83"/>
    <mergeCell ref="B84:I84"/>
    <mergeCell ref="B60:H60"/>
    <mergeCell ref="B61:H61"/>
    <mergeCell ref="A62:H62"/>
    <mergeCell ref="B69:H69"/>
    <mergeCell ref="B70:H70"/>
    <mergeCell ref="B63:J63"/>
    <mergeCell ref="B64:J64"/>
    <mergeCell ref="B66:J66"/>
    <mergeCell ref="B67:I67"/>
    <mergeCell ref="B77:D77"/>
    <mergeCell ref="A73:A76"/>
    <mergeCell ref="B76:H76"/>
    <mergeCell ref="B123:J123"/>
    <mergeCell ref="A125:J125"/>
    <mergeCell ref="B126:I126"/>
    <mergeCell ref="B94:I94"/>
    <mergeCell ref="B95:I95"/>
    <mergeCell ref="B96:I96"/>
    <mergeCell ref="B85:I85"/>
    <mergeCell ref="B86:I86"/>
    <mergeCell ref="B87:I87"/>
    <mergeCell ref="A88:I88"/>
    <mergeCell ref="A90:J90"/>
    <mergeCell ref="B91:I91"/>
    <mergeCell ref="B92:I92"/>
    <mergeCell ref="B93:I93"/>
    <mergeCell ref="B114:I114"/>
    <mergeCell ref="B115:I115"/>
    <mergeCell ref="A116:I116"/>
    <mergeCell ref="A117:I117"/>
    <mergeCell ref="A118:J118"/>
    <mergeCell ref="B119:I119"/>
    <mergeCell ref="B120:I120"/>
    <mergeCell ref="B121:I121"/>
    <mergeCell ref="A122:I122"/>
    <mergeCell ref="B97:I97"/>
    <mergeCell ref="B110:I110"/>
    <mergeCell ref="B111:I111"/>
    <mergeCell ref="A112:I112"/>
    <mergeCell ref="A113:I113"/>
    <mergeCell ref="B160:I160"/>
    <mergeCell ref="A161:G161"/>
    <mergeCell ref="A162:J162"/>
    <mergeCell ref="I163:J163"/>
    <mergeCell ref="A168:J168"/>
    <mergeCell ref="A151:J151"/>
    <mergeCell ref="A152:J152"/>
    <mergeCell ref="A153:I153"/>
    <mergeCell ref="B154:I154"/>
    <mergeCell ref="B155:I155"/>
    <mergeCell ref="B156:I156"/>
    <mergeCell ref="B157:I157"/>
    <mergeCell ref="B158:I158"/>
    <mergeCell ref="A159:I159"/>
    <mergeCell ref="B144:E144"/>
    <mergeCell ref="B145:E145"/>
    <mergeCell ref="F145:H145"/>
    <mergeCell ref="A146:I146"/>
    <mergeCell ref="B147:J147"/>
    <mergeCell ref="A148:A150"/>
    <mergeCell ref="D102:E102"/>
    <mergeCell ref="G102:H102"/>
    <mergeCell ref="A103:F103"/>
    <mergeCell ref="G103:I103"/>
    <mergeCell ref="B105:I105"/>
    <mergeCell ref="B106:I106"/>
    <mergeCell ref="B107:I107"/>
    <mergeCell ref="B108:I108"/>
    <mergeCell ref="B109:I109"/>
    <mergeCell ref="K141:L141"/>
    <mergeCell ref="A142:A143"/>
    <mergeCell ref="B142:E143"/>
    <mergeCell ref="F142:H142"/>
    <mergeCell ref="F143:H143"/>
    <mergeCell ref="A172:J172"/>
    <mergeCell ref="A163:H163"/>
    <mergeCell ref="A164:J164"/>
    <mergeCell ref="A165:H165"/>
    <mergeCell ref="I165:J165"/>
    <mergeCell ref="A166:J166"/>
    <mergeCell ref="A167:H167"/>
    <mergeCell ref="I167:J167"/>
    <mergeCell ref="A169:J169"/>
    <mergeCell ref="A170:F170"/>
    <mergeCell ref="G170:J170"/>
    <mergeCell ref="A171:F171"/>
    <mergeCell ref="G171:J171"/>
    <mergeCell ref="B148:C150"/>
    <mergeCell ref="F144:H144"/>
    <mergeCell ref="A98:I98"/>
    <mergeCell ref="D148:F150"/>
    <mergeCell ref="G148:H150"/>
    <mergeCell ref="J148:J150"/>
    <mergeCell ref="E73:I73"/>
    <mergeCell ref="E77:I77"/>
    <mergeCell ref="B127:I127"/>
    <mergeCell ref="B128:I128"/>
    <mergeCell ref="B129:I129"/>
    <mergeCell ref="B130:I130"/>
    <mergeCell ref="A131:I131"/>
    <mergeCell ref="B132:J132"/>
    <mergeCell ref="A133:J133"/>
    <mergeCell ref="A134:J134"/>
    <mergeCell ref="B135:H135"/>
    <mergeCell ref="A136:I136"/>
    <mergeCell ref="B137:H137"/>
    <mergeCell ref="A138:I138"/>
    <mergeCell ref="B139:H139"/>
    <mergeCell ref="A140:I140"/>
    <mergeCell ref="B141:H141"/>
    <mergeCell ref="A100:J100"/>
    <mergeCell ref="A101:J101"/>
    <mergeCell ref="A102:B102"/>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59" pageOrder="overThenDown" orientation="portrait" r:id="rId1"/>
  <headerFooter>
    <oddHeader>&amp;R&amp;P de &amp;N</oddHeader>
    <oddFooter>&amp;L&amp;F - &amp;A&amp;CPágina &amp;P de &amp;N</oddFooter>
  </headerFooter>
  <rowBreaks count="2" manualBreakCount="2">
    <brk id="65" max="9" man="1"/>
    <brk id="124"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996"/>
  <sheetViews>
    <sheetView showGridLines="0" tabSelected="1" topLeftCell="A16" zoomScaleNormal="100" workbookViewId="0">
      <selection activeCell="B25" sqref="B25"/>
    </sheetView>
  </sheetViews>
  <sheetFormatPr defaultColWidth="14.42578125" defaultRowHeight="15" customHeight="1" x14ac:dyDescent="0.2"/>
  <cols>
    <col min="1" max="1" width="1.140625" style="21" customWidth="1"/>
    <col min="2" max="2" width="3.7109375" style="21" customWidth="1"/>
    <col min="3" max="3" width="45.42578125" style="21" customWidth="1"/>
    <col min="4" max="4" width="23.7109375" style="21" customWidth="1"/>
    <col min="5" max="5" width="13.7109375" style="21" customWidth="1"/>
    <col min="6" max="6" width="9.140625" style="21" customWidth="1"/>
    <col min="7" max="7" width="24" style="21" customWidth="1"/>
    <col min="8" max="8" width="1.42578125" style="21" customWidth="1"/>
    <col min="9" max="26" width="8" style="21" customWidth="1"/>
    <col min="27" max="16384" width="14.42578125" style="21"/>
  </cols>
  <sheetData>
    <row r="1" spans="3:8" x14ac:dyDescent="0.2">
      <c r="C1" s="741" t="s">
        <v>0</v>
      </c>
      <c r="D1" s="741"/>
      <c r="E1" s="741"/>
      <c r="F1" s="741"/>
      <c r="G1" s="741"/>
      <c r="H1" s="22"/>
    </row>
    <row r="2" spans="3:8" x14ac:dyDescent="0.2">
      <c r="C2" s="741" t="s">
        <v>1</v>
      </c>
      <c r="D2" s="741"/>
      <c r="E2" s="741"/>
      <c r="F2" s="741"/>
      <c r="G2" s="741"/>
      <c r="H2" s="22"/>
    </row>
    <row r="3" spans="3:8" x14ac:dyDescent="0.2">
      <c r="C3" s="741" t="s">
        <v>2</v>
      </c>
      <c r="D3" s="741"/>
      <c r="E3" s="741"/>
      <c r="F3" s="741"/>
      <c r="G3" s="741"/>
      <c r="H3" s="22"/>
    </row>
    <row r="4" spans="3:8" x14ac:dyDescent="0.2">
      <c r="C4" s="742" t="str">
        <f>'1. SVS ABA DE CARREGAMENTO'!A4</f>
        <v>CAMPUS SÃO VICENTE DO SUL</v>
      </c>
      <c r="D4" s="742"/>
      <c r="E4" s="742"/>
      <c r="F4" s="742"/>
      <c r="G4" s="742"/>
      <c r="H4" s="23"/>
    </row>
    <row r="5" spans="3:8" x14ac:dyDescent="0.2">
      <c r="C5" s="743" t="s">
        <v>609</v>
      </c>
      <c r="D5" s="743"/>
      <c r="E5" s="743"/>
      <c r="F5" s="743"/>
      <c r="G5" s="743"/>
      <c r="H5" s="22"/>
    </row>
    <row r="6" spans="3:8" ht="13.5" customHeight="1" thickBot="1" x14ac:dyDescent="0.25"/>
    <row r="7" spans="3:8" ht="48" customHeight="1" thickBot="1" x14ac:dyDescent="0.25">
      <c r="C7" s="24" t="s">
        <v>592</v>
      </c>
      <c r="D7" s="25" t="s">
        <v>611</v>
      </c>
      <c r="E7" s="733" t="s">
        <v>593</v>
      </c>
      <c r="F7" s="734"/>
      <c r="G7" s="26" t="s">
        <v>612</v>
      </c>
    </row>
    <row r="8" spans="3:8" ht="30" x14ac:dyDescent="0.2">
      <c r="C8" s="27" t="str">
        <f>'7. SVS Planilha Área Geral'!$D$9</f>
        <v xml:space="preserve">Prestação de serviços de limpeza geral (exceto banheiros) para o IFFAR  </v>
      </c>
      <c r="D8" s="28">
        <f>'4. SVS Cál DEMO Limpeza Geral'!$L$28</f>
        <v>21.786978884354941</v>
      </c>
      <c r="E8" s="735">
        <f>'7. SVS Planilha Área Geral'!$I$279</f>
        <v>103256.3</v>
      </c>
      <c r="F8" s="736"/>
      <c r="G8" s="29">
        <f>'7. SVS Planilha Área Geral'!$I$281</f>
        <v>2065126</v>
      </c>
    </row>
    <row r="9" spans="3:8" ht="30" x14ac:dyDescent="0.2">
      <c r="C9" s="30" t="str">
        <f>'8. SVS Planilha Área Banheiros'!$D$9</f>
        <v xml:space="preserve">Prestação de serviços de limpeza de banheiros para o IFFAR  </v>
      </c>
      <c r="D9" s="31">
        <f>'5. SVS Cálc. DEMO Banheiros'!$L$13</f>
        <v>18.917395457754633</v>
      </c>
      <c r="E9" s="737">
        <f>'8. SVS Planilha Área Banheiros'!$I$195</f>
        <v>100737.3</v>
      </c>
      <c r="F9" s="738"/>
      <c r="G9" s="32">
        <f>'8. SVS Planilha Área Banheiros'!$I$197</f>
        <v>2014746</v>
      </c>
    </row>
    <row r="10" spans="3:8" ht="30" x14ac:dyDescent="0.2">
      <c r="C10" s="33" t="str">
        <f>'9. Planilha Área Esq e Fach'!$D$9</f>
        <v xml:space="preserve">Serviços de limpeza de esquadrias e fachadas envidraçadas para o IFFAR  </v>
      </c>
      <c r="D10" s="34">
        <f>'6. SVS Cálc. DEMO Esq. e Fach'!$L$14</f>
        <v>2.7940507839912283</v>
      </c>
      <c r="E10" s="739">
        <f>'9. Planilha Área Esq e Fach'!$I$202</f>
        <v>13229.09</v>
      </c>
      <c r="F10" s="740"/>
      <c r="G10" s="35">
        <f>'9. Planilha Área Esq e Fach'!$I$204</f>
        <v>264581.8</v>
      </c>
    </row>
    <row r="11" spans="3:8" ht="30" x14ac:dyDescent="0.2">
      <c r="C11" s="30" t="str">
        <f>'10. SVS Planilha Encarregado'!$D$9</f>
        <v xml:space="preserve">Prestação de serviços de encarregado da limpeza geral para o IFFAR  </v>
      </c>
      <c r="D11" s="31">
        <f>'10. SVS Planilha Encarregado'!G171</f>
        <v>1</v>
      </c>
      <c r="E11" s="737">
        <f>'10. SVS Planilha Encarregado'!I163</f>
        <v>4217.0270833333334</v>
      </c>
      <c r="F11" s="738"/>
      <c r="G11" s="32">
        <f>'10. SVS Planilha Encarregado'!I167</f>
        <v>84340.54</v>
      </c>
    </row>
    <row r="12" spans="3:8" ht="15.75" thickBot="1" x14ac:dyDescent="0.25">
      <c r="C12" s="36" t="s">
        <v>594</v>
      </c>
      <c r="D12" s="37">
        <f t="shared" ref="D12:E12" si="0">SUM(D8:D11)</f>
        <v>44.498425126100805</v>
      </c>
      <c r="E12" s="725">
        <f t="shared" si="0"/>
        <v>221439.71708333332</v>
      </c>
      <c r="F12" s="726"/>
      <c r="G12" s="38">
        <f>SUM(G8:G11)</f>
        <v>4428794.34</v>
      </c>
    </row>
    <row r="13" spans="3:8" ht="15" customHeight="1" thickBot="1" x14ac:dyDescent="0.25">
      <c r="C13" s="39"/>
      <c r="D13" s="18"/>
      <c r="E13" s="39"/>
      <c r="F13" s="18"/>
      <c r="G13" s="18"/>
    </row>
    <row r="14" spans="3:8" ht="63.75" customHeight="1" x14ac:dyDescent="0.2">
      <c r="C14" s="727" t="s">
        <v>715</v>
      </c>
      <c r="D14" s="728"/>
      <c r="E14" s="728"/>
      <c r="F14" s="40">
        <f>SUM(D8:D10)</f>
        <v>43.498425126100805</v>
      </c>
      <c r="G14" s="19" t="s">
        <v>716</v>
      </c>
    </row>
    <row r="15" spans="3:8" ht="63.75" customHeight="1" x14ac:dyDescent="0.2">
      <c r="C15" s="731" t="str">
        <f>[1]INSUMOS!$A$112</f>
        <v>Quantidade de mão de obra alocada na prestação dos serviços (informação oriunda da aba 'Resumo da Proposta' - Quantidade de Postos/Mão de Obra a ser alocados) + posto do encarregado</v>
      </c>
      <c r="D15" s="732"/>
      <c r="E15" s="732"/>
      <c r="F15" s="41">
        <f>D12</f>
        <v>44.498425126100805</v>
      </c>
      <c r="G15" s="20" t="s">
        <v>610</v>
      </c>
    </row>
    <row r="16" spans="3:8" ht="27" customHeight="1" thickBot="1" x14ac:dyDescent="0.25">
      <c r="C16" s="42" t="s">
        <v>717</v>
      </c>
      <c r="D16" s="43">
        <f>'1. SVS ABA DE CARREGAMENTO'!B57</f>
        <v>20</v>
      </c>
      <c r="E16" s="44" t="s">
        <v>718</v>
      </c>
      <c r="F16" s="729">
        <f>G12</f>
        <v>4428794.34</v>
      </c>
      <c r="G16" s="730"/>
    </row>
    <row r="17" spans="3:7" ht="15" customHeight="1" x14ac:dyDescent="0.2">
      <c r="C17" s="39"/>
      <c r="D17" s="18"/>
      <c r="E17" s="39"/>
      <c r="F17" s="18"/>
      <c r="G17" s="18"/>
    </row>
    <row r="18" spans="3:7" ht="15.75" customHeight="1" x14ac:dyDescent="0.2">
      <c r="C18" s="45" t="s">
        <v>595</v>
      </c>
      <c r="D18" s="46"/>
      <c r="E18" s="46"/>
      <c r="F18" s="46"/>
      <c r="G18" s="46"/>
    </row>
    <row r="19" spans="3:7" ht="15" customHeight="1" x14ac:dyDescent="0.2">
      <c r="C19" s="506" t="s">
        <v>596</v>
      </c>
      <c r="D19" s="478"/>
      <c r="E19" s="478"/>
      <c r="F19" s="478"/>
      <c r="G19" s="478"/>
    </row>
    <row r="20" spans="3:7" ht="15" customHeight="1" x14ac:dyDescent="0.2">
      <c r="C20" s="506" t="s">
        <v>597</v>
      </c>
      <c r="D20" s="478"/>
      <c r="E20" s="478"/>
      <c r="F20" s="478"/>
      <c r="G20" s="478"/>
    </row>
    <row r="21" spans="3:7" ht="15" customHeight="1" x14ac:dyDescent="0.2">
      <c r="C21" s="506" t="s">
        <v>598</v>
      </c>
      <c r="D21" s="478"/>
      <c r="E21" s="478"/>
      <c r="F21" s="478"/>
      <c r="G21" s="478"/>
    </row>
    <row r="22" spans="3:7" ht="15" customHeight="1" x14ac:dyDescent="0.2">
      <c r="C22" s="506" t="s">
        <v>599</v>
      </c>
      <c r="D22" s="478"/>
      <c r="E22" s="478"/>
      <c r="F22" s="478"/>
      <c r="G22" s="478"/>
    </row>
    <row r="23" spans="3:7" ht="15" customHeight="1" x14ac:dyDescent="0.2">
      <c r="C23" s="506" t="s">
        <v>600</v>
      </c>
      <c r="D23" s="478"/>
      <c r="E23" s="478"/>
      <c r="F23" s="478"/>
      <c r="G23" s="478"/>
    </row>
    <row r="24" spans="3:7" ht="15" customHeight="1" x14ac:dyDescent="0.2">
      <c r="C24" s="506" t="s">
        <v>601</v>
      </c>
      <c r="D24" s="478"/>
      <c r="E24" s="478"/>
      <c r="F24" s="478"/>
      <c r="G24" s="478"/>
    </row>
    <row r="25" spans="3:7" ht="15" customHeight="1" x14ac:dyDescent="0.2">
      <c r="C25" s="46"/>
      <c r="D25" s="46"/>
      <c r="E25" s="46"/>
      <c r="F25" s="46"/>
      <c r="G25" s="46"/>
    </row>
    <row r="26" spans="3:7" ht="15.75" customHeight="1" x14ac:dyDescent="0.2">
      <c r="C26" s="47" t="s">
        <v>57</v>
      </c>
      <c r="D26" s="506" t="str">
        <f>'1. SVS ABA DE CARREGAMENTO'!$B$15</f>
        <v>xxxx xxxx xxxx</v>
      </c>
      <c r="E26" s="478"/>
      <c r="F26" s="478"/>
      <c r="G26" s="478"/>
    </row>
    <row r="27" spans="3:7" ht="15.75" customHeight="1" x14ac:dyDescent="0.2">
      <c r="C27" s="47" t="s">
        <v>58</v>
      </c>
      <c r="D27" s="506" t="str">
        <f>'1. SVS ABA DE CARREGAMENTO'!$B$16</f>
        <v>zz.zzz.zzz/zzzz-zz</v>
      </c>
      <c r="E27" s="478"/>
      <c r="F27" s="46"/>
      <c r="G27" s="46"/>
    </row>
    <row r="28" spans="3:7" ht="15" customHeight="1" x14ac:dyDescent="0.2">
      <c r="C28" s="46"/>
      <c r="D28" s="46"/>
      <c r="E28" s="46"/>
      <c r="F28" s="46"/>
      <c r="G28" s="48"/>
    </row>
    <row r="29" spans="3:7" ht="15" customHeight="1" x14ac:dyDescent="0.2">
      <c r="C29" s="46"/>
      <c r="D29" s="46"/>
      <c r="E29" s="46"/>
      <c r="F29" s="717" t="s">
        <v>602</v>
      </c>
      <c r="G29" s="715"/>
    </row>
    <row r="30" spans="3:7" ht="15" customHeight="1" thickBot="1" x14ac:dyDescent="0.25">
      <c r="C30" s="46"/>
      <c r="D30" s="46"/>
      <c r="E30" s="46"/>
    </row>
    <row r="31" spans="3:7" ht="15" customHeight="1" x14ac:dyDescent="0.2">
      <c r="C31" s="46"/>
      <c r="D31" s="46"/>
      <c r="E31" s="49"/>
      <c r="F31" s="718"/>
      <c r="G31" s="719"/>
    </row>
    <row r="32" spans="3:7" ht="15" customHeight="1" x14ac:dyDescent="0.2">
      <c r="D32" s="46"/>
      <c r="E32" s="49"/>
      <c r="F32" s="720"/>
      <c r="G32" s="721"/>
    </row>
    <row r="33" spans="3:7" ht="15" customHeight="1" x14ac:dyDescent="0.2">
      <c r="C33" s="724" t="s">
        <v>603</v>
      </c>
      <c r="D33" s="478"/>
      <c r="E33" s="715"/>
      <c r="F33" s="720"/>
      <c r="G33" s="721"/>
    </row>
    <row r="34" spans="3:7" ht="15" customHeight="1" x14ac:dyDescent="0.2">
      <c r="C34" s="46" t="s">
        <v>604</v>
      </c>
      <c r="D34" s="506" t="str">
        <f>'1. SVS ABA DE CARREGAMENTO'!$B$17</f>
        <v>Nome Completo</v>
      </c>
      <c r="E34" s="715"/>
      <c r="F34" s="720"/>
      <c r="G34" s="721"/>
    </row>
    <row r="35" spans="3:7" ht="15" customHeight="1" x14ac:dyDescent="0.2">
      <c r="C35" s="46" t="s">
        <v>605</v>
      </c>
      <c r="D35" s="506" t="str">
        <f>'1. SVS ABA DE CARREGAMENTO'!$B$18</f>
        <v>yyy.yyy.yyy-yy</v>
      </c>
      <c r="E35" s="715"/>
      <c r="F35" s="720"/>
      <c r="G35" s="721"/>
    </row>
    <row r="36" spans="3:7" ht="15" customHeight="1" x14ac:dyDescent="0.2">
      <c r="C36" s="46" t="s">
        <v>606</v>
      </c>
      <c r="D36" s="506" t="str">
        <f>'1. SVS ABA DE CARREGAMENTO'!$B$19</f>
        <v>tttt tttt tttt</v>
      </c>
      <c r="E36" s="715"/>
      <c r="F36" s="720"/>
      <c r="G36" s="721"/>
    </row>
    <row r="37" spans="3:7" ht="15" customHeight="1" x14ac:dyDescent="0.2">
      <c r="C37" s="46" t="s">
        <v>607</v>
      </c>
      <c r="D37" s="506" t="str">
        <f>'1. SVS ABA DE CARREGAMENTO'!B55</f>
        <v>São Vicente do Sul/RS</v>
      </c>
      <c r="E37" s="715"/>
      <c r="F37" s="720"/>
      <c r="G37" s="721"/>
    </row>
    <row r="38" spans="3:7" ht="15" customHeight="1" thickBot="1" x14ac:dyDescent="0.25">
      <c r="C38" s="46" t="s">
        <v>608</v>
      </c>
      <c r="D38" s="716">
        <f ca="1">NOW()</f>
        <v>44609.473238888888</v>
      </c>
      <c r="E38" s="715"/>
      <c r="F38" s="722"/>
      <c r="G38" s="723"/>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4:E14"/>
    <mergeCell ref="F16:G16"/>
    <mergeCell ref="C19:G19"/>
    <mergeCell ref="C15:E15"/>
    <mergeCell ref="C20:G20"/>
    <mergeCell ref="C21:G21"/>
    <mergeCell ref="C22:G22"/>
    <mergeCell ref="C23:G23"/>
    <mergeCell ref="C24:G24"/>
    <mergeCell ref="D26:G26"/>
    <mergeCell ref="D37:E37"/>
    <mergeCell ref="D38:E38"/>
    <mergeCell ref="D27:E27"/>
    <mergeCell ref="F29:G29"/>
    <mergeCell ref="F31:G38"/>
    <mergeCell ref="C33:E33"/>
    <mergeCell ref="D34:E34"/>
    <mergeCell ref="D35:E35"/>
    <mergeCell ref="D36:E36"/>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26" sqref="P26"/>
    </sheetView>
  </sheetViews>
  <sheetFormatPr defaultRowHeight="12.75" x14ac:dyDescent="0.2"/>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22"/>
  <sheetViews>
    <sheetView showGridLines="0" tabSelected="1" topLeftCell="A4" zoomScaleNormal="100" workbookViewId="0">
      <selection activeCell="B25" sqref="B25"/>
    </sheetView>
  </sheetViews>
  <sheetFormatPr defaultColWidth="14.42578125" defaultRowHeight="15" customHeight="1" x14ac:dyDescent="0.2"/>
  <cols>
    <col min="1" max="1" width="112.140625" style="239" customWidth="1"/>
    <col min="2" max="2" width="10.140625" style="238" customWidth="1"/>
    <col min="3" max="3" width="13.5703125" style="240" customWidth="1"/>
    <col min="4" max="4" width="12.42578125" style="238" customWidth="1"/>
    <col min="5" max="5" width="14.7109375" style="238" customWidth="1"/>
    <col min="6" max="6" width="14.140625" style="238" customWidth="1"/>
    <col min="7" max="7" width="13.7109375" style="238" customWidth="1"/>
    <col min="8" max="8" width="13.42578125" style="238" hidden="1" customWidth="1"/>
    <col min="9" max="11" width="9" style="238" customWidth="1"/>
    <col min="12" max="26" width="8" style="238" customWidth="1"/>
    <col min="27" max="16384" width="14.42578125" style="238"/>
  </cols>
  <sheetData>
    <row r="1" spans="1:26" ht="18.75" customHeight="1" x14ac:dyDescent="0.2">
      <c r="A1" s="390" t="s">
        <v>0</v>
      </c>
      <c r="B1" s="390"/>
      <c r="C1" s="390"/>
      <c r="D1" s="390"/>
      <c r="E1" s="390"/>
      <c r="F1" s="390"/>
      <c r="G1" s="390"/>
      <c r="H1" s="390"/>
      <c r="I1" s="237"/>
      <c r="J1" s="237"/>
      <c r="K1" s="237"/>
      <c r="L1" s="237"/>
      <c r="M1" s="237"/>
      <c r="N1" s="237"/>
      <c r="O1" s="237"/>
      <c r="P1" s="237"/>
      <c r="Q1" s="237"/>
      <c r="R1" s="237"/>
      <c r="S1" s="237"/>
      <c r="T1" s="237"/>
      <c r="U1" s="237"/>
      <c r="V1" s="237"/>
      <c r="W1" s="237"/>
      <c r="X1" s="237"/>
      <c r="Y1" s="237"/>
      <c r="Z1" s="237"/>
    </row>
    <row r="2" spans="1:26" ht="18.75" customHeight="1" x14ac:dyDescent="0.2">
      <c r="A2" s="390" t="s">
        <v>1</v>
      </c>
      <c r="B2" s="390"/>
      <c r="C2" s="390"/>
      <c r="D2" s="390"/>
      <c r="E2" s="390"/>
      <c r="F2" s="390"/>
      <c r="G2" s="390"/>
      <c r="H2" s="390"/>
      <c r="I2" s="237"/>
      <c r="J2" s="237"/>
      <c r="K2" s="237"/>
      <c r="L2" s="237"/>
      <c r="M2" s="237"/>
      <c r="N2" s="237"/>
      <c r="O2" s="237"/>
      <c r="P2" s="237"/>
      <c r="Q2" s="237"/>
      <c r="R2" s="237"/>
      <c r="S2" s="237"/>
      <c r="T2" s="237"/>
      <c r="U2" s="237"/>
      <c r="V2" s="237"/>
      <c r="W2" s="237"/>
      <c r="X2" s="237"/>
      <c r="Y2" s="237"/>
      <c r="Z2" s="237"/>
    </row>
    <row r="3" spans="1:26" ht="18.75" customHeight="1" x14ac:dyDescent="0.2">
      <c r="A3" s="390" t="s">
        <v>2</v>
      </c>
      <c r="B3" s="390"/>
      <c r="C3" s="390"/>
      <c r="D3" s="390"/>
      <c r="E3" s="390"/>
      <c r="F3" s="390"/>
      <c r="G3" s="390"/>
      <c r="H3" s="390"/>
      <c r="I3" s="237"/>
      <c r="J3" s="237"/>
      <c r="K3" s="237"/>
      <c r="L3" s="237"/>
      <c r="M3" s="237"/>
      <c r="N3" s="237"/>
      <c r="O3" s="237"/>
      <c r="P3" s="237"/>
      <c r="Q3" s="237"/>
      <c r="R3" s="237"/>
      <c r="S3" s="237"/>
      <c r="T3" s="237"/>
      <c r="U3" s="237"/>
      <c r="V3" s="237"/>
      <c r="W3" s="237"/>
      <c r="X3" s="237"/>
      <c r="Y3" s="237"/>
      <c r="Z3" s="237"/>
    </row>
    <row r="4" spans="1:26" ht="18.75" customHeight="1" x14ac:dyDescent="0.2">
      <c r="A4" s="391" t="str">
        <f>'1. SVS ABA DE CARREGAMENTO'!A4</f>
        <v>CAMPUS SÃO VICENTE DO SUL</v>
      </c>
      <c r="B4" s="391"/>
      <c r="C4" s="391"/>
      <c r="D4" s="391"/>
      <c r="E4" s="391"/>
      <c r="F4" s="391"/>
      <c r="G4" s="391"/>
      <c r="H4" s="391"/>
      <c r="I4" s="237"/>
      <c r="J4" s="237"/>
      <c r="K4" s="237"/>
      <c r="L4" s="237"/>
      <c r="M4" s="237"/>
      <c r="N4" s="237"/>
      <c r="O4" s="237"/>
      <c r="P4" s="237"/>
      <c r="Q4" s="237"/>
      <c r="R4" s="237"/>
      <c r="S4" s="237"/>
      <c r="T4" s="237"/>
      <c r="U4" s="237"/>
      <c r="V4" s="237"/>
      <c r="W4" s="237"/>
      <c r="X4" s="237"/>
      <c r="Y4" s="237"/>
      <c r="Z4" s="237"/>
    </row>
    <row r="5" spans="1:26" ht="18.75" customHeight="1" x14ac:dyDescent="0.2">
      <c r="A5" s="392" t="s">
        <v>3</v>
      </c>
      <c r="B5" s="392"/>
      <c r="C5" s="392"/>
      <c r="D5" s="392"/>
      <c r="E5" s="392"/>
      <c r="F5" s="392"/>
      <c r="G5" s="392"/>
      <c r="H5" s="392"/>
      <c r="I5" s="237"/>
      <c r="J5" s="237"/>
      <c r="K5" s="237"/>
      <c r="L5" s="237"/>
      <c r="M5" s="237"/>
      <c r="N5" s="237"/>
      <c r="O5" s="237"/>
      <c r="P5" s="237"/>
      <c r="Q5" s="237"/>
      <c r="R5" s="237"/>
      <c r="S5" s="237"/>
      <c r="T5" s="237"/>
      <c r="U5" s="237"/>
      <c r="V5" s="237"/>
      <c r="W5" s="237"/>
      <c r="X5" s="237"/>
      <c r="Y5" s="237"/>
      <c r="Z5" s="237"/>
    </row>
    <row r="6" spans="1:26" ht="14.25" customHeight="1" x14ac:dyDescent="0.2">
      <c r="G6" s="237"/>
      <c r="H6" s="237"/>
      <c r="I6" s="237"/>
      <c r="J6" s="237"/>
      <c r="K6" s="237"/>
      <c r="L6" s="237"/>
      <c r="M6" s="237"/>
      <c r="N6" s="237"/>
      <c r="O6" s="237"/>
      <c r="P6" s="237"/>
      <c r="Q6" s="237"/>
      <c r="R6" s="237"/>
      <c r="S6" s="237"/>
      <c r="T6" s="237"/>
      <c r="U6" s="237"/>
      <c r="V6" s="237"/>
      <c r="W6" s="237"/>
      <c r="X6" s="237"/>
      <c r="Y6" s="237"/>
      <c r="Z6" s="237"/>
    </row>
    <row r="7" spans="1:26" ht="32.25" customHeight="1" x14ac:dyDescent="0.2">
      <c r="A7" s="241" t="s">
        <v>730</v>
      </c>
      <c r="B7" s="241" t="s">
        <v>4</v>
      </c>
      <c r="C7" s="242" t="s">
        <v>5</v>
      </c>
      <c r="D7" s="241" t="s">
        <v>6</v>
      </c>
      <c r="E7" s="243" t="s">
        <v>7</v>
      </c>
      <c r="F7" s="243" t="s">
        <v>8</v>
      </c>
      <c r="G7" s="237"/>
      <c r="H7" s="237"/>
      <c r="I7" s="237"/>
      <c r="J7" s="237"/>
      <c r="K7" s="237"/>
      <c r="L7" s="237"/>
      <c r="M7" s="237"/>
      <c r="N7" s="237"/>
      <c r="O7" s="237"/>
      <c r="P7" s="237"/>
      <c r="Q7" s="237"/>
      <c r="R7" s="237"/>
      <c r="S7" s="237"/>
      <c r="T7" s="237"/>
      <c r="U7" s="237"/>
      <c r="V7" s="237"/>
      <c r="W7" s="237"/>
      <c r="X7" s="237"/>
      <c r="Y7" s="237"/>
      <c r="Z7" s="237"/>
    </row>
    <row r="8" spans="1:26" ht="57" x14ac:dyDescent="0.2">
      <c r="A8" s="15" t="s">
        <v>719</v>
      </c>
      <c r="B8" s="244" t="s">
        <v>629</v>
      </c>
      <c r="C8" s="245">
        <v>100</v>
      </c>
      <c r="D8" s="244">
        <f>C8*12</f>
        <v>1200</v>
      </c>
      <c r="E8" s="246">
        <v>9.07</v>
      </c>
      <c r="F8" s="247">
        <f t="shared" ref="F8:F26" si="0">D8*E8</f>
        <v>10884</v>
      </c>
      <c r="G8" s="237"/>
      <c r="H8" s="237"/>
      <c r="I8" s="237"/>
      <c r="J8" s="237"/>
      <c r="K8" s="237"/>
      <c r="L8" s="237"/>
      <c r="M8" s="237"/>
      <c r="N8" s="237"/>
      <c r="O8" s="237"/>
      <c r="P8" s="237"/>
      <c r="Q8" s="237"/>
      <c r="R8" s="237"/>
      <c r="S8" s="237"/>
      <c r="T8" s="237"/>
      <c r="U8" s="237"/>
      <c r="V8" s="237"/>
      <c r="W8" s="237"/>
      <c r="X8" s="237"/>
      <c r="Y8" s="237"/>
      <c r="Z8" s="237"/>
    </row>
    <row r="9" spans="1:26" ht="28.5" x14ac:dyDescent="0.2">
      <c r="A9" s="15" t="s">
        <v>720</v>
      </c>
      <c r="B9" s="244" t="s">
        <v>633</v>
      </c>
      <c r="C9" s="245">
        <v>6</v>
      </c>
      <c r="D9" s="244">
        <f>C9*12</f>
        <v>72</v>
      </c>
      <c r="E9" s="246">
        <v>105</v>
      </c>
      <c r="F9" s="247">
        <f t="shared" si="0"/>
        <v>7560</v>
      </c>
      <c r="G9" s="237"/>
      <c r="H9" s="237"/>
      <c r="I9" s="237"/>
      <c r="J9" s="237"/>
      <c r="K9" s="237"/>
      <c r="L9" s="237"/>
      <c r="M9" s="237"/>
      <c r="N9" s="237"/>
      <c r="O9" s="237"/>
      <c r="P9" s="237"/>
      <c r="Q9" s="237"/>
      <c r="R9" s="237"/>
      <c r="S9" s="237"/>
      <c r="T9" s="237"/>
      <c r="U9" s="237"/>
      <c r="V9" s="237"/>
      <c r="W9" s="237"/>
      <c r="X9" s="237"/>
      <c r="Y9" s="237"/>
      <c r="Z9" s="237"/>
    </row>
    <row r="10" spans="1:26" ht="42.75" x14ac:dyDescent="0.2">
      <c r="A10" s="15" t="s">
        <v>630</v>
      </c>
      <c r="B10" s="248" t="s">
        <v>631</v>
      </c>
      <c r="C10" s="249">
        <v>350</v>
      </c>
      <c r="D10" s="244">
        <f t="shared" ref="D10:D26" si="1">C10*12</f>
        <v>4200</v>
      </c>
      <c r="E10" s="246">
        <v>8.84</v>
      </c>
      <c r="F10" s="247">
        <f t="shared" si="0"/>
        <v>37128</v>
      </c>
      <c r="G10" s="237"/>
      <c r="H10" s="237"/>
      <c r="I10" s="237"/>
      <c r="J10" s="237"/>
      <c r="K10" s="237"/>
      <c r="L10" s="237"/>
      <c r="M10" s="237"/>
      <c r="N10" s="237"/>
      <c r="O10" s="237"/>
      <c r="P10" s="237"/>
      <c r="Q10" s="237"/>
      <c r="R10" s="237"/>
      <c r="S10" s="237"/>
      <c r="T10" s="237"/>
      <c r="U10" s="237"/>
      <c r="V10" s="237"/>
      <c r="W10" s="237"/>
      <c r="X10" s="237"/>
      <c r="Y10" s="237"/>
      <c r="Z10" s="237"/>
    </row>
    <row r="11" spans="1:26" ht="28.5" x14ac:dyDescent="0.2">
      <c r="A11" s="250" t="s">
        <v>632</v>
      </c>
      <c r="B11" s="251" t="s">
        <v>633</v>
      </c>
      <c r="C11" s="245">
        <v>40</v>
      </c>
      <c r="D11" s="244">
        <f t="shared" si="1"/>
        <v>480</v>
      </c>
      <c r="E11" s="246">
        <v>51.47</v>
      </c>
      <c r="F11" s="247">
        <f t="shared" si="0"/>
        <v>24705.599999999999</v>
      </c>
      <c r="G11" s="237"/>
      <c r="H11" s="237"/>
      <c r="I11" s="237"/>
      <c r="J11" s="237"/>
      <c r="K11" s="237"/>
      <c r="L11" s="237"/>
      <c r="M11" s="237"/>
      <c r="N11" s="237"/>
      <c r="O11" s="237"/>
      <c r="P11" s="237"/>
      <c r="Q11" s="237"/>
      <c r="R11" s="237"/>
      <c r="S11" s="237"/>
      <c r="T11" s="237"/>
      <c r="U11" s="237"/>
      <c r="V11" s="237"/>
      <c r="W11" s="237"/>
      <c r="X11" s="237"/>
      <c r="Y11" s="237"/>
      <c r="Z11" s="237"/>
    </row>
    <row r="12" spans="1:26" ht="42.75" x14ac:dyDescent="0.2">
      <c r="A12" s="252" t="s">
        <v>721</v>
      </c>
      <c r="B12" s="253" t="s">
        <v>707</v>
      </c>
      <c r="C12" s="254">
        <v>10</v>
      </c>
      <c r="D12" s="244">
        <f t="shared" si="1"/>
        <v>120</v>
      </c>
      <c r="E12" s="246">
        <v>3.87</v>
      </c>
      <c r="F12" s="247">
        <f t="shared" ref="F12:F13" si="2">D12*E12</f>
        <v>464.40000000000003</v>
      </c>
      <c r="G12" s="237"/>
      <c r="H12" s="237"/>
      <c r="I12" s="237"/>
      <c r="J12" s="237"/>
      <c r="K12" s="237"/>
      <c r="L12" s="237"/>
      <c r="M12" s="237"/>
      <c r="N12" s="237"/>
      <c r="O12" s="237"/>
      <c r="P12" s="237"/>
      <c r="Q12" s="237"/>
      <c r="R12" s="237"/>
      <c r="S12" s="237"/>
      <c r="T12" s="237"/>
      <c r="U12" s="237"/>
      <c r="V12" s="237"/>
      <c r="W12" s="237"/>
      <c r="X12" s="237"/>
      <c r="Y12" s="237"/>
      <c r="Z12" s="237"/>
    </row>
    <row r="13" spans="1:26" ht="42.75" x14ac:dyDescent="0.2">
      <c r="A13" s="252" t="s">
        <v>9</v>
      </c>
      <c r="B13" s="253" t="s">
        <v>707</v>
      </c>
      <c r="C13" s="254">
        <v>15</v>
      </c>
      <c r="D13" s="244">
        <f t="shared" si="1"/>
        <v>180</v>
      </c>
      <c r="E13" s="246">
        <v>4.1399999999999997</v>
      </c>
      <c r="F13" s="247">
        <f t="shared" si="2"/>
        <v>745.19999999999993</v>
      </c>
      <c r="G13" s="237"/>
      <c r="H13" s="237"/>
      <c r="I13" s="237"/>
      <c r="J13" s="237"/>
      <c r="K13" s="237"/>
      <c r="L13" s="237"/>
      <c r="M13" s="237"/>
      <c r="N13" s="237"/>
      <c r="O13" s="237"/>
      <c r="P13" s="237"/>
      <c r="Q13" s="237"/>
      <c r="R13" s="237"/>
      <c r="S13" s="237"/>
      <c r="T13" s="237"/>
      <c r="U13" s="237"/>
      <c r="V13" s="237"/>
      <c r="W13" s="237"/>
      <c r="X13" s="237"/>
      <c r="Y13" s="237"/>
      <c r="Z13" s="237"/>
    </row>
    <row r="14" spans="1:26" ht="28.5" x14ac:dyDescent="0.2">
      <c r="A14" s="255" t="s">
        <v>634</v>
      </c>
      <c r="B14" s="256" t="s">
        <v>631</v>
      </c>
      <c r="C14" s="245">
        <v>10</v>
      </c>
      <c r="D14" s="244">
        <f t="shared" si="1"/>
        <v>120</v>
      </c>
      <c r="E14" s="246">
        <v>12.62</v>
      </c>
      <c r="F14" s="247">
        <f t="shared" si="0"/>
        <v>1514.3999999999999</v>
      </c>
      <c r="G14" s="237"/>
      <c r="H14" s="237"/>
      <c r="I14" s="237"/>
      <c r="J14" s="237"/>
      <c r="K14" s="237"/>
      <c r="L14" s="237"/>
      <c r="M14" s="237"/>
      <c r="N14" s="237"/>
      <c r="O14" s="237"/>
      <c r="P14" s="237"/>
      <c r="Q14" s="237"/>
      <c r="R14" s="237"/>
      <c r="S14" s="237"/>
      <c r="T14" s="237"/>
      <c r="U14" s="237"/>
      <c r="V14" s="237"/>
      <c r="W14" s="237"/>
      <c r="X14" s="237"/>
      <c r="Y14" s="237"/>
      <c r="Z14" s="237"/>
    </row>
    <row r="15" spans="1:26" ht="42.75" x14ac:dyDescent="0.2">
      <c r="A15" s="15" t="s">
        <v>635</v>
      </c>
      <c r="B15" s="248" t="s">
        <v>633</v>
      </c>
      <c r="C15" s="245">
        <v>10</v>
      </c>
      <c r="D15" s="244">
        <f t="shared" si="1"/>
        <v>120</v>
      </c>
      <c r="E15" s="246">
        <v>12.84</v>
      </c>
      <c r="F15" s="247">
        <f t="shared" si="0"/>
        <v>1540.8</v>
      </c>
      <c r="G15" s="237"/>
      <c r="H15" s="237"/>
      <c r="I15" s="237"/>
      <c r="J15" s="237"/>
      <c r="K15" s="237"/>
      <c r="L15" s="237"/>
      <c r="M15" s="237"/>
      <c r="N15" s="237"/>
      <c r="O15" s="237"/>
      <c r="P15" s="237"/>
      <c r="Q15" s="237"/>
      <c r="R15" s="237"/>
      <c r="S15" s="237"/>
      <c r="T15" s="237"/>
      <c r="U15" s="237"/>
      <c r="V15" s="237"/>
      <c r="W15" s="237"/>
      <c r="X15" s="237"/>
      <c r="Y15" s="237"/>
      <c r="Z15" s="237"/>
    </row>
    <row r="16" spans="1:26" ht="28.5" x14ac:dyDescent="0.2">
      <c r="A16" s="15" t="s">
        <v>636</v>
      </c>
      <c r="B16" s="248" t="s">
        <v>633</v>
      </c>
      <c r="C16" s="245">
        <v>10</v>
      </c>
      <c r="D16" s="244">
        <f t="shared" si="1"/>
        <v>120</v>
      </c>
      <c r="E16" s="246">
        <v>11.35</v>
      </c>
      <c r="F16" s="247">
        <f t="shared" si="0"/>
        <v>1362</v>
      </c>
      <c r="G16" s="237"/>
      <c r="H16" s="237"/>
      <c r="I16" s="237"/>
      <c r="J16" s="237"/>
      <c r="K16" s="237"/>
      <c r="L16" s="237"/>
      <c r="M16" s="237"/>
      <c r="N16" s="237"/>
      <c r="O16" s="237"/>
      <c r="P16" s="237"/>
      <c r="Q16" s="237"/>
      <c r="R16" s="237"/>
      <c r="S16" s="237"/>
      <c r="T16" s="237"/>
      <c r="U16" s="237"/>
      <c r="V16" s="237"/>
      <c r="W16" s="237"/>
      <c r="X16" s="237"/>
      <c r="Y16" s="237"/>
      <c r="Z16" s="237"/>
    </row>
    <row r="17" spans="1:26" ht="42.75" x14ac:dyDescent="0.2">
      <c r="A17" s="15" t="s">
        <v>637</v>
      </c>
      <c r="B17" s="248" t="s">
        <v>638</v>
      </c>
      <c r="C17" s="245">
        <v>30</v>
      </c>
      <c r="D17" s="244">
        <f t="shared" si="1"/>
        <v>360</v>
      </c>
      <c r="E17" s="246">
        <v>7.26</v>
      </c>
      <c r="F17" s="247">
        <f t="shared" si="0"/>
        <v>2613.6</v>
      </c>
      <c r="G17" s="237"/>
      <c r="H17" s="237"/>
      <c r="I17" s="237"/>
      <c r="J17" s="237"/>
      <c r="K17" s="237"/>
      <c r="L17" s="237"/>
      <c r="M17" s="237"/>
      <c r="N17" s="237"/>
      <c r="O17" s="237"/>
      <c r="P17" s="237"/>
      <c r="Q17" s="237"/>
      <c r="R17" s="237"/>
      <c r="S17" s="237"/>
      <c r="T17" s="237"/>
      <c r="U17" s="237"/>
      <c r="V17" s="237"/>
      <c r="W17" s="237"/>
      <c r="X17" s="237"/>
      <c r="Y17" s="237"/>
      <c r="Z17" s="237"/>
    </row>
    <row r="18" spans="1:26" ht="57" x14ac:dyDescent="0.2">
      <c r="A18" s="250" t="s">
        <v>639</v>
      </c>
      <c r="B18" s="251" t="s">
        <v>640</v>
      </c>
      <c r="C18" s="245">
        <v>10</v>
      </c>
      <c r="D18" s="244">
        <f t="shared" si="1"/>
        <v>120</v>
      </c>
      <c r="E18" s="246">
        <v>1.33</v>
      </c>
      <c r="F18" s="247">
        <f t="shared" si="0"/>
        <v>159.60000000000002</v>
      </c>
      <c r="G18" s="237"/>
      <c r="H18" s="237"/>
      <c r="I18" s="237"/>
      <c r="J18" s="237"/>
      <c r="K18" s="237"/>
      <c r="L18" s="237"/>
      <c r="M18" s="237"/>
      <c r="N18" s="237"/>
      <c r="O18" s="237"/>
      <c r="P18" s="237"/>
      <c r="Q18" s="237"/>
      <c r="R18" s="237"/>
      <c r="S18" s="237"/>
      <c r="T18" s="237"/>
      <c r="U18" s="237"/>
      <c r="V18" s="237"/>
      <c r="W18" s="237"/>
      <c r="X18" s="237"/>
      <c r="Y18" s="237"/>
      <c r="Z18" s="237"/>
    </row>
    <row r="19" spans="1:26" ht="28.5" x14ac:dyDescent="0.2">
      <c r="A19" s="257" t="s">
        <v>10</v>
      </c>
      <c r="B19" s="253" t="s">
        <v>708</v>
      </c>
      <c r="C19" s="254">
        <v>5</v>
      </c>
      <c r="D19" s="244">
        <f t="shared" si="1"/>
        <v>60</v>
      </c>
      <c r="E19" s="246">
        <v>13.76</v>
      </c>
      <c r="F19" s="247">
        <f t="shared" ref="F19" si="3">D19*E19</f>
        <v>825.6</v>
      </c>
      <c r="G19" s="237"/>
      <c r="H19" s="237"/>
      <c r="I19" s="237"/>
      <c r="J19" s="237"/>
      <c r="K19" s="237"/>
      <c r="L19" s="237"/>
      <c r="M19" s="237"/>
      <c r="N19" s="237"/>
      <c r="O19" s="237"/>
      <c r="P19" s="237"/>
      <c r="Q19" s="237"/>
      <c r="R19" s="237"/>
      <c r="S19" s="237"/>
      <c r="T19" s="237"/>
      <c r="U19" s="237"/>
      <c r="V19" s="237"/>
      <c r="W19" s="237"/>
      <c r="X19" s="237"/>
      <c r="Y19" s="237"/>
      <c r="Z19" s="237"/>
    </row>
    <row r="20" spans="1:26" ht="28.5" x14ac:dyDescent="0.2">
      <c r="A20" s="255" t="s">
        <v>617</v>
      </c>
      <c r="B20" s="256" t="s">
        <v>641</v>
      </c>
      <c r="C20" s="245">
        <v>40</v>
      </c>
      <c r="D20" s="244">
        <f t="shared" si="1"/>
        <v>480</v>
      </c>
      <c r="E20" s="246">
        <v>2.63</v>
      </c>
      <c r="F20" s="247">
        <f t="shared" si="0"/>
        <v>1262.3999999999999</v>
      </c>
      <c r="G20" s="237"/>
      <c r="H20" s="237"/>
      <c r="I20" s="237"/>
      <c r="J20" s="237"/>
      <c r="K20" s="237"/>
      <c r="L20" s="237"/>
      <c r="M20" s="237"/>
      <c r="N20" s="237"/>
      <c r="O20" s="237"/>
      <c r="P20" s="237"/>
      <c r="Q20" s="237"/>
      <c r="R20" s="237"/>
      <c r="S20" s="237"/>
      <c r="T20" s="237"/>
      <c r="U20" s="237"/>
      <c r="V20" s="237"/>
      <c r="W20" s="237"/>
      <c r="X20" s="237"/>
      <c r="Y20" s="237"/>
      <c r="Z20" s="237"/>
    </row>
    <row r="21" spans="1:26" ht="42.75" x14ac:dyDescent="0.2">
      <c r="A21" s="258" t="s">
        <v>642</v>
      </c>
      <c r="B21" s="248" t="s">
        <v>643</v>
      </c>
      <c r="C21" s="245">
        <v>15</v>
      </c>
      <c r="D21" s="244">
        <f t="shared" si="1"/>
        <v>180</v>
      </c>
      <c r="E21" s="246">
        <v>6.8</v>
      </c>
      <c r="F21" s="247">
        <f t="shared" si="0"/>
        <v>1224</v>
      </c>
      <c r="G21" s="237"/>
      <c r="H21" s="237"/>
      <c r="I21" s="237"/>
      <c r="J21" s="237"/>
      <c r="K21" s="237"/>
      <c r="L21" s="237"/>
      <c r="M21" s="237"/>
      <c r="N21" s="237"/>
      <c r="O21" s="237"/>
      <c r="P21" s="237"/>
      <c r="Q21" s="237"/>
      <c r="R21" s="237"/>
      <c r="S21" s="237"/>
      <c r="T21" s="237"/>
      <c r="U21" s="237"/>
      <c r="V21" s="237"/>
      <c r="W21" s="237"/>
      <c r="X21" s="237"/>
      <c r="Y21" s="237"/>
      <c r="Z21" s="237"/>
    </row>
    <row r="22" spans="1:26" ht="42.75" x14ac:dyDescent="0.2">
      <c r="A22" s="15" t="s">
        <v>644</v>
      </c>
      <c r="B22" s="248" t="s">
        <v>645</v>
      </c>
      <c r="C22" s="245">
        <v>50</v>
      </c>
      <c r="D22" s="244">
        <f t="shared" si="1"/>
        <v>600</v>
      </c>
      <c r="E22" s="246">
        <v>6.03</v>
      </c>
      <c r="F22" s="247">
        <f t="shared" si="0"/>
        <v>3618</v>
      </c>
      <c r="G22" s="237"/>
      <c r="H22" s="237"/>
      <c r="I22" s="237"/>
      <c r="J22" s="237"/>
      <c r="K22" s="237"/>
      <c r="L22" s="237"/>
      <c r="M22" s="237"/>
      <c r="N22" s="237"/>
      <c r="O22" s="237"/>
      <c r="P22" s="237"/>
      <c r="Q22" s="237"/>
      <c r="R22" s="237"/>
      <c r="S22" s="237"/>
      <c r="T22" s="237"/>
      <c r="U22" s="237"/>
      <c r="V22" s="237"/>
      <c r="W22" s="237"/>
      <c r="X22" s="237"/>
      <c r="Y22" s="237"/>
      <c r="Z22" s="237"/>
    </row>
    <row r="23" spans="1:26" ht="28.5" x14ac:dyDescent="0.2">
      <c r="A23" s="250" t="s">
        <v>646</v>
      </c>
      <c r="B23" s="251" t="s">
        <v>633</v>
      </c>
      <c r="C23" s="245">
        <v>20</v>
      </c>
      <c r="D23" s="244">
        <f t="shared" si="1"/>
        <v>240</v>
      </c>
      <c r="E23" s="246">
        <v>20.94</v>
      </c>
      <c r="F23" s="247">
        <f t="shared" si="0"/>
        <v>5025.6000000000004</v>
      </c>
      <c r="G23" s="237"/>
      <c r="H23" s="237"/>
      <c r="I23" s="237"/>
      <c r="J23" s="237"/>
      <c r="K23" s="237"/>
      <c r="L23" s="237"/>
      <c r="M23" s="237"/>
      <c r="N23" s="237"/>
      <c r="O23" s="237"/>
      <c r="P23" s="237"/>
      <c r="Q23" s="237"/>
      <c r="R23" s="237"/>
      <c r="S23" s="237"/>
      <c r="T23" s="237"/>
      <c r="U23" s="237"/>
      <c r="V23" s="237"/>
      <c r="W23" s="237"/>
      <c r="X23" s="237"/>
      <c r="Y23" s="237"/>
      <c r="Z23" s="237"/>
    </row>
    <row r="24" spans="1:26" ht="28.5" x14ac:dyDescent="0.2">
      <c r="A24" s="252" t="s">
        <v>722</v>
      </c>
      <c r="B24" s="253" t="s">
        <v>707</v>
      </c>
      <c r="C24" s="254">
        <v>5</v>
      </c>
      <c r="D24" s="244">
        <f t="shared" si="1"/>
        <v>60</v>
      </c>
      <c r="E24" s="246">
        <v>23.51</v>
      </c>
      <c r="F24" s="247">
        <f t="shared" ref="F24" si="4">D24*E24</f>
        <v>1410.6000000000001</v>
      </c>
      <c r="G24" s="237"/>
      <c r="H24" s="237"/>
      <c r="I24" s="237"/>
      <c r="J24" s="237"/>
      <c r="K24" s="237"/>
      <c r="L24" s="237"/>
      <c r="M24" s="237"/>
      <c r="N24" s="237"/>
      <c r="O24" s="237"/>
      <c r="P24" s="237"/>
      <c r="Q24" s="237"/>
      <c r="R24" s="237"/>
      <c r="S24" s="237"/>
      <c r="T24" s="237"/>
      <c r="U24" s="237"/>
      <c r="V24" s="237"/>
      <c r="W24" s="237"/>
      <c r="X24" s="237"/>
      <c r="Y24" s="237"/>
      <c r="Z24" s="237"/>
    </row>
    <row r="25" spans="1:26" ht="57" x14ac:dyDescent="0.2">
      <c r="A25" s="15" t="s">
        <v>647</v>
      </c>
      <c r="B25" s="248" t="s">
        <v>633</v>
      </c>
      <c r="C25" s="245">
        <v>20</v>
      </c>
      <c r="D25" s="244">
        <f t="shared" si="1"/>
        <v>240</v>
      </c>
      <c r="E25" s="246">
        <v>13.09</v>
      </c>
      <c r="F25" s="247">
        <f>D25*E25</f>
        <v>3141.6</v>
      </c>
      <c r="G25" s="237"/>
      <c r="H25" s="237"/>
      <c r="I25" s="237"/>
      <c r="J25" s="237"/>
      <c r="K25" s="237"/>
      <c r="L25" s="237"/>
      <c r="M25" s="237"/>
      <c r="N25" s="237"/>
      <c r="O25" s="237"/>
      <c r="P25" s="237"/>
      <c r="Q25" s="237"/>
      <c r="R25" s="237"/>
      <c r="S25" s="237"/>
      <c r="T25" s="237"/>
      <c r="U25" s="237"/>
      <c r="V25" s="237"/>
      <c r="W25" s="237"/>
      <c r="X25" s="237"/>
      <c r="Y25" s="237"/>
      <c r="Z25" s="237"/>
    </row>
    <row r="26" spans="1:26" ht="42.75" x14ac:dyDescent="0.2">
      <c r="A26" s="15" t="s">
        <v>648</v>
      </c>
      <c r="B26" s="248" t="s">
        <v>649</v>
      </c>
      <c r="C26" s="245">
        <v>40</v>
      </c>
      <c r="D26" s="244">
        <f t="shared" si="1"/>
        <v>480</v>
      </c>
      <c r="E26" s="246">
        <v>7.56</v>
      </c>
      <c r="F26" s="247">
        <f t="shared" si="0"/>
        <v>3628.7999999999997</v>
      </c>
      <c r="G26" s="237"/>
      <c r="H26" s="237"/>
      <c r="I26" s="237"/>
      <c r="J26" s="237"/>
      <c r="K26" s="237"/>
      <c r="L26" s="237"/>
      <c r="M26" s="237"/>
      <c r="N26" s="237"/>
      <c r="O26" s="237"/>
      <c r="P26" s="237"/>
      <c r="Q26" s="237"/>
      <c r="R26" s="237"/>
      <c r="S26" s="237"/>
      <c r="T26" s="237"/>
      <c r="U26" s="237"/>
      <c r="V26" s="237"/>
      <c r="W26" s="237"/>
      <c r="X26" s="237"/>
      <c r="Y26" s="237"/>
      <c r="Z26" s="237"/>
    </row>
    <row r="27" spans="1:26" ht="32.25" customHeight="1" x14ac:dyDescent="0.2">
      <c r="A27" s="414" t="s">
        <v>11</v>
      </c>
      <c r="B27" s="397"/>
      <c r="C27" s="397"/>
      <c r="D27" s="397"/>
      <c r="E27" s="398"/>
      <c r="F27" s="259">
        <f>SUM(F8:F26)</f>
        <v>108814.20000000003</v>
      </c>
      <c r="G27" s="237"/>
      <c r="H27" s="237"/>
      <c r="I27" s="237"/>
      <c r="J27" s="237"/>
      <c r="K27" s="237"/>
      <c r="L27" s="237"/>
      <c r="M27" s="237"/>
      <c r="N27" s="237"/>
      <c r="O27" s="237"/>
      <c r="P27" s="237"/>
      <c r="Q27" s="237"/>
      <c r="R27" s="237"/>
      <c r="S27" s="237"/>
      <c r="T27" s="237"/>
      <c r="U27" s="237"/>
      <c r="V27" s="237"/>
      <c r="W27" s="237"/>
      <c r="X27" s="237"/>
      <c r="Y27" s="237"/>
      <c r="Z27" s="237"/>
    </row>
    <row r="28" spans="1:26" ht="32.25" customHeight="1" x14ac:dyDescent="0.2">
      <c r="A28" s="415" t="s">
        <v>12</v>
      </c>
      <c r="B28" s="395"/>
      <c r="C28" s="395"/>
      <c r="D28" s="395"/>
      <c r="E28" s="394"/>
      <c r="F28" s="260">
        <f>F27/12</f>
        <v>9067.8500000000022</v>
      </c>
      <c r="G28" s="237"/>
      <c r="H28" s="237"/>
      <c r="I28" s="237"/>
      <c r="J28" s="237"/>
      <c r="K28" s="237"/>
      <c r="L28" s="237"/>
      <c r="M28" s="237"/>
      <c r="N28" s="237"/>
      <c r="O28" s="237"/>
      <c r="P28" s="237"/>
      <c r="Q28" s="237"/>
      <c r="R28" s="237"/>
      <c r="S28" s="237"/>
      <c r="T28" s="237"/>
      <c r="U28" s="237"/>
      <c r="V28" s="237"/>
      <c r="W28" s="237"/>
      <c r="X28" s="237"/>
      <c r="Y28" s="237"/>
      <c r="Z28" s="237"/>
    </row>
    <row r="29" spans="1:26" ht="32.25" customHeight="1" x14ac:dyDescent="0.2">
      <c r="A29" s="261"/>
      <c r="B29" s="262"/>
      <c r="C29" s="263"/>
      <c r="D29" s="262"/>
      <c r="E29" s="264"/>
      <c r="F29" s="237"/>
      <c r="G29" s="237"/>
      <c r="H29" s="237"/>
      <c r="I29" s="237"/>
      <c r="J29" s="237"/>
      <c r="K29" s="237"/>
      <c r="L29" s="237"/>
      <c r="M29" s="237"/>
      <c r="N29" s="237"/>
      <c r="O29" s="237"/>
      <c r="P29" s="237"/>
      <c r="Q29" s="237"/>
      <c r="R29" s="237"/>
      <c r="S29" s="237"/>
      <c r="T29" s="237"/>
      <c r="U29" s="237"/>
      <c r="V29" s="237"/>
      <c r="W29" s="237"/>
      <c r="X29" s="237"/>
      <c r="Y29" s="237"/>
      <c r="Z29" s="237"/>
    </row>
    <row r="30" spans="1:26" ht="32.25" customHeight="1" x14ac:dyDescent="0.2">
      <c r="A30" s="241" t="s">
        <v>731</v>
      </c>
      <c r="B30" s="241" t="s">
        <v>4</v>
      </c>
      <c r="C30" s="242" t="s">
        <v>5</v>
      </c>
      <c r="D30" s="241" t="s">
        <v>6</v>
      </c>
      <c r="E30" s="243" t="s">
        <v>7</v>
      </c>
      <c r="F30" s="243" t="s">
        <v>8</v>
      </c>
      <c r="G30" s="237"/>
      <c r="H30" s="237"/>
      <c r="I30" s="237"/>
      <c r="J30" s="237"/>
      <c r="K30" s="237"/>
      <c r="L30" s="237"/>
      <c r="M30" s="237"/>
      <c r="N30" s="237"/>
      <c r="O30" s="237"/>
      <c r="P30" s="237"/>
      <c r="Q30" s="237"/>
      <c r="R30" s="237"/>
      <c r="S30" s="237"/>
      <c r="T30" s="237"/>
      <c r="U30" s="237"/>
      <c r="V30" s="237"/>
      <c r="W30" s="237"/>
      <c r="X30" s="237"/>
      <c r="Y30" s="237"/>
      <c r="Z30" s="237"/>
    </row>
    <row r="31" spans="1:26" ht="28.5" x14ac:dyDescent="0.2">
      <c r="A31" s="250" t="s">
        <v>650</v>
      </c>
      <c r="B31" s="251" t="s">
        <v>651</v>
      </c>
      <c r="C31" s="245">
        <v>150</v>
      </c>
      <c r="D31" s="244">
        <f t="shared" ref="D31:D41" si="5">C31*12</f>
        <v>1800</v>
      </c>
      <c r="E31" s="246">
        <v>6.85</v>
      </c>
      <c r="F31" s="247">
        <f t="shared" ref="F31:F41" si="6">D31*E31</f>
        <v>12330</v>
      </c>
      <c r="G31" s="237"/>
      <c r="H31" s="237"/>
      <c r="I31" s="237"/>
      <c r="J31" s="237"/>
      <c r="K31" s="237"/>
      <c r="L31" s="237"/>
      <c r="M31" s="237"/>
      <c r="N31" s="237"/>
      <c r="O31" s="237"/>
      <c r="P31" s="237"/>
      <c r="Q31" s="237"/>
      <c r="R31" s="237"/>
      <c r="S31" s="237"/>
      <c r="T31" s="237"/>
      <c r="U31" s="237"/>
      <c r="V31" s="237"/>
      <c r="W31" s="237"/>
      <c r="X31" s="237"/>
      <c r="Y31" s="237"/>
      <c r="Z31" s="237"/>
    </row>
    <row r="32" spans="1:26" ht="43.5" x14ac:dyDescent="0.2">
      <c r="A32" s="252" t="s">
        <v>778</v>
      </c>
      <c r="B32" s="253" t="s">
        <v>13</v>
      </c>
      <c r="C32" s="254">
        <v>500</v>
      </c>
      <c r="D32" s="244">
        <f t="shared" si="5"/>
        <v>6000</v>
      </c>
      <c r="E32" s="246">
        <v>3.65</v>
      </c>
      <c r="F32" s="247">
        <f t="shared" ref="F32" si="7">D32*E32</f>
        <v>21900</v>
      </c>
      <c r="G32" s="237"/>
      <c r="H32" s="237"/>
      <c r="I32" s="237"/>
      <c r="J32" s="237"/>
      <c r="K32" s="237"/>
      <c r="L32" s="237"/>
      <c r="M32" s="237"/>
      <c r="N32" s="237"/>
      <c r="O32" s="237"/>
      <c r="P32" s="237"/>
      <c r="Q32" s="237"/>
      <c r="R32" s="237"/>
      <c r="S32" s="237"/>
      <c r="T32" s="237"/>
      <c r="U32" s="237"/>
      <c r="V32" s="237"/>
      <c r="W32" s="237"/>
      <c r="X32" s="237"/>
      <c r="Y32" s="237"/>
      <c r="Z32" s="237"/>
    </row>
    <row r="33" spans="1:26" ht="42.75" x14ac:dyDescent="0.2">
      <c r="A33" s="265" t="s">
        <v>652</v>
      </c>
      <c r="B33" s="256" t="s">
        <v>653</v>
      </c>
      <c r="C33" s="245">
        <v>150</v>
      </c>
      <c r="D33" s="244">
        <f t="shared" si="5"/>
        <v>1800</v>
      </c>
      <c r="E33" s="246">
        <v>10.19</v>
      </c>
      <c r="F33" s="247">
        <f t="shared" si="6"/>
        <v>18342</v>
      </c>
      <c r="G33" s="237"/>
      <c r="H33" s="237"/>
      <c r="I33" s="237"/>
      <c r="J33" s="237"/>
      <c r="K33" s="237"/>
      <c r="L33" s="237"/>
      <c r="M33" s="237"/>
      <c r="N33" s="237"/>
      <c r="O33" s="237"/>
      <c r="P33" s="237"/>
      <c r="Q33" s="237"/>
      <c r="R33" s="237"/>
      <c r="S33" s="237"/>
      <c r="T33" s="237"/>
      <c r="U33" s="237"/>
      <c r="V33" s="237"/>
      <c r="W33" s="237"/>
      <c r="X33" s="237"/>
      <c r="Y33" s="237"/>
      <c r="Z33" s="237"/>
    </row>
    <row r="34" spans="1:26" ht="57" x14ac:dyDescent="0.2">
      <c r="A34" s="15" t="s">
        <v>654</v>
      </c>
      <c r="B34" s="248" t="s">
        <v>14</v>
      </c>
      <c r="C34" s="245">
        <v>100</v>
      </c>
      <c r="D34" s="244">
        <f t="shared" si="5"/>
        <v>1200</v>
      </c>
      <c r="E34" s="246">
        <v>1.01</v>
      </c>
      <c r="F34" s="247">
        <f t="shared" si="6"/>
        <v>1212</v>
      </c>
      <c r="G34" s="237"/>
      <c r="H34" s="237"/>
      <c r="I34" s="237"/>
      <c r="J34" s="237"/>
      <c r="K34" s="237"/>
      <c r="L34" s="237"/>
      <c r="M34" s="237"/>
      <c r="N34" s="237"/>
      <c r="O34" s="237"/>
      <c r="P34" s="237"/>
      <c r="Q34" s="237"/>
      <c r="R34" s="237"/>
      <c r="S34" s="237"/>
      <c r="T34" s="237"/>
      <c r="U34" s="237"/>
      <c r="V34" s="237"/>
      <c r="W34" s="237"/>
      <c r="X34" s="237"/>
      <c r="Y34" s="237"/>
      <c r="Z34" s="237"/>
    </row>
    <row r="35" spans="1:26" ht="42.75" x14ac:dyDescent="0.2">
      <c r="A35" s="15" t="s">
        <v>655</v>
      </c>
      <c r="B35" s="248" t="s">
        <v>13</v>
      </c>
      <c r="C35" s="245">
        <v>6</v>
      </c>
      <c r="D35" s="244">
        <f t="shared" si="5"/>
        <v>72</v>
      </c>
      <c r="E35" s="246">
        <v>34.04</v>
      </c>
      <c r="F35" s="247">
        <f t="shared" si="6"/>
        <v>2450.88</v>
      </c>
      <c r="G35" s="237"/>
      <c r="H35" s="237"/>
      <c r="I35" s="237"/>
      <c r="J35" s="237"/>
      <c r="K35" s="237"/>
      <c r="L35" s="237"/>
      <c r="M35" s="237"/>
      <c r="N35" s="237"/>
      <c r="O35" s="237"/>
      <c r="P35" s="237"/>
      <c r="Q35" s="237"/>
      <c r="R35" s="237"/>
      <c r="S35" s="237"/>
      <c r="T35" s="237"/>
      <c r="U35" s="237"/>
      <c r="V35" s="237"/>
      <c r="W35" s="237"/>
      <c r="X35" s="237"/>
      <c r="Y35" s="237"/>
      <c r="Z35" s="237"/>
    </row>
    <row r="36" spans="1:26" ht="42.75" x14ac:dyDescent="0.2">
      <c r="A36" s="15" t="s">
        <v>656</v>
      </c>
      <c r="B36" s="248" t="s">
        <v>13</v>
      </c>
      <c r="C36" s="245">
        <v>6</v>
      </c>
      <c r="D36" s="244">
        <f t="shared" si="5"/>
        <v>72</v>
      </c>
      <c r="E36" s="246">
        <v>33.21</v>
      </c>
      <c r="F36" s="247">
        <f t="shared" si="6"/>
        <v>2391.12</v>
      </c>
      <c r="G36" s="237"/>
      <c r="H36" s="237"/>
      <c r="I36" s="237"/>
      <c r="J36" s="237"/>
      <c r="K36" s="237"/>
      <c r="L36" s="237"/>
      <c r="M36" s="237"/>
      <c r="N36" s="237"/>
      <c r="O36" s="237"/>
      <c r="P36" s="237"/>
      <c r="Q36" s="237"/>
      <c r="R36" s="237"/>
      <c r="S36" s="237"/>
      <c r="T36" s="237"/>
      <c r="U36" s="237"/>
      <c r="V36" s="237"/>
      <c r="W36" s="237"/>
      <c r="X36" s="237"/>
      <c r="Y36" s="237"/>
      <c r="Z36" s="237"/>
    </row>
    <row r="37" spans="1:26" ht="42.75" x14ac:dyDescent="0.2">
      <c r="A37" s="266" t="s">
        <v>723</v>
      </c>
      <c r="B37" s="248" t="s">
        <v>13</v>
      </c>
      <c r="C37" s="245">
        <v>6</v>
      </c>
      <c r="D37" s="244">
        <f t="shared" si="5"/>
        <v>72</v>
      </c>
      <c r="E37" s="246">
        <v>11.07</v>
      </c>
      <c r="F37" s="247">
        <f t="shared" ref="F37" si="8">D37*E37</f>
        <v>797.04</v>
      </c>
      <c r="G37" s="237"/>
      <c r="H37" s="237"/>
      <c r="I37" s="237"/>
      <c r="J37" s="237"/>
      <c r="K37" s="237"/>
      <c r="L37" s="237"/>
      <c r="M37" s="237"/>
      <c r="N37" s="237"/>
      <c r="O37" s="237"/>
      <c r="P37" s="237"/>
      <c r="Q37" s="237"/>
      <c r="R37" s="237"/>
      <c r="S37" s="237"/>
      <c r="T37" s="237"/>
      <c r="U37" s="237"/>
      <c r="V37" s="237"/>
      <c r="W37" s="237"/>
      <c r="X37" s="237"/>
      <c r="Y37" s="237"/>
      <c r="Z37" s="237"/>
    </row>
    <row r="38" spans="1:26" ht="28.5" x14ac:dyDescent="0.2">
      <c r="A38" s="15" t="s">
        <v>657</v>
      </c>
      <c r="B38" s="248" t="s">
        <v>13</v>
      </c>
      <c r="C38" s="245">
        <v>6</v>
      </c>
      <c r="D38" s="244">
        <f t="shared" si="5"/>
        <v>72</v>
      </c>
      <c r="E38" s="246">
        <v>8.5500000000000007</v>
      </c>
      <c r="F38" s="247">
        <f t="shared" si="6"/>
        <v>615.6</v>
      </c>
      <c r="G38" s="237"/>
      <c r="H38" s="237"/>
      <c r="I38" s="237"/>
      <c r="J38" s="237"/>
      <c r="K38" s="237"/>
      <c r="L38" s="237"/>
      <c r="M38" s="237"/>
      <c r="N38" s="237"/>
      <c r="O38" s="237"/>
      <c r="P38" s="237"/>
      <c r="Q38" s="237"/>
      <c r="R38" s="237"/>
      <c r="S38" s="237"/>
      <c r="T38" s="237"/>
      <c r="U38" s="237"/>
      <c r="V38" s="237"/>
      <c r="W38" s="237"/>
      <c r="X38" s="237"/>
      <c r="Y38" s="237"/>
      <c r="Z38" s="237"/>
    </row>
    <row r="39" spans="1:26" ht="28.5" x14ac:dyDescent="0.2">
      <c r="A39" s="15" t="s">
        <v>658</v>
      </c>
      <c r="B39" s="248" t="s">
        <v>13</v>
      </c>
      <c r="C39" s="245">
        <v>6</v>
      </c>
      <c r="D39" s="244">
        <f t="shared" si="5"/>
        <v>72</v>
      </c>
      <c r="E39" s="246">
        <v>12.51</v>
      </c>
      <c r="F39" s="247">
        <f t="shared" si="6"/>
        <v>900.72</v>
      </c>
      <c r="G39" s="237"/>
      <c r="H39" s="237"/>
      <c r="I39" s="237"/>
      <c r="J39" s="237"/>
      <c r="K39" s="237"/>
      <c r="L39" s="237"/>
      <c r="M39" s="237"/>
      <c r="N39" s="237"/>
      <c r="O39" s="237"/>
      <c r="P39" s="237"/>
      <c r="Q39" s="237"/>
      <c r="R39" s="237"/>
      <c r="S39" s="237"/>
      <c r="T39" s="237"/>
      <c r="U39" s="237"/>
      <c r="V39" s="237"/>
      <c r="W39" s="237"/>
      <c r="X39" s="237"/>
      <c r="Y39" s="237"/>
      <c r="Z39" s="237"/>
    </row>
    <row r="40" spans="1:26" ht="28.5" x14ac:dyDescent="0.2">
      <c r="A40" s="15" t="s">
        <v>659</v>
      </c>
      <c r="B40" s="248" t="s">
        <v>14</v>
      </c>
      <c r="C40" s="245">
        <v>6</v>
      </c>
      <c r="D40" s="244">
        <f t="shared" si="5"/>
        <v>72</v>
      </c>
      <c r="E40" s="246">
        <v>23.06</v>
      </c>
      <c r="F40" s="247">
        <f t="shared" si="6"/>
        <v>1660.32</v>
      </c>
      <c r="G40" s="237"/>
      <c r="H40" s="237"/>
      <c r="I40" s="237"/>
      <c r="J40" s="237"/>
      <c r="K40" s="237"/>
      <c r="L40" s="237"/>
      <c r="M40" s="237"/>
      <c r="N40" s="237"/>
      <c r="O40" s="237"/>
      <c r="P40" s="237"/>
      <c r="Q40" s="237"/>
      <c r="R40" s="237"/>
      <c r="S40" s="237"/>
      <c r="T40" s="237"/>
      <c r="U40" s="237"/>
      <c r="V40" s="237"/>
      <c r="W40" s="237"/>
      <c r="X40" s="237"/>
      <c r="Y40" s="237"/>
      <c r="Z40" s="237"/>
    </row>
    <row r="41" spans="1:26" ht="42.75" x14ac:dyDescent="0.2">
      <c r="A41" s="265" t="s">
        <v>660</v>
      </c>
      <c r="B41" s="248" t="s">
        <v>661</v>
      </c>
      <c r="C41" s="245">
        <v>15</v>
      </c>
      <c r="D41" s="244">
        <f t="shared" si="5"/>
        <v>180</v>
      </c>
      <c r="E41" s="246">
        <v>4.7</v>
      </c>
      <c r="F41" s="247">
        <f t="shared" si="6"/>
        <v>846</v>
      </c>
      <c r="G41" s="237"/>
      <c r="H41" s="237"/>
      <c r="I41" s="237"/>
      <c r="J41" s="237"/>
      <c r="K41" s="237"/>
      <c r="L41" s="237"/>
      <c r="M41" s="237"/>
      <c r="N41" s="237"/>
      <c r="O41" s="237"/>
      <c r="P41" s="237"/>
      <c r="Q41" s="237"/>
      <c r="R41" s="237"/>
      <c r="S41" s="237"/>
      <c r="T41" s="237"/>
      <c r="U41" s="237"/>
      <c r="V41" s="237"/>
      <c r="W41" s="237"/>
      <c r="X41" s="237"/>
      <c r="Y41" s="237"/>
      <c r="Z41" s="237"/>
    </row>
    <row r="42" spans="1:26" ht="32.25" customHeight="1" x14ac:dyDescent="0.2">
      <c r="A42" s="414" t="s">
        <v>15</v>
      </c>
      <c r="B42" s="397"/>
      <c r="C42" s="397"/>
      <c r="D42" s="397"/>
      <c r="E42" s="398"/>
      <c r="F42" s="259">
        <f>SUM(F31:F41)</f>
        <v>63445.68</v>
      </c>
      <c r="G42" s="237"/>
      <c r="H42" s="237"/>
      <c r="I42" s="237"/>
      <c r="J42" s="237"/>
      <c r="K42" s="237"/>
      <c r="L42" s="237"/>
      <c r="M42" s="237"/>
      <c r="N42" s="237"/>
      <c r="O42" s="237"/>
      <c r="P42" s="237"/>
      <c r="Q42" s="237"/>
      <c r="R42" s="237"/>
      <c r="S42" s="237"/>
      <c r="T42" s="237"/>
      <c r="U42" s="237"/>
      <c r="V42" s="237"/>
      <c r="W42" s="237"/>
      <c r="X42" s="237"/>
      <c r="Y42" s="237"/>
      <c r="Z42" s="237"/>
    </row>
    <row r="43" spans="1:26" ht="32.25" customHeight="1" x14ac:dyDescent="0.2">
      <c r="A43" s="415" t="s">
        <v>16</v>
      </c>
      <c r="B43" s="412"/>
      <c r="C43" s="412"/>
      <c r="D43" s="412"/>
      <c r="E43" s="413"/>
      <c r="F43" s="267">
        <f>F42/12</f>
        <v>5287.14</v>
      </c>
      <c r="G43" s="237"/>
      <c r="H43" s="237"/>
      <c r="I43" s="237"/>
      <c r="J43" s="237"/>
      <c r="K43" s="237"/>
      <c r="L43" s="237"/>
      <c r="M43" s="237"/>
      <c r="N43" s="237"/>
      <c r="O43" s="237"/>
      <c r="P43" s="237"/>
      <c r="Q43" s="237"/>
      <c r="R43" s="237"/>
      <c r="S43" s="237"/>
      <c r="T43" s="237"/>
      <c r="U43" s="237"/>
      <c r="V43" s="237"/>
      <c r="W43" s="237"/>
      <c r="X43" s="237"/>
      <c r="Y43" s="237"/>
      <c r="Z43" s="237"/>
    </row>
    <row r="44" spans="1:26" ht="32.25" customHeight="1" x14ac:dyDescent="0.2">
      <c r="A44" s="268"/>
      <c r="B44" s="269"/>
      <c r="C44" s="270"/>
      <c r="D44" s="269"/>
      <c r="E44" s="271"/>
      <c r="F44" s="271"/>
      <c r="G44" s="237"/>
      <c r="H44" s="237"/>
      <c r="I44" s="237"/>
      <c r="J44" s="237"/>
      <c r="K44" s="237"/>
      <c r="L44" s="237"/>
      <c r="M44" s="237"/>
      <c r="N44" s="237"/>
      <c r="O44" s="237"/>
      <c r="P44" s="237"/>
      <c r="Q44" s="237"/>
      <c r="R44" s="237"/>
      <c r="S44" s="237"/>
      <c r="T44" s="237"/>
      <c r="U44" s="237"/>
      <c r="V44" s="237"/>
      <c r="W44" s="237"/>
      <c r="X44" s="237"/>
      <c r="Y44" s="237"/>
      <c r="Z44" s="237"/>
    </row>
    <row r="45" spans="1:26" ht="32.25" customHeight="1" x14ac:dyDescent="0.2">
      <c r="A45" s="241" t="s">
        <v>17</v>
      </c>
      <c r="B45" s="241" t="s">
        <v>4</v>
      </c>
      <c r="C45" s="242" t="s">
        <v>18</v>
      </c>
      <c r="D45" s="241" t="s">
        <v>19</v>
      </c>
      <c r="E45" s="241" t="s">
        <v>6</v>
      </c>
      <c r="F45" s="243" t="s">
        <v>7</v>
      </c>
      <c r="G45" s="243" t="s">
        <v>8</v>
      </c>
      <c r="H45" s="237"/>
      <c r="I45" s="237"/>
      <c r="J45" s="237"/>
      <c r="K45" s="237"/>
      <c r="L45" s="237"/>
      <c r="M45" s="237"/>
      <c r="N45" s="237"/>
      <c r="O45" s="237"/>
      <c r="P45" s="237"/>
      <c r="Q45" s="237"/>
      <c r="R45" s="237"/>
      <c r="S45" s="237"/>
      <c r="T45" s="237"/>
      <c r="U45" s="237"/>
      <c r="V45" s="237"/>
      <c r="W45" s="237"/>
      <c r="X45" s="237"/>
      <c r="Y45" s="237"/>
      <c r="Z45" s="237"/>
    </row>
    <row r="46" spans="1:26" ht="73.5" customHeight="1" x14ac:dyDescent="0.2">
      <c r="A46" s="15" t="s">
        <v>662</v>
      </c>
      <c r="B46" s="248" t="s">
        <v>20</v>
      </c>
      <c r="C46" s="245">
        <v>30</v>
      </c>
      <c r="D46" s="244">
        <v>3</v>
      </c>
      <c r="E46" s="272">
        <f>C46*4</f>
        <v>120</v>
      </c>
      <c r="F46" s="246">
        <v>14.8</v>
      </c>
      <c r="G46" s="247">
        <f t="shared" ref="G46:G72" si="9">E46*F46</f>
        <v>1776</v>
      </c>
      <c r="H46" s="237"/>
      <c r="I46" s="237"/>
      <c r="J46" s="237"/>
      <c r="K46" s="237"/>
      <c r="L46" s="237"/>
      <c r="M46" s="237"/>
      <c r="N46" s="237"/>
      <c r="O46" s="237"/>
      <c r="P46" s="237"/>
      <c r="Q46" s="237"/>
      <c r="R46" s="237"/>
      <c r="S46" s="237"/>
      <c r="T46" s="237"/>
      <c r="U46" s="237"/>
      <c r="V46" s="237"/>
      <c r="W46" s="237"/>
      <c r="X46" s="237"/>
      <c r="Y46" s="237"/>
      <c r="Z46" s="237"/>
    </row>
    <row r="47" spans="1:26" ht="73.5" customHeight="1" x14ac:dyDescent="0.2">
      <c r="A47" s="15" t="s">
        <v>663</v>
      </c>
      <c r="B47" s="248" t="s">
        <v>14</v>
      </c>
      <c r="C47" s="245">
        <v>100</v>
      </c>
      <c r="D47" s="244">
        <v>12</v>
      </c>
      <c r="E47" s="272">
        <f>C47</f>
        <v>100</v>
      </c>
      <c r="F47" s="246">
        <v>11.32</v>
      </c>
      <c r="G47" s="247">
        <f t="shared" si="9"/>
        <v>1132</v>
      </c>
      <c r="H47" s="237"/>
      <c r="I47" s="237"/>
      <c r="J47" s="237"/>
      <c r="K47" s="237"/>
      <c r="L47" s="237"/>
      <c r="M47" s="237"/>
      <c r="N47" s="237"/>
      <c r="O47" s="237"/>
      <c r="P47" s="237"/>
      <c r="Q47" s="237"/>
      <c r="R47" s="237"/>
      <c r="S47" s="237"/>
      <c r="T47" s="237"/>
      <c r="U47" s="237"/>
      <c r="V47" s="237"/>
      <c r="W47" s="237"/>
      <c r="X47" s="237"/>
      <c r="Y47" s="237"/>
      <c r="Z47" s="237"/>
    </row>
    <row r="48" spans="1:26" ht="73.5" customHeight="1" x14ac:dyDescent="0.2">
      <c r="A48" s="15" t="s">
        <v>664</v>
      </c>
      <c r="B48" s="248" t="s">
        <v>14</v>
      </c>
      <c r="C48" s="245">
        <v>50</v>
      </c>
      <c r="D48" s="244">
        <v>6</v>
      </c>
      <c r="E48" s="272">
        <f>C48*2</f>
        <v>100</v>
      </c>
      <c r="F48" s="246">
        <v>14.86</v>
      </c>
      <c r="G48" s="247">
        <f t="shared" si="9"/>
        <v>1486</v>
      </c>
      <c r="H48" s="237"/>
      <c r="I48" s="237"/>
      <c r="J48" s="237"/>
      <c r="K48" s="237"/>
      <c r="L48" s="237"/>
      <c r="M48" s="237"/>
      <c r="N48" s="237"/>
      <c r="O48" s="237"/>
      <c r="P48" s="237"/>
      <c r="Q48" s="237"/>
      <c r="R48" s="237"/>
      <c r="S48" s="237"/>
      <c r="T48" s="237"/>
      <c r="U48" s="237"/>
      <c r="V48" s="237"/>
      <c r="W48" s="237"/>
      <c r="X48" s="237"/>
      <c r="Y48" s="237"/>
      <c r="Z48" s="237"/>
    </row>
    <row r="49" spans="1:26" ht="73.5" customHeight="1" x14ac:dyDescent="0.2">
      <c r="A49" s="15" t="s">
        <v>665</v>
      </c>
      <c r="B49" s="248" t="s">
        <v>14</v>
      </c>
      <c r="C49" s="245">
        <v>20</v>
      </c>
      <c r="D49" s="244">
        <v>12</v>
      </c>
      <c r="E49" s="272">
        <f>C49</f>
        <v>20</v>
      </c>
      <c r="F49" s="246">
        <v>31.15</v>
      </c>
      <c r="G49" s="247">
        <f t="shared" si="9"/>
        <v>623</v>
      </c>
      <c r="H49" s="237"/>
      <c r="I49" s="237"/>
      <c r="J49" s="237"/>
      <c r="K49" s="237"/>
      <c r="L49" s="237"/>
      <c r="M49" s="237"/>
      <c r="N49" s="237"/>
      <c r="O49" s="237"/>
      <c r="P49" s="237"/>
      <c r="Q49" s="237"/>
      <c r="R49" s="237"/>
      <c r="S49" s="237"/>
      <c r="T49" s="237"/>
      <c r="U49" s="237"/>
      <c r="V49" s="237"/>
      <c r="W49" s="237"/>
      <c r="X49" s="237"/>
      <c r="Y49" s="237"/>
      <c r="Z49" s="237"/>
    </row>
    <row r="50" spans="1:26" ht="73.5" customHeight="1" x14ac:dyDescent="0.2">
      <c r="A50" s="15" t="s">
        <v>666</v>
      </c>
      <c r="B50" s="248" t="s">
        <v>14</v>
      </c>
      <c r="C50" s="245">
        <v>10</v>
      </c>
      <c r="D50" s="244">
        <v>8</v>
      </c>
      <c r="E50" s="272">
        <f>C50*1.5</f>
        <v>15</v>
      </c>
      <c r="F50" s="246">
        <v>30.5</v>
      </c>
      <c r="G50" s="247">
        <f t="shared" si="9"/>
        <v>457.5</v>
      </c>
      <c r="H50" s="237"/>
      <c r="I50" s="237"/>
      <c r="J50" s="237"/>
      <c r="K50" s="237"/>
      <c r="L50" s="237"/>
      <c r="M50" s="237"/>
      <c r="N50" s="237"/>
      <c r="O50" s="237"/>
      <c r="P50" s="237"/>
      <c r="Q50" s="237"/>
      <c r="R50" s="237"/>
      <c r="S50" s="237"/>
      <c r="T50" s="237"/>
      <c r="U50" s="237"/>
      <c r="V50" s="237"/>
      <c r="W50" s="237"/>
      <c r="X50" s="237"/>
      <c r="Y50" s="237"/>
      <c r="Z50" s="237"/>
    </row>
    <row r="51" spans="1:26" ht="73.5" customHeight="1" x14ac:dyDescent="0.2">
      <c r="A51" s="273" t="s">
        <v>667</v>
      </c>
      <c r="B51" s="248" t="s">
        <v>14</v>
      </c>
      <c r="C51" s="245">
        <v>5</v>
      </c>
      <c r="D51" s="244">
        <v>6</v>
      </c>
      <c r="E51" s="272">
        <f>C51*2</f>
        <v>10</v>
      </c>
      <c r="F51" s="246">
        <v>2.75</v>
      </c>
      <c r="G51" s="247">
        <f t="shared" si="9"/>
        <v>27.5</v>
      </c>
      <c r="H51" s="237"/>
      <c r="I51" s="237"/>
      <c r="J51" s="237"/>
      <c r="K51" s="237"/>
      <c r="L51" s="237"/>
      <c r="M51" s="237"/>
      <c r="N51" s="237"/>
      <c r="O51" s="237"/>
      <c r="P51" s="237"/>
      <c r="Q51" s="237"/>
      <c r="R51" s="237"/>
      <c r="S51" s="237"/>
      <c r="T51" s="237"/>
      <c r="U51" s="237"/>
      <c r="V51" s="237"/>
      <c r="W51" s="237"/>
      <c r="X51" s="237"/>
      <c r="Y51" s="237"/>
      <c r="Z51" s="237"/>
    </row>
    <row r="52" spans="1:26" ht="73.5" customHeight="1" x14ac:dyDescent="0.2">
      <c r="A52" s="273" t="s">
        <v>668</v>
      </c>
      <c r="B52" s="248" t="s">
        <v>14</v>
      </c>
      <c r="C52" s="245">
        <v>5</v>
      </c>
      <c r="D52" s="244">
        <v>6</v>
      </c>
      <c r="E52" s="272">
        <f>C52*2</f>
        <v>10</v>
      </c>
      <c r="F52" s="246">
        <v>23.48</v>
      </c>
      <c r="G52" s="247">
        <f t="shared" si="9"/>
        <v>234.8</v>
      </c>
      <c r="H52" s="237"/>
      <c r="I52" s="237"/>
      <c r="J52" s="237"/>
      <c r="K52" s="237"/>
      <c r="L52" s="237"/>
      <c r="M52" s="237"/>
      <c r="N52" s="237"/>
      <c r="O52" s="237"/>
      <c r="P52" s="237"/>
      <c r="Q52" s="237"/>
      <c r="R52" s="237"/>
      <c r="S52" s="237"/>
      <c r="T52" s="237"/>
      <c r="U52" s="237"/>
      <c r="V52" s="237"/>
      <c r="W52" s="237"/>
      <c r="X52" s="237"/>
      <c r="Y52" s="237"/>
      <c r="Z52" s="237"/>
    </row>
    <row r="53" spans="1:26" ht="73.5" customHeight="1" x14ac:dyDescent="0.2">
      <c r="A53" s="15" t="s">
        <v>669</v>
      </c>
      <c r="B53" s="248" t="s">
        <v>14</v>
      </c>
      <c r="C53" s="245">
        <v>10</v>
      </c>
      <c r="D53" s="244">
        <v>1</v>
      </c>
      <c r="E53" s="272">
        <f>C53*12</f>
        <v>120</v>
      </c>
      <c r="F53" s="246">
        <v>2.74</v>
      </c>
      <c r="G53" s="247">
        <f t="shared" si="9"/>
        <v>328.8</v>
      </c>
      <c r="H53" s="237"/>
      <c r="I53" s="237"/>
      <c r="J53" s="237"/>
      <c r="K53" s="237"/>
      <c r="L53" s="237"/>
      <c r="M53" s="237"/>
      <c r="N53" s="237"/>
      <c r="O53" s="237"/>
      <c r="P53" s="237"/>
      <c r="Q53" s="237"/>
      <c r="R53" s="237"/>
      <c r="S53" s="237"/>
      <c r="T53" s="237"/>
      <c r="U53" s="237"/>
      <c r="V53" s="237"/>
      <c r="W53" s="237"/>
      <c r="X53" s="237"/>
      <c r="Y53" s="237"/>
      <c r="Z53" s="237"/>
    </row>
    <row r="54" spans="1:26" ht="73.5" customHeight="1" x14ac:dyDescent="0.2">
      <c r="A54" s="15" t="s">
        <v>670</v>
      </c>
      <c r="B54" s="248" t="s">
        <v>14</v>
      </c>
      <c r="C54" s="245">
        <v>100</v>
      </c>
      <c r="D54" s="244">
        <v>1</v>
      </c>
      <c r="E54" s="272">
        <f t="shared" ref="E54:E55" si="10">C54*12</f>
        <v>1200</v>
      </c>
      <c r="F54" s="246">
        <v>1.23</v>
      </c>
      <c r="G54" s="247">
        <f t="shared" si="9"/>
        <v>1476</v>
      </c>
      <c r="H54" s="237"/>
      <c r="I54" s="237"/>
      <c r="J54" s="237"/>
      <c r="K54" s="237"/>
      <c r="L54" s="237"/>
      <c r="M54" s="237"/>
      <c r="N54" s="237"/>
      <c r="O54" s="237"/>
      <c r="P54" s="237"/>
      <c r="Q54" s="237"/>
      <c r="R54" s="237"/>
      <c r="S54" s="237"/>
      <c r="T54" s="237"/>
      <c r="U54" s="237"/>
      <c r="V54" s="237"/>
      <c r="W54" s="237"/>
      <c r="X54" s="237"/>
      <c r="Y54" s="237"/>
      <c r="Z54" s="237"/>
    </row>
    <row r="55" spans="1:26" ht="73.5" customHeight="1" x14ac:dyDescent="0.2">
      <c r="A55" s="250" t="s">
        <v>671</v>
      </c>
      <c r="B55" s="251" t="s">
        <v>672</v>
      </c>
      <c r="C55" s="245">
        <v>15</v>
      </c>
      <c r="D55" s="244">
        <v>1</v>
      </c>
      <c r="E55" s="272">
        <f t="shared" si="10"/>
        <v>180</v>
      </c>
      <c r="F55" s="246">
        <v>1.74</v>
      </c>
      <c r="G55" s="247">
        <f t="shared" si="9"/>
        <v>313.2</v>
      </c>
      <c r="H55" s="237"/>
      <c r="I55" s="237"/>
      <c r="J55" s="237"/>
      <c r="K55" s="237"/>
      <c r="L55" s="237"/>
      <c r="M55" s="237"/>
      <c r="N55" s="237"/>
      <c r="O55" s="237"/>
      <c r="P55" s="237"/>
      <c r="Q55" s="237"/>
      <c r="R55" s="237"/>
      <c r="S55" s="237"/>
      <c r="T55" s="237"/>
      <c r="U55" s="237"/>
      <c r="V55" s="237"/>
      <c r="W55" s="237"/>
      <c r="X55" s="237"/>
      <c r="Y55" s="237"/>
      <c r="Z55" s="237"/>
    </row>
    <row r="56" spans="1:26" ht="73.5" customHeight="1" x14ac:dyDescent="0.2">
      <c r="A56" s="252" t="s">
        <v>709</v>
      </c>
      <c r="B56" s="253" t="s">
        <v>13</v>
      </c>
      <c r="C56" s="254">
        <v>15</v>
      </c>
      <c r="D56" s="244">
        <v>1</v>
      </c>
      <c r="E56" s="272">
        <f>C56*12</f>
        <v>180</v>
      </c>
      <c r="F56" s="246">
        <v>1.32</v>
      </c>
      <c r="G56" s="247">
        <f>E56*F56</f>
        <v>237.60000000000002</v>
      </c>
      <c r="H56" s="237"/>
      <c r="I56" s="237"/>
      <c r="J56" s="237"/>
      <c r="K56" s="237"/>
      <c r="L56" s="237"/>
      <c r="M56" s="237"/>
      <c r="N56" s="237"/>
      <c r="O56" s="237"/>
      <c r="P56" s="237"/>
      <c r="Q56" s="237"/>
      <c r="R56" s="237"/>
      <c r="S56" s="237"/>
      <c r="T56" s="237"/>
      <c r="U56" s="237"/>
      <c r="V56" s="237"/>
      <c r="W56" s="237"/>
      <c r="X56" s="237"/>
      <c r="Y56" s="237"/>
      <c r="Z56" s="237"/>
    </row>
    <row r="57" spans="1:26" ht="73.5" customHeight="1" x14ac:dyDescent="0.2">
      <c r="A57" s="255" t="s">
        <v>673</v>
      </c>
      <c r="B57" s="256" t="s">
        <v>672</v>
      </c>
      <c r="C57" s="245">
        <v>10</v>
      </c>
      <c r="D57" s="244">
        <v>2</v>
      </c>
      <c r="E57" s="272">
        <f>C57*6</f>
        <v>60</v>
      </c>
      <c r="F57" s="246">
        <v>2.58</v>
      </c>
      <c r="G57" s="247">
        <f t="shared" si="9"/>
        <v>154.80000000000001</v>
      </c>
      <c r="H57" s="237"/>
      <c r="I57" s="237"/>
      <c r="J57" s="237"/>
      <c r="K57" s="237"/>
      <c r="L57" s="237"/>
      <c r="M57" s="237"/>
      <c r="N57" s="237"/>
      <c r="O57" s="237"/>
      <c r="P57" s="237"/>
      <c r="Q57" s="237"/>
      <c r="R57" s="237"/>
      <c r="S57" s="237"/>
      <c r="T57" s="237"/>
      <c r="U57" s="237"/>
      <c r="V57" s="237"/>
      <c r="W57" s="237"/>
      <c r="X57" s="237"/>
      <c r="Y57" s="237"/>
      <c r="Z57" s="237"/>
    </row>
    <row r="58" spans="1:26" ht="42.75" x14ac:dyDescent="0.2">
      <c r="A58" s="15" t="s">
        <v>674</v>
      </c>
      <c r="B58" s="248" t="s">
        <v>14</v>
      </c>
      <c r="C58" s="245">
        <v>20</v>
      </c>
      <c r="D58" s="244">
        <v>12</v>
      </c>
      <c r="E58" s="272">
        <f>C58</f>
        <v>20</v>
      </c>
      <c r="F58" s="246">
        <v>53.62</v>
      </c>
      <c r="G58" s="247">
        <f t="shared" si="9"/>
        <v>1072.3999999999999</v>
      </c>
      <c r="H58" s="237"/>
      <c r="I58" s="237"/>
      <c r="J58" s="237"/>
      <c r="K58" s="237"/>
      <c r="L58" s="237"/>
      <c r="M58" s="237"/>
      <c r="N58" s="237"/>
      <c r="O58" s="237"/>
      <c r="P58" s="237"/>
      <c r="Q58" s="237"/>
      <c r="R58" s="237"/>
      <c r="S58" s="237"/>
      <c r="T58" s="237"/>
      <c r="U58" s="237"/>
      <c r="V58" s="237"/>
      <c r="W58" s="237"/>
      <c r="X58" s="237"/>
      <c r="Y58" s="237"/>
      <c r="Z58" s="237"/>
    </row>
    <row r="59" spans="1:26" ht="28.5" x14ac:dyDescent="0.2">
      <c r="A59" s="15" t="s">
        <v>675</v>
      </c>
      <c r="B59" s="244" t="s">
        <v>4</v>
      </c>
      <c r="C59" s="245">
        <v>20</v>
      </c>
      <c r="D59" s="244">
        <v>12</v>
      </c>
      <c r="E59" s="272">
        <f t="shared" ref="E59:E61" si="11">C59</f>
        <v>20</v>
      </c>
      <c r="F59" s="246">
        <v>169.75</v>
      </c>
      <c r="G59" s="247">
        <f t="shared" si="9"/>
        <v>3395</v>
      </c>
      <c r="H59" s="237"/>
      <c r="I59" s="237"/>
      <c r="J59" s="237"/>
      <c r="K59" s="237"/>
      <c r="L59" s="237"/>
      <c r="M59" s="237"/>
      <c r="N59" s="237"/>
      <c r="O59" s="237"/>
      <c r="P59" s="237"/>
      <c r="Q59" s="237"/>
      <c r="R59" s="237"/>
      <c r="S59" s="237"/>
      <c r="T59" s="237"/>
      <c r="U59" s="237"/>
      <c r="V59" s="237"/>
      <c r="W59" s="237"/>
      <c r="X59" s="237"/>
      <c r="Y59" s="237"/>
      <c r="Z59" s="237"/>
    </row>
    <row r="60" spans="1:26" ht="28.5" x14ac:dyDescent="0.2">
      <c r="A60" s="15" t="s">
        <v>676</v>
      </c>
      <c r="B60" s="244" t="s">
        <v>20</v>
      </c>
      <c r="C60" s="245">
        <v>20</v>
      </c>
      <c r="D60" s="244">
        <v>12</v>
      </c>
      <c r="E60" s="272">
        <f t="shared" si="11"/>
        <v>20</v>
      </c>
      <c r="F60" s="246">
        <v>189.23</v>
      </c>
      <c r="G60" s="247">
        <f t="shared" si="9"/>
        <v>3784.6</v>
      </c>
      <c r="H60" s="237"/>
      <c r="I60" s="237"/>
      <c r="J60" s="237"/>
      <c r="K60" s="237"/>
      <c r="L60" s="237"/>
      <c r="M60" s="237"/>
      <c r="N60" s="237"/>
      <c r="O60" s="237"/>
      <c r="P60" s="237"/>
      <c r="Q60" s="237"/>
      <c r="R60" s="237"/>
      <c r="S60" s="237"/>
      <c r="T60" s="237"/>
      <c r="U60" s="237"/>
      <c r="V60" s="237"/>
      <c r="W60" s="237"/>
      <c r="X60" s="237"/>
      <c r="Y60" s="237"/>
      <c r="Z60" s="237"/>
    </row>
    <row r="61" spans="1:26" ht="42.75" x14ac:dyDescent="0.2">
      <c r="A61" s="15" t="s">
        <v>677</v>
      </c>
      <c r="B61" s="248" t="s">
        <v>14</v>
      </c>
      <c r="C61" s="245">
        <v>2</v>
      </c>
      <c r="D61" s="248">
        <v>12</v>
      </c>
      <c r="E61" s="272">
        <f t="shared" si="11"/>
        <v>2</v>
      </c>
      <c r="F61" s="246">
        <v>131.38</v>
      </c>
      <c r="G61" s="247">
        <f t="shared" si="9"/>
        <v>262.76</v>
      </c>
      <c r="H61" s="237"/>
      <c r="I61" s="237"/>
      <c r="J61" s="237"/>
      <c r="K61" s="237"/>
      <c r="L61" s="237"/>
      <c r="M61" s="237"/>
      <c r="N61" s="237"/>
      <c r="O61" s="237"/>
      <c r="P61" s="237"/>
      <c r="Q61" s="237"/>
      <c r="R61" s="237"/>
      <c r="S61" s="237"/>
      <c r="T61" s="237"/>
      <c r="U61" s="237"/>
      <c r="V61" s="237"/>
      <c r="W61" s="237"/>
      <c r="X61" s="237"/>
      <c r="Y61" s="237"/>
      <c r="Z61" s="237"/>
    </row>
    <row r="62" spans="1:26" ht="93.75" customHeight="1" x14ac:dyDescent="0.2">
      <c r="A62" s="15" t="s">
        <v>678</v>
      </c>
      <c r="B62" s="244" t="s">
        <v>14</v>
      </c>
      <c r="C62" s="245">
        <v>15</v>
      </c>
      <c r="D62" s="244">
        <v>1</v>
      </c>
      <c r="E62" s="272">
        <f t="shared" ref="E62:E65" si="12">C62*12</f>
        <v>180</v>
      </c>
      <c r="F62" s="246">
        <v>5.75</v>
      </c>
      <c r="G62" s="247">
        <f t="shared" si="9"/>
        <v>1035</v>
      </c>
      <c r="H62" s="237"/>
      <c r="I62" s="237"/>
      <c r="J62" s="237"/>
      <c r="K62" s="237"/>
      <c r="L62" s="237"/>
      <c r="M62" s="237"/>
      <c r="N62" s="237"/>
      <c r="O62" s="237"/>
      <c r="P62" s="237"/>
      <c r="Q62" s="237"/>
      <c r="R62" s="237"/>
      <c r="S62" s="237"/>
      <c r="T62" s="237"/>
      <c r="U62" s="237"/>
      <c r="V62" s="237"/>
      <c r="W62" s="237"/>
      <c r="X62" s="237"/>
      <c r="Y62" s="237"/>
      <c r="Z62" s="237"/>
    </row>
    <row r="63" spans="1:26" ht="92.25" customHeight="1" x14ac:dyDescent="0.2">
      <c r="A63" s="15" t="s">
        <v>679</v>
      </c>
      <c r="B63" s="244" t="s">
        <v>14</v>
      </c>
      <c r="C63" s="245">
        <v>30</v>
      </c>
      <c r="D63" s="244">
        <v>1</v>
      </c>
      <c r="E63" s="272">
        <f t="shared" si="12"/>
        <v>360</v>
      </c>
      <c r="F63" s="246">
        <v>3.34</v>
      </c>
      <c r="G63" s="247">
        <f t="shared" si="9"/>
        <v>1202.3999999999999</v>
      </c>
      <c r="H63" s="237"/>
      <c r="I63" s="237"/>
      <c r="J63" s="237"/>
      <c r="K63" s="237"/>
      <c r="L63" s="237"/>
      <c r="M63" s="237"/>
      <c r="N63" s="237"/>
      <c r="O63" s="237"/>
      <c r="P63" s="237"/>
      <c r="Q63" s="237"/>
      <c r="R63" s="237"/>
      <c r="S63" s="237"/>
      <c r="T63" s="237"/>
      <c r="U63" s="237"/>
      <c r="V63" s="237"/>
      <c r="W63" s="237"/>
      <c r="X63" s="237"/>
      <c r="Y63" s="237"/>
      <c r="Z63" s="237"/>
    </row>
    <row r="64" spans="1:26" ht="73.5" customHeight="1" x14ac:dyDescent="0.2">
      <c r="A64" s="15" t="s">
        <v>680</v>
      </c>
      <c r="B64" s="244" t="s">
        <v>14</v>
      </c>
      <c r="C64" s="245">
        <v>50</v>
      </c>
      <c r="D64" s="244">
        <v>12</v>
      </c>
      <c r="E64" s="272">
        <f t="shared" ref="E64:E68" si="13">C64</f>
        <v>50</v>
      </c>
      <c r="F64" s="246">
        <v>3.78</v>
      </c>
      <c r="G64" s="247">
        <f t="shared" si="9"/>
        <v>189</v>
      </c>
      <c r="H64" s="237"/>
      <c r="I64" s="237"/>
      <c r="J64" s="237"/>
      <c r="K64" s="237"/>
      <c r="L64" s="237"/>
      <c r="M64" s="237"/>
      <c r="N64" s="237"/>
      <c r="O64" s="237"/>
      <c r="P64" s="237"/>
      <c r="Q64" s="237"/>
      <c r="R64" s="237"/>
      <c r="S64" s="237"/>
      <c r="T64" s="237"/>
      <c r="U64" s="237"/>
      <c r="V64" s="237"/>
      <c r="W64" s="237"/>
      <c r="X64" s="237"/>
      <c r="Y64" s="237"/>
      <c r="Z64" s="237"/>
    </row>
    <row r="65" spans="1:26" ht="73.5" customHeight="1" x14ac:dyDescent="0.2">
      <c r="A65" s="273" t="s">
        <v>681</v>
      </c>
      <c r="B65" s="244" t="s">
        <v>14</v>
      </c>
      <c r="C65" s="245">
        <v>30</v>
      </c>
      <c r="D65" s="244">
        <v>1</v>
      </c>
      <c r="E65" s="272">
        <f t="shared" si="12"/>
        <v>360</v>
      </c>
      <c r="F65" s="246">
        <v>2.843</v>
      </c>
      <c r="G65" s="247">
        <f t="shared" si="9"/>
        <v>1023.48</v>
      </c>
      <c r="H65" s="237"/>
      <c r="I65" s="237"/>
      <c r="J65" s="237"/>
      <c r="K65" s="237"/>
      <c r="L65" s="237"/>
      <c r="M65" s="237"/>
      <c r="N65" s="237"/>
      <c r="O65" s="237"/>
      <c r="P65" s="237"/>
      <c r="Q65" s="237"/>
      <c r="R65" s="237"/>
      <c r="S65" s="237"/>
      <c r="T65" s="237"/>
      <c r="U65" s="237"/>
      <c r="V65" s="237"/>
      <c r="W65" s="237"/>
      <c r="X65" s="237"/>
      <c r="Y65" s="237"/>
      <c r="Z65" s="237"/>
    </row>
    <row r="66" spans="1:26" ht="42.75" x14ac:dyDescent="0.2">
      <c r="A66" s="15" t="s">
        <v>682</v>
      </c>
      <c r="B66" s="244" t="s">
        <v>651</v>
      </c>
      <c r="C66" s="245">
        <v>5</v>
      </c>
      <c r="D66" s="244">
        <v>12</v>
      </c>
      <c r="E66" s="272">
        <f t="shared" si="13"/>
        <v>5</v>
      </c>
      <c r="F66" s="246">
        <v>133.5</v>
      </c>
      <c r="G66" s="247">
        <f t="shared" si="9"/>
        <v>667.5</v>
      </c>
      <c r="H66" s="237"/>
      <c r="I66" s="237"/>
      <c r="J66" s="237"/>
      <c r="K66" s="237"/>
      <c r="L66" s="237"/>
      <c r="M66" s="237"/>
      <c r="N66" s="237"/>
      <c r="O66" s="237"/>
      <c r="P66" s="237"/>
      <c r="Q66" s="237"/>
      <c r="R66" s="237"/>
      <c r="S66" s="237"/>
      <c r="T66" s="237"/>
      <c r="U66" s="237"/>
      <c r="V66" s="237"/>
      <c r="W66" s="237"/>
      <c r="X66" s="237"/>
      <c r="Y66" s="237"/>
      <c r="Z66" s="237"/>
    </row>
    <row r="67" spans="1:26" ht="42.75" x14ac:dyDescent="0.2">
      <c r="A67" s="15" t="s">
        <v>683</v>
      </c>
      <c r="B67" s="244" t="s">
        <v>14</v>
      </c>
      <c r="C67" s="245">
        <v>15</v>
      </c>
      <c r="D67" s="244">
        <v>12</v>
      </c>
      <c r="E67" s="272">
        <f t="shared" si="13"/>
        <v>15</v>
      </c>
      <c r="F67" s="246">
        <v>5.25</v>
      </c>
      <c r="G67" s="247">
        <f t="shared" si="9"/>
        <v>78.75</v>
      </c>
      <c r="H67" s="237"/>
      <c r="I67" s="237"/>
      <c r="J67" s="237"/>
      <c r="K67" s="237"/>
      <c r="L67" s="237"/>
      <c r="M67" s="237"/>
      <c r="N67" s="237"/>
      <c r="O67" s="237"/>
      <c r="P67" s="237"/>
      <c r="Q67" s="237"/>
      <c r="R67" s="237"/>
      <c r="S67" s="237"/>
      <c r="T67" s="237"/>
      <c r="U67" s="237"/>
      <c r="V67" s="237"/>
      <c r="W67" s="237"/>
      <c r="X67" s="237"/>
      <c r="Y67" s="237"/>
      <c r="Z67" s="237"/>
    </row>
    <row r="68" spans="1:26" ht="71.25" x14ac:dyDescent="0.2">
      <c r="A68" s="15" t="s">
        <v>684</v>
      </c>
      <c r="B68" s="244" t="s">
        <v>14</v>
      </c>
      <c r="C68" s="245">
        <v>10</v>
      </c>
      <c r="D68" s="244">
        <v>12</v>
      </c>
      <c r="E68" s="272">
        <f t="shared" si="13"/>
        <v>10</v>
      </c>
      <c r="F68" s="246">
        <v>27.44</v>
      </c>
      <c r="G68" s="247">
        <f t="shared" si="9"/>
        <v>274.40000000000003</v>
      </c>
      <c r="H68" s="237"/>
      <c r="I68" s="237"/>
      <c r="J68" s="237"/>
      <c r="K68" s="237"/>
      <c r="L68" s="237"/>
      <c r="M68" s="237"/>
      <c r="N68" s="237"/>
      <c r="O68" s="237"/>
      <c r="P68" s="237"/>
      <c r="Q68" s="237"/>
      <c r="R68" s="237"/>
      <c r="S68" s="237"/>
      <c r="T68" s="237"/>
      <c r="U68" s="237"/>
      <c r="V68" s="237"/>
      <c r="W68" s="237"/>
      <c r="X68" s="237"/>
      <c r="Y68" s="237"/>
      <c r="Z68" s="237"/>
    </row>
    <row r="69" spans="1:26" ht="42.75" x14ac:dyDescent="0.2">
      <c r="A69" s="250" t="s">
        <v>685</v>
      </c>
      <c r="B69" s="274" t="s">
        <v>14</v>
      </c>
      <c r="C69" s="245">
        <v>35</v>
      </c>
      <c r="D69" s="244">
        <v>3</v>
      </c>
      <c r="E69" s="272">
        <f>C69*4</f>
        <v>140</v>
      </c>
      <c r="F69" s="246">
        <v>6.12</v>
      </c>
      <c r="G69" s="247">
        <f t="shared" si="9"/>
        <v>856.80000000000007</v>
      </c>
      <c r="H69" s="237"/>
      <c r="I69" s="237"/>
      <c r="J69" s="237"/>
      <c r="K69" s="237"/>
      <c r="L69" s="237"/>
      <c r="M69" s="237"/>
      <c r="N69" s="237"/>
      <c r="O69" s="237"/>
      <c r="P69" s="237"/>
      <c r="Q69" s="237"/>
      <c r="R69" s="237"/>
      <c r="S69" s="237"/>
      <c r="T69" s="237"/>
      <c r="U69" s="237"/>
      <c r="V69" s="237"/>
      <c r="W69" s="237"/>
      <c r="X69" s="237"/>
      <c r="Y69" s="237"/>
      <c r="Z69" s="237"/>
    </row>
    <row r="70" spans="1:26" ht="57" x14ac:dyDescent="0.2">
      <c r="A70" s="252" t="s">
        <v>724</v>
      </c>
      <c r="B70" s="253" t="s">
        <v>14</v>
      </c>
      <c r="C70" s="254">
        <v>8</v>
      </c>
      <c r="D70" s="244">
        <v>1</v>
      </c>
      <c r="E70" s="272">
        <f t="shared" ref="E70" si="14">C70*12</f>
        <v>96</v>
      </c>
      <c r="F70" s="246">
        <v>23.87</v>
      </c>
      <c r="G70" s="247">
        <f t="shared" ref="G70" si="15">E70*F70</f>
        <v>2291.52</v>
      </c>
      <c r="H70" s="237"/>
      <c r="I70" s="237"/>
      <c r="J70" s="237"/>
      <c r="K70" s="237"/>
      <c r="L70" s="237"/>
      <c r="M70" s="237"/>
      <c r="N70" s="237"/>
      <c r="O70" s="237"/>
      <c r="P70" s="237"/>
      <c r="Q70" s="237"/>
      <c r="R70" s="237"/>
      <c r="S70" s="237"/>
      <c r="T70" s="237"/>
      <c r="U70" s="237"/>
      <c r="V70" s="237"/>
      <c r="W70" s="237"/>
      <c r="X70" s="237"/>
      <c r="Y70" s="237"/>
      <c r="Z70" s="237"/>
    </row>
    <row r="71" spans="1:26" ht="73.5" customHeight="1" x14ac:dyDescent="0.2">
      <c r="A71" s="275" t="s">
        <v>725</v>
      </c>
      <c r="B71" s="276" t="s">
        <v>14</v>
      </c>
      <c r="C71" s="245">
        <v>6</v>
      </c>
      <c r="D71" s="244">
        <v>2</v>
      </c>
      <c r="E71" s="272">
        <f>C71*6</f>
        <v>36</v>
      </c>
      <c r="F71" s="246">
        <v>37.479999999999997</v>
      </c>
      <c r="G71" s="247">
        <f t="shared" si="9"/>
        <v>1349.28</v>
      </c>
      <c r="H71" s="237"/>
      <c r="I71" s="237"/>
      <c r="J71" s="237"/>
      <c r="K71" s="237"/>
      <c r="L71" s="237"/>
      <c r="M71" s="237"/>
      <c r="N71" s="237"/>
      <c r="O71" s="237"/>
      <c r="P71" s="237"/>
      <c r="Q71" s="237"/>
      <c r="R71" s="237"/>
      <c r="S71" s="237"/>
      <c r="T71" s="237"/>
      <c r="U71" s="237"/>
      <c r="V71" s="237"/>
      <c r="W71" s="237"/>
      <c r="X71" s="237"/>
      <c r="Y71" s="237"/>
      <c r="Z71" s="237"/>
    </row>
    <row r="72" spans="1:26" ht="73.5" customHeight="1" x14ac:dyDescent="0.2">
      <c r="A72" s="15" t="s">
        <v>686</v>
      </c>
      <c r="B72" s="244" t="s">
        <v>14</v>
      </c>
      <c r="C72" s="245">
        <v>20</v>
      </c>
      <c r="D72" s="244">
        <v>3</v>
      </c>
      <c r="E72" s="272">
        <f>C72*4</f>
        <v>80</v>
      </c>
      <c r="F72" s="246">
        <v>3.75</v>
      </c>
      <c r="G72" s="247">
        <f t="shared" si="9"/>
        <v>300</v>
      </c>
      <c r="H72" s="237"/>
      <c r="I72" s="237"/>
      <c r="J72" s="237"/>
      <c r="K72" s="237"/>
      <c r="L72" s="237"/>
      <c r="M72" s="237"/>
      <c r="N72" s="237"/>
      <c r="O72" s="237"/>
      <c r="P72" s="237"/>
      <c r="Q72" s="237"/>
      <c r="R72" s="237"/>
      <c r="S72" s="237"/>
      <c r="T72" s="237"/>
      <c r="U72" s="237"/>
      <c r="V72" s="237"/>
      <c r="W72" s="237"/>
      <c r="X72" s="237"/>
      <c r="Y72" s="237"/>
      <c r="Z72" s="237"/>
    </row>
    <row r="73" spans="1:26" ht="32.25" customHeight="1" x14ac:dyDescent="0.2">
      <c r="A73" s="416" t="s">
        <v>21</v>
      </c>
      <c r="B73" s="397"/>
      <c r="C73" s="397"/>
      <c r="D73" s="397"/>
      <c r="E73" s="397"/>
      <c r="F73" s="398"/>
      <c r="G73" s="259">
        <f>SUM(G46:G72)</f>
        <v>26030.09</v>
      </c>
      <c r="H73" s="237"/>
      <c r="I73" s="237"/>
      <c r="J73" s="237"/>
      <c r="K73" s="237"/>
      <c r="L73" s="237"/>
      <c r="M73" s="237"/>
      <c r="N73" s="237"/>
      <c r="O73" s="237"/>
      <c r="P73" s="237"/>
      <c r="Q73" s="237"/>
      <c r="R73" s="237"/>
      <c r="S73" s="237"/>
      <c r="T73" s="237"/>
      <c r="U73" s="237"/>
      <c r="V73" s="237"/>
      <c r="W73" s="237"/>
      <c r="X73" s="237"/>
      <c r="Y73" s="237"/>
      <c r="Z73" s="237"/>
    </row>
    <row r="74" spans="1:26" ht="32.25" customHeight="1" x14ac:dyDescent="0.2">
      <c r="A74" s="411" t="s">
        <v>22</v>
      </c>
      <c r="B74" s="412"/>
      <c r="C74" s="412"/>
      <c r="D74" s="412"/>
      <c r="E74" s="412"/>
      <c r="F74" s="413"/>
      <c r="G74" s="260">
        <f>G73/12</f>
        <v>2169.1741666666667</v>
      </c>
      <c r="H74" s="237"/>
      <c r="I74" s="237"/>
      <c r="J74" s="237"/>
      <c r="K74" s="237"/>
      <c r="L74" s="237"/>
      <c r="M74" s="237"/>
      <c r="N74" s="237"/>
      <c r="O74" s="237"/>
      <c r="P74" s="237"/>
      <c r="Q74" s="237"/>
      <c r="R74" s="237"/>
      <c r="S74" s="237"/>
      <c r="T74" s="237"/>
      <c r="U74" s="237"/>
      <c r="V74" s="237"/>
      <c r="W74" s="237"/>
      <c r="X74" s="237"/>
      <c r="Y74" s="237"/>
      <c r="Z74" s="237"/>
    </row>
    <row r="75" spans="1:26" ht="32.25" customHeight="1" x14ac:dyDescent="0.2">
      <c r="A75" s="268"/>
      <c r="B75" s="269"/>
      <c r="C75" s="270"/>
      <c r="D75" s="269"/>
      <c r="E75" s="271"/>
      <c r="F75" s="271"/>
      <c r="G75" s="237"/>
      <c r="H75" s="237"/>
      <c r="I75" s="237"/>
      <c r="J75" s="237"/>
      <c r="K75" s="237"/>
      <c r="L75" s="237"/>
      <c r="M75" s="237"/>
      <c r="N75" s="237"/>
      <c r="O75" s="237"/>
      <c r="P75" s="237"/>
      <c r="Q75" s="237"/>
      <c r="R75" s="237"/>
      <c r="S75" s="237"/>
      <c r="T75" s="237"/>
      <c r="U75" s="237"/>
      <c r="V75" s="237"/>
      <c r="W75" s="237"/>
      <c r="X75" s="237"/>
      <c r="Y75" s="237"/>
      <c r="Z75" s="237"/>
    </row>
    <row r="76" spans="1:26" ht="32.25" customHeight="1" x14ac:dyDescent="0.2">
      <c r="A76" s="241" t="s">
        <v>23</v>
      </c>
      <c r="B76" s="241" t="s">
        <v>4</v>
      </c>
      <c r="C76" s="242" t="s">
        <v>18</v>
      </c>
      <c r="D76" s="241" t="s">
        <v>24</v>
      </c>
      <c r="E76" s="241" t="s">
        <v>6</v>
      </c>
      <c r="F76" s="243" t="s">
        <v>7</v>
      </c>
      <c r="G76" s="243" t="s">
        <v>8</v>
      </c>
      <c r="H76" s="237"/>
      <c r="I76" s="237"/>
      <c r="J76" s="237"/>
      <c r="K76" s="237"/>
      <c r="L76" s="237"/>
      <c r="M76" s="237"/>
      <c r="N76" s="237"/>
      <c r="O76" s="237"/>
      <c r="P76" s="237"/>
      <c r="Q76" s="237"/>
      <c r="R76" s="237"/>
      <c r="S76" s="237"/>
      <c r="T76" s="237"/>
      <c r="U76" s="237"/>
      <c r="V76" s="237"/>
      <c r="W76" s="237"/>
      <c r="X76" s="237"/>
      <c r="Y76" s="237"/>
      <c r="Z76" s="237"/>
    </row>
    <row r="77" spans="1:26" ht="56.25" customHeight="1" x14ac:dyDescent="0.2">
      <c r="A77" s="15" t="s">
        <v>687</v>
      </c>
      <c r="B77" s="244" t="s">
        <v>20</v>
      </c>
      <c r="C77" s="245">
        <v>1</v>
      </c>
      <c r="D77" s="244">
        <v>60</v>
      </c>
      <c r="E77" s="277">
        <f>C77/5</f>
        <v>0.2</v>
      </c>
      <c r="F77" s="246">
        <v>411.89</v>
      </c>
      <c r="G77" s="247">
        <f>E77*F77</f>
        <v>82.378</v>
      </c>
      <c r="H77" s="237"/>
      <c r="I77" s="237"/>
      <c r="J77" s="237"/>
      <c r="K77" s="237"/>
      <c r="L77" s="237"/>
      <c r="M77" s="237"/>
      <c r="N77" s="237"/>
      <c r="O77" s="237"/>
      <c r="P77" s="237"/>
      <c r="Q77" s="237"/>
      <c r="R77" s="237"/>
      <c r="S77" s="237"/>
      <c r="T77" s="237"/>
      <c r="U77" s="237"/>
      <c r="V77" s="237"/>
      <c r="W77" s="237"/>
      <c r="X77" s="237"/>
      <c r="Y77" s="237"/>
      <c r="Z77" s="237"/>
    </row>
    <row r="78" spans="1:26" ht="56.25" customHeight="1" x14ac:dyDescent="0.2">
      <c r="A78" s="278" t="s">
        <v>688</v>
      </c>
      <c r="B78" s="274" t="s">
        <v>20</v>
      </c>
      <c r="C78" s="245">
        <v>20</v>
      </c>
      <c r="D78" s="244">
        <v>60</v>
      </c>
      <c r="E78" s="277">
        <f t="shared" ref="E78:E88" si="16">C78/5</f>
        <v>4</v>
      </c>
      <c r="F78" s="246">
        <v>634.37</v>
      </c>
      <c r="G78" s="247">
        <f>E78*F78</f>
        <v>2537.48</v>
      </c>
      <c r="H78" s="237"/>
      <c r="I78" s="237"/>
      <c r="J78" s="237"/>
      <c r="K78" s="237"/>
      <c r="L78" s="237"/>
      <c r="M78" s="237"/>
      <c r="N78" s="237"/>
      <c r="O78" s="237"/>
      <c r="P78" s="237"/>
      <c r="Q78" s="237"/>
      <c r="R78" s="237"/>
      <c r="S78" s="237"/>
      <c r="T78" s="237"/>
      <c r="U78" s="237"/>
      <c r="V78" s="237"/>
      <c r="W78" s="237"/>
      <c r="X78" s="237"/>
      <c r="Y78" s="237"/>
      <c r="Z78" s="237"/>
    </row>
    <row r="79" spans="1:26" ht="56.25" customHeight="1" x14ac:dyDescent="0.2">
      <c r="A79" s="252" t="s">
        <v>726</v>
      </c>
      <c r="B79" s="253" t="s">
        <v>14</v>
      </c>
      <c r="C79" s="254">
        <v>2</v>
      </c>
      <c r="D79" s="244">
        <v>60</v>
      </c>
      <c r="E79" s="277">
        <f t="shared" si="16"/>
        <v>0.4</v>
      </c>
      <c r="F79" s="246">
        <v>353.45</v>
      </c>
      <c r="G79" s="247">
        <f>E79*F79</f>
        <v>141.38</v>
      </c>
      <c r="H79" s="237"/>
      <c r="I79" s="237"/>
      <c r="J79" s="237"/>
      <c r="K79" s="237"/>
      <c r="L79" s="237"/>
      <c r="M79" s="237"/>
      <c r="N79" s="237"/>
      <c r="O79" s="237"/>
      <c r="P79" s="237"/>
      <c r="Q79" s="237"/>
      <c r="R79" s="237"/>
      <c r="S79" s="237"/>
      <c r="T79" s="237"/>
      <c r="U79" s="237"/>
      <c r="V79" s="237"/>
      <c r="W79" s="237"/>
      <c r="X79" s="237"/>
      <c r="Y79" s="237"/>
      <c r="Z79" s="237"/>
    </row>
    <row r="80" spans="1:26" ht="56.25" customHeight="1" x14ac:dyDescent="0.2">
      <c r="A80" s="255" t="s">
        <v>689</v>
      </c>
      <c r="B80" s="276" t="s">
        <v>14</v>
      </c>
      <c r="C80" s="245">
        <v>30</v>
      </c>
      <c r="D80" s="244">
        <v>60</v>
      </c>
      <c r="E80" s="277">
        <f t="shared" si="16"/>
        <v>6</v>
      </c>
      <c r="F80" s="246">
        <v>95.35</v>
      </c>
      <c r="G80" s="247">
        <f t="shared" ref="G80:G88" si="17">E80*F80</f>
        <v>572.09999999999991</v>
      </c>
      <c r="H80" s="237"/>
      <c r="I80" s="237"/>
      <c r="J80" s="237"/>
      <c r="K80" s="237"/>
      <c r="L80" s="237"/>
      <c r="M80" s="237"/>
      <c r="N80" s="237"/>
      <c r="O80" s="237"/>
      <c r="P80" s="237"/>
      <c r="Q80" s="237"/>
      <c r="R80" s="237"/>
      <c r="S80" s="237"/>
      <c r="T80" s="237"/>
      <c r="U80" s="237"/>
      <c r="V80" s="237"/>
      <c r="W80" s="237"/>
      <c r="X80" s="237"/>
      <c r="Y80" s="237"/>
      <c r="Z80" s="237"/>
    </row>
    <row r="81" spans="1:26" ht="56.25" customHeight="1" x14ac:dyDescent="0.2">
      <c r="A81" s="15" t="s">
        <v>25</v>
      </c>
      <c r="B81" s="244" t="s">
        <v>14</v>
      </c>
      <c r="C81" s="245">
        <v>75</v>
      </c>
      <c r="D81" s="244">
        <v>60</v>
      </c>
      <c r="E81" s="277">
        <f t="shared" si="16"/>
        <v>15</v>
      </c>
      <c r="F81" s="246">
        <v>45.87</v>
      </c>
      <c r="G81" s="247">
        <f t="shared" si="17"/>
        <v>688.05</v>
      </c>
      <c r="H81" s="237"/>
      <c r="I81" s="237"/>
      <c r="J81" s="237"/>
      <c r="K81" s="237"/>
      <c r="L81" s="237"/>
      <c r="M81" s="237"/>
      <c r="N81" s="237"/>
      <c r="O81" s="237"/>
      <c r="P81" s="237"/>
      <c r="Q81" s="237"/>
      <c r="R81" s="237"/>
      <c r="S81" s="237"/>
      <c r="T81" s="237"/>
      <c r="U81" s="237"/>
      <c r="V81" s="237"/>
      <c r="W81" s="237"/>
      <c r="X81" s="237"/>
      <c r="Y81" s="237"/>
      <c r="Z81" s="237"/>
    </row>
    <row r="82" spans="1:26" ht="56.25" customHeight="1" x14ac:dyDescent="0.2">
      <c r="A82" s="265" t="s">
        <v>690</v>
      </c>
      <c r="B82" s="244" t="s">
        <v>14</v>
      </c>
      <c r="C82" s="245">
        <v>100</v>
      </c>
      <c r="D82" s="244">
        <v>60</v>
      </c>
      <c r="E82" s="277">
        <f t="shared" si="16"/>
        <v>20</v>
      </c>
      <c r="F82" s="246">
        <v>29.73</v>
      </c>
      <c r="G82" s="247">
        <f t="shared" si="17"/>
        <v>594.6</v>
      </c>
      <c r="H82" s="237"/>
      <c r="I82" s="237"/>
      <c r="J82" s="237"/>
      <c r="K82" s="237"/>
      <c r="L82" s="237"/>
      <c r="M82" s="237"/>
      <c r="N82" s="237"/>
      <c r="O82" s="237"/>
      <c r="P82" s="237"/>
      <c r="Q82" s="237"/>
      <c r="R82" s="237"/>
      <c r="S82" s="237"/>
      <c r="T82" s="237"/>
      <c r="U82" s="237"/>
      <c r="V82" s="237"/>
      <c r="W82" s="237"/>
      <c r="X82" s="237"/>
      <c r="Y82" s="237"/>
      <c r="Z82" s="237"/>
    </row>
    <row r="83" spans="1:26" ht="56.25" customHeight="1" x14ac:dyDescent="0.2">
      <c r="A83" s="15" t="s">
        <v>691</v>
      </c>
      <c r="B83" s="244" t="s">
        <v>14</v>
      </c>
      <c r="C83" s="245">
        <v>75</v>
      </c>
      <c r="D83" s="244">
        <v>60</v>
      </c>
      <c r="E83" s="277">
        <f t="shared" si="16"/>
        <v>15</v>
      </c>
      <c r="F83" s="246">
        <v>18.5</v>
      </c>
      <c r="G83" s="247">
        <f t="shared" si="17"/>
        <v>277.5</v>
      </c>
      <c r="H83" s="237"/>
      <c r="I83" s="237"/>
      <c r="J83" s="237"/>
      <c r="K83" s="237"/>
      <c r="L83" s="237"/>
      <c r="M83" s="237"/>
      <c r="N83" s="237"/>
      <c r="O83" s="237"/>
      <c r="P83" s="237"/>
      <c r="Q83" s="237"/>
      <c r="R83" s="237"/>
      <c r="S83" s="237"/>
      <c r="T83" s="237"/>
      <c r="U83" s="237"/>
      <c r="V83" s="237"/>
      <c r="W83" s="237"/>
      <c r="X83" s="237"/>
      <c r="Y83" s="237"/>
      <c r="Z83" s="237"/>
    </row>
    <row r="84" spans="1:26" ht="56.25" customHeight="1" x14ac:dyDescent="0.2">
      <c r="A84" s="15" t="s">
        <v>692</v>
      </c>
      <c r="B84" s="244" t="s">
        <v>14</v>
      </c>
      <c r="C84" s="245">
        <v>2</v>
      </c>
      <c r="D84" s="244">
        <v>60</v>
      </c>
      <c r="E84" s="277">
        <f t="shared" si="16"/>
        <v>0.4</v>
      </c>
      <c r="F84" s="246">
        <v>166.2</v>
      </c>
      <c r="G84" s="247">
        <f t="shared" si="17"/>
        <v>66.48</v>
      </c>
      <c r="H84" s="237"/>
      <c r="I84" s="237"/>
      <c r="J84" s="237"/>
      <c r="K84" s="237"/>
      <c r="L84" s="237"/>
      <c r="M84" s="237"/>
      <c r="N84" s="237"/>
      <c r="O84" s="237"/>
      <c r="P84" s="237"/>
      <c r="Q84" s="237"/>
      <c r="R84" s="237"/>
      <c r="S84" s="237"/>
      <c r="T84" s="237"/>
      <c r="U84" s="237"/>
      <c r="V84" s="237"/>
      <c r="W84" s="237"/>
      <c r="X84" s="237"/>
      <c r="Y84" s="237"/>
      <c r="Z84" s="237"/>
    </row>
    <row r="85" spans="1:26" ht="56.25" customHeight="1" x14ac:dyDescent="0.2">
      <c r="A85" s="265" t="s">
        <v>618</v>
      </c>
      <c r="B85" s="244" t="s">
        <v>14</v>
      </c>
      <c r="C85" s="245">
        <v>2</v>
      </c>
      <c r="D85" s="244">
        <v>60</v>
      </c>
      <c r="E85" s="277">
        <f t="shared" si="16"/>
        <v>0.4</v>
      </c>
      <c r="F85" s="246">
        <v>410.75</v>
      </c>
      <c r="G85" s="247">
        <f t="shared" si="17"/>
        <v>164.3</v>
      </c>
      <c r="H85" s="237"/>
      <c r="I85" s="237"/>
      <c r="J85" s="237"/>
      <c r="K85" s="237"/>
      <c r="L85" s="237"/>
      <c r="M85" s="237"/>
      <c r="N85" s="237"/>
      <c r="O85" s="237"/>
      <c r="P85" s="237"/>
      <c r="Q85" s="237"/>
      <c r="R85" s="237"/>
      <c r="S85" s="237"/>
      <c r="T85" s="237"/>
      <c r="U85" s="237"/>
      <c r="V85" s="237"/>
      <c r="W85" s="237"/>
      <c r="X85" s="237"/>
      <c r="Y85" s="237"/>
      <c r="Z85" s="237"/>
    </row>
    <row r="86" spans="1:26" ht="56.25" customHeight="1" x14ac:dyDescent="0.2">
      <c r="A86" s="15" t="s">
        <v>693</v>
      </c>
      <c r="B86" s="244" t="s">
        <v>14</v>
      </c>
      <c r="C86" s="245">
        <v>1</v>
      </c>
      <c r="D86" s="244">
        <v>60</v>
      </c>
      <c r="E86" s="277">
        <f t="shared" si="16"/>
        <v>0.2</v>
      </c>
      <c r="F86" s="246">
        <v>612.41999999999996</v>
      </c>
      <c r="G86" s="247">
        <f t="shared" si="17"/>
        <v>122.48399999999999</v>
      </c>
      <c r="H86" s="237"/>
      <c r="I86" s="237"/>
      <c r="J86" s="237"/>
      <c r="K86" s="237"/>
      <c r="L86" s="237"/>
      <c r="M86" s="237"/>
      <c r="N86" s="237"/>
      <c r="O86" s="237"/>
      <c r="P86" s="237"/>
      <c r="Q86" s="237"/>
      <c r="R86" s="237"/>
      <c r="S86" s="237"/>
      <c r="T86" s="237"/>
      <c r="U86" s="237"/>
      <c r="V86" s="237"/>
      <c r="W86" s="237"/>
      <c r="X86" s="237"/>
      <c r="Y86" s="237"/>
      <c r="Z86" s="237"/>
    </row>
    <row r="87" spans="1:26" ht="56.25" customHeight="1" x14ac:dyDescent="0.2">
      <c r="A87" s="279" t="s">
        <v>26</v>
      </c>
      <c r="B87" s="280" t="s">
        <v>20</v>
      </c>
      <c r="C87" s="281">
        <v>10</v>
      </c>
      <c r="D87" s="280">
        <v>60</v>
      </c>
      <c r="E87" s="277">
        <f t="shared" si="16"/>
        <v>2</v>
      </c>
      <c r="F87" s="282">
        <v>412.33</v>
      </c>
      <c r="G87" s="247">
        <f t="shared" si="17"/>
        <v>824.66</v>
      </c>
      <c r="H87" s="237"/>
      <c r="I87" s="237"/>
      <c r="J87" s="237"/>
      <c r="K87" s="237"/>
      <c r="L87" s="237"/>
      <c r="M87" s="237"/>
      <c r="N87" s="237"/>
      <c r="O87" s="237"/>
      <c r="P87" s="237"/>
      <c r="Q87" s="237"/>
      <c r="R87" s="237"/>
      <c r="S87" s="237"/>
      <c r="T87" s="237"/>
      <c r="U87" s="237"/>
      <c r="V87" s="237"/>
      <c r="W87" s="237"/>
      <c r="X87" s="237"/>
      <c r="Y87" s="237"/>
      <c r="Z87" s="237"/>
    </row>
    <row r="88" spans="1:26" ht="56.25" customHeight="1" x14ac:dyDescent="0.2">
      <c r="A88" s="279" t="s">
        <v>727</v>
      </c>
      <c r="B88" s="280" t="s">
        <v>20</v>
      </c>
      <c r="C88" s="281">
        <v>1</v>
      </c>
      <c r="D88" s="280">
        <v>60</v>
      </c>
      <c r="E88" s="277">
        <f t="shared" si="16"/>
        <v>0.2</v>
      </c>
      <c r="F88" s="282">
        <v>1196.33</v>
      </c>
      <c r="G88" s="247">
        <f t="shared" si="17"/>
        <v>239.26599999999999</v>
      </c>
      <c r="H88" s="237"/>
      <c r="I88" s="237"/>
      <c r="J88" s="237"/>
      <c r="K88" s="237"/>
      <c r="L88" s="237"/>
      <c r="M88" s="237"/>
      <c r="N88" s="237"/>
      <c r="O88" s="237"/>
      <c r="P88" s="237"/>
      <c r="Q88" s="237"/>
      <c r="R88" s="237"/>
      <c r="S88" s="237"/>
      <c r="T88" s="237"/>
      <c r="U88" s="237"/>
      <c r="V88" s="237"/>
      <c r="W88" s="237"/>
      <c r="X88" s="237"/>
      <c r="Y88" s="237"/>
      <c r="Z88" s="237"/>
    </row>
    <row r="89" spans="1:26" ht="32.25" customHeight="1" x14ac:dyDescent="0.2">
      <c r="A89" s="416" t="s">
        <v>27</v>
      </c>
      <c r="B89" s="397"/>
      <c r="C89" s="397"/>
      <c r="D89" s="397"/>
      <c r="E89" s="397"/>
      <c r="F89" s="398"/>
      <c r="G89" s="283">
        <f>SUM(G77:G88)</f>
        <v>6310.6779999999999</v>
      </c>
      <c r="H89" s="237"/>
      <c r="I89" s="237"/>
      <c r="J89" s="237"/>
      <c r="K89" s="237"/>
      <c r="L89" s="237"/>
      <c r="M89" s="237"/>
      <c r="N89" s="237"/>
      <c r="O89" s="237"/>
      <c r="P89" s="237"/>
      <c r="Q89" s="237"/>
      <c r="R89" s="237"/>
      <c r="S89" s="237"/>
      <c r="T89" s="237"/>
      <c r="U89" s="237"/>
      <c r="V89" s="237"/>
      <c r="W89" s="237"/>
      <c r="X89" s="237"/>
      <c r="Y89" s="237"/>
      <c r="Z89" s="237"/>
    </row>
    <row r="90" spans="1:26" ht="32.25" customHeight="1" x14ac:dyDescent="0.2">
      <c r="A90" s="411" t="s">
        <v>28</v>
      </c>
      <c r="B90" s="412"/>
      <c r="C90" s="412"/>
      <c r="D90" s="412"/>
      <c r="E90" s="412"/>
      <c r="F90" s="413"/>
      <c r="G90" s="267">
        <f>G89/12</f>
        <v>525.88983333333329</v>
      </c>
      <c r="H90" s="237"/>
      <c r="I90" s="237"/>
      <c r="J90" s="237"/>
      <c r="K90" s="237"/>
      <c r="L90" s="237"/>
      <c r="M90" s="237"/>
      <c r="N90" s="237"/>
      <c r="O90" s="237"/>
      <c r="P90" s="237"/>
      <c r="Q90" s="237"/>
      <c r="R90" s="237"/>
      <c r="S90" s="237"/>
      <c r="T90" s="237"/>
      <c r="U90" s="237"/>
      <c r="V90" s="237"/>
      <c r="W90" s="237"/>
      <c r="X90" s="237"/>
      <c r="Y90" s="237"/>
      <c r="Z90" s="237"/>
    </row>
    <row r="91" spans="1:26" ht="32.25" customHeight="1" x14ac:dyDescent="0.2">
      <c r="A91" s="268"/>
      <c r="B91" s="269"/>
      <c r="C91" s="270"/>
      <c r="D91" s="269"/>
      <c r="E91" s="271"/>
      <c r="F91" s="271"/>
      <c r="G91" s="237"/>
      <c r="H91" s="237"/>
      <c r="I91" s="237"/>
      <c r="J91" s="237"/>
      <c r="K91" s="237"/>
      <c r="L91" s="237"/>
      <c r="M91" s="237"/>
      <c r="N91" s="237"/>
      <c r="O91" s="237"/>
      <c r="P91" s="237"/>
      <c r="Q91" s="237"/>
      <c r="R91" s="237"/>
      <c r="S91" s="237"/>
      <c r="T91" s="237"/>
      <c r="U91" s="237"/>
      <c r="V91" s="237"/>
      <c r="W91" s="237"/>
      <c r="X91" s="237"/>
      <c r="Y91" s="237"/>
      <c r="Z91" s="237"/>
    </row>
    <row r="92" spans="1:26" ht="32.25" customHeight="1" x14ac:dyDescent="0.2">
      <c r="A92" s="241" t="s">
        <v>29</v>
      </c>
      <c r="B92" s="241" t="s">
        <v>4</v>
      </c>
      <c r="C92" s="242" t="s">
        <v>6</v>
      </c>
      <c r="D92" s="243" t="s">
        <v>7</v>
      </c>
      <c r="E92" s="243" t="s">
        <v>8</v>
      </c>
      <c r="F92" s="417"/>
      <c r="G92" s="410"/>
      <c r="H92" s="284"/>
      <c r="I92" s="237"/>
      <c r="J92" s="237"/>
      <c r="K92" s="237"/>
      <c r="L92" s="237"/>
      <c r="M92" s="237"/>
      <c r="N92" s="237"/>
      <c r="O92" s="237"/>
      <c r="P92" s="237"/>
      <c r="Q92" s="237"/>
      <c r="R92" s="237"/>
      <c r="S92" s="237"/>
      <c r="T92" s="237"/>
      <c r="U92" s="237"/>
      <c r="V92" s="237"/>
      <c r="W92" s="237"/>
      <c r="X92" s="237"/>
      <c r="Y92" s="237"/>
      <c r="Z92" s="237"/>
    </row>
    <row r="93" spans="1:26" ht="42" customHeight="1" x14ac:dyDescent="0.2">
      <c r="A93" s="15" t="s">
        <v>728</v>
      </c>
      <c r="B93" s="244" t="s">
        <v>14</v>
      </c>
      <c r="C93" s="285">
        <v>5</v>
      </c>
      <c r="D93" s="246">
        <v>33.75</v>
      </c>
      <c r="E93" s="247">
        <f t="shared" ref="E93:E106" si="18">C93*D93</f>
        <v>168.75</v>
      </c>
      <c r="F93" s="409"/>
      <c r="G93" s="410"/>
      <c r="H93" s="237"/>
      <c r="I93" s="237"/>
      <c r="J93" s="237"/>
      <c r="K93" s="237"/>
      <c r="L93" s="237"/>
      <c r="M93" s="237"/>
      <c r="N93" s="237"/>
      <c r="O93" s="237"/>
      <c r="P93" s="237"/>
      <c r="Q93" s="237"/>
      <c r="R93" s="237"/>
      <c r="S93" s="237"/>
      <c r="T93" s="237"/>
      <c r="U93" s="237"/>
      <c r="V93" s="237"/>
      <c r="W93" s="237"/>
      <c r="X93" s="237"/>
      <c r="Y93" s="237"/>
      <c r="Z93" s="237"/>
    </row>
    <row r="94" spans="1:26" ht="42" customHeight="1" x14ac:dyDescent="0.2">
      <c r="A94" s="15" t="s">
        <v>694</v>
      </c>
      <c r="B94" s="244" t="s">
        <v>14</v>
      </c>
      <c r="C94" s="285">
        <v>6</v>
      </c>
      <c r="D94" s="246">
        <v>11.06</v>
      </c>
      <c r="E94" s="247">
        <f t="shared" si="18"/>
        <v>66.36</v>
      </c>
      <c r="F94" s="409"/>
      <c r="G94" s="410"/>
      <c r="H94" s="237"/>
      <c r="I94" s="237"/>
      <c r="J94" s="237"/>
      <c r="K94" s="237"/>
      <c r="L94" s="237"/>
      <c r="M94" s="237"/>
      <c r="N94" s="237"/>
      <c r="O94" s="237"/>
      <c r="P94" s="237"/>
      <c r="Q94" s="237"/>
      <c r="R94" s="237"/>
      <c r="S94" s="237"/>
      <c r="T94" s="237"/>
      <c r="U94" s="237"/>
      <c r="V94" s="237"/>
      <c r="W94" s="237"/>
      <c r="X94" s="237"/>
      <c r="Y94" s="237"/>
      <c r="Z94" s="237"/>
    </row>
    <row r="95" spans="1:26" ht="42" customHeight="1" x14ac:dyDescent="0.2">
      <c r="A95" s="15" t="s">
        <v>695</v>
      </c>
      <c r="B95" s="244" t="s">
        <v>14</v>
      </c>
      <c r="C95" s="285">
        <v>5</v>
      </c>
      <c r="D95" s="246">
        <v>15.773</v>
      </c>
      <c r="E95" s="247">
        <f t="shared" si="18"/>
        <v>78.864999999999995</v>
      </c>
      <c r="F95" s="409"/>
      <c r="G95" s="410"/>
      <c r="H95" s="237"/>
      <c r="I95" s="237"/>
      <c r="J95" s="237"/>
      <c r="K95" s="237"/>
      <c r="L95" s="237"/>
      <c r="M95" s="237"/>
      <c r="N95" s="237"/>
      <c r="O95" s="237"/>
      <c r="P95" s="237"/>
      <c r="Q95" s="237"/>
      <c r="R95" s="237"/>
      <c r="S95" s="237"/>
      <c r="T95" s="237"/>
      <c r="U95" s="237"/>
      <c r="V95" s="237"/>
      <c r="W95" s="237"/>
      <c r="X95" s="237"/>
      <c r="Y95" s="237"/>
      <c r="Z95" s="237"/>
    </row>
    <row r="96" spans="1:26" ht="42" customHeight="1" x14ac:dyDescent="0.2">
      <c r="A96" s="15" t="s">
        <v>696</v>
      </c>
      <c r="B96" s="244" t="s">
        <v>14</v>
      </c>
      <c r="C96" s="285">
        <v>1</v>
      </c>
      <c r="D96" s="246">
        <v>22.06</v>
      </c>
      <c r="E96" s="247">
        <f t="shared" si="18"/>
        <v>22.06</v>
      </c>
      <c r="F96" s="409"/>
      <c r="G96" s="410"/>
      <c r="H96" s="237"/>
      <c r="I96" s="237"/>
      <c r="J96" s="237"/>
      <c r="K96" s="237"/>
      <c r="L96" s="237"/>
      <c r="M96" s="237"/>
      <c r="N96" s="237"/>
      <c r="O96" s="237"/>
      <c r="P96" s="237"/>
      <c r="Q96" s="237"/>
      <c r="R96" s="237"/>
      <c r="S96" s="237"/>
      <c r="T96" s="237"/>
      <c r="U96" s="237"/>
      <c r="V96" s="237"/>
      <c r="W96" s="237"/>
      <c r="X96" s="237"/>
      <c r="Y96" s="237"/>
      <c r="Z96" s="237"/>
    </row>
    <row r="97" spans="1:26" ht="57" x14ac:dyDescent="0.2">
      <c r="A97" s="265" t="s">
        <v>697</v>
      </c>
      <c r="B97" s="244" t="s">
        <v>14</v>
      </c>
      <c r="C97" s="285">
        <v>1</v>
      </c>
      <c r="D97" s="246">
        <v>151.35</v>
      </c>
      <c r="E97" s="247">
        <f t="shared" si="18"/>
        <v>151.35</v>
      </c>
      <c r="F97" s="409"/>
      <c r="G97" s="410"/>
      <c r="H97" s="237"/>
      <c r="I97" s="237"/>
      <c r="J97" s="237"/>
      <c r="K97" s="237"/>
      <c r="L97" s="237"/>
      <c r="M97" s="237"/>
      <c r="N97" s="237"/>
      <c r="O97" s="237"/>
      <c r="P97" s="237"/>
      <c r="Q97" s="237"/>
      <c r="R97" s="237"/>
      <c r="S97" s="237"/>
      <c r="T97" s="237"/>
      <c r="U97" s="237"/>
      <c r="V97" s="237"/>
      <c r="W97" s="237"/>
      <c r="X97" s="237"/>
      <c r="Y97" s="237"/>
      <c r="Z97" s="237"/>
    </row>
    <row r="98" spans="1:26" ht="28.5" x14ac:dyDescent="0.2">
      <c r="A98" s="15" t="s">
        <v>698</v>
      </c>
      <c r="B98" s="244" t="s">
        <v>699</v>
      </c>
      <c r="C98" s="285">
        <v>24</v>
      </c>
      <c r="D98" s="246">
        <v>4.38</v>
      </c>
      <c r="E98" s="247">
        <f t="shared" si="18"/>
        <v>105.12</v>
      </c>
      <c r="F98" s="409"/>
      <c r="G98" s="410"/>
      <c r="H98" s="237"/>
      <c r="I98" s="237"/>
      <c r="J98" s="237"/>
      <c r="K98" s="237"/>
      <c r="L98" s="237"/>
      <c r="M98" s="237"/>
      <c r="N98" s="237"/>
      <c r="O98" s="237"/>
      <c r="P98" s="237"/>
      <c r="Q98" s="237"/>
      <c r="R98" s="237"/>
      <c r="S98" s="237"/>
      <c r="T98" s="237"/>
      <c r="U98" s="237"/>
      <c r="V98" s="237"/>
      <c r="W98" s="237"/>
      <c r="X98" s="237"/>
      <c r="Y98" s="237"/>
      <c r="Z98" s="237"/>
    </row>
    <row r="99" spans="1:26" ht="125.25" customHeight="1" x14ac:dyDescent="0.2">
      <c r="A99" s="286" t="s">
        <v>700</v>
      </c>
      <c r="B99" s="244" t="s">
        <v>14</v>
      </c>
      <c r="C99" s="285">
        <v>52</v>
      </c>
      <c r="D99" s="246">
        <v>2.19</v>
      </c>
      <c r="E99" s="247">
        <f t="shared" si="18"/>
        <v>113.88</v>
      </c>
      <c r="F99" s="409"/>
      <c r="G99" s="410"/>
      <c r="H99" s="237"/>
      <c r="I99" s="237"/>
      <c r="J99" s="237"/>
      <c r="K99" s="237"/>
      <c r="L99" s="237"/>
      <c r="M99" s="237"/>
      <c r="N99" s="237"/>
      <c r="O99" s="237"/>
      <c r="P99" s="237"/>
      <c r="Q99" s="237"/>
      <c r="R99" s="237"/>
      <c r="S99" s="237"/>
      <c r="T99" s="237"/>
      <c r="U99" s="237"/>
      <c r="V99" s="237"/>
      <c r="W99" s="237"/>
      <c r="X99" s="237"/>
      <c r="Y99" s="237"/>
      <c r="Z99" s="237"/>
    </row>
    <row r="100" spans="1:26" ht="69.75" customHeight="1" x14ac:dyDescent="0.2">
      <c r="A100" s="265" t="s">
        <v>701</v>
      </c>
      <c r="B100" s="244" t="s">
        <v>14</v>
      </c>
      <c r="C100" s="285">
        <v>1152</v>
      </c>
      <c r="D100" s="246">
        <v>7.0000000000000007E-2</v>
      </c>
      <c r="E100" s="247">
        <f t="shared" si="18"/>
        <v>80.640000000000015</v>
      </c>
      <c r="F100" s="269"/>
      <c r="H100" s="237"/>
      <c r="I100" s="237"/>
      <c r="J100" s="237"/>
      <c r="K100" s="237"/>
      <c r="L100" s="237"/>
      <c r="M100" s="237"/>
      <c r="N100" s="237"/>
      <c r="O100" s="237"/>
      <c r="P100" s="237"/>
      <c r="Q100" s="237"/>
      <c r="R100" s="237"/>
      <c r="S100" s="237"/>
      <c r="T100" s="237"/>
      <c r="U100" s="237"/>
      <c r="V100" s="237"/>
      <c r="W100" s="237"/>
      <c r="X100" s="237"/>
      <c r="Y100" s="237"/>
      <c r="Z100" s="237"/>
    </row>
    <row r="101" spans="1:26" ht="42" customHeight="1" x14ac:dyDescent="0.2">
      <c r="A101" s="15" t="s">
        <v>702</v>
      </c>
      <c r="B101" s="244" t="s">
        <v>699</v>
      </c>
      <c r="C101" s="285">
        <v>6</v>
      </c>
      <c r="D101" s="246">
        <v>6.47</v>
      </c>
      <c r="E101" s="247">
        <f t="shared" si="18"/>
        <v>38.82</v>
      </c>
      <c r="F101" s="409"/>
      <c r="G101" s="410"/>
      <c r="H101" s="237"/>
      <c r="I101" s="237"/>
      <c r="J101" s="237"/>
      <c r="K101" s="237"/>
      <c r="L101" s="237"/>
      <c r="M101" s="237"/>
      <c r="N101" s="237"/>
      <c r="O101" s="237"/>
      <c r="P101" s="237"/>
      <c r="Q101" s="237"/>
      <c r="R101" s="237"/>
      <c r="S101" s="237"/>
      <c r="T101" s="237"/>
      <c r="U101" s="237"/>
      <c r="V101" s="237"/>
      <c r="W101" s="237"/>
      <c r="X101" s="237"/>
      <c r="Y101" s="237"/>
      <c r="Z101" s="237"/>
    </row>
    <row r="102" spans="1:26" ht="42" customHeight="1" x14ac:dyDescent="0.2">
      <c r="A102" s="15" t="s">
        <v>703</v>
      </c>
      <c r="B102" s="244" t="s">
        <v>14</v>
      </c>
      <c r="C102" s="285">
        <v>2</v>
      </c>
      <c r="D102" s="246">
        <v>54.66</v>
      </c>
      <c r="E102" s="247">
        <f t="shared" si="18"/>
        <v>109.32</v>
      </c>
      <c r="F102" s="409"/>
      <c r="G102" s="410"/>
      <c r="H102" s="237"/>
      <c r="I102" s="237"/>
      <c r="J102" s="237"/>
      <c r="K102" s="237"/>
      <c r="L102" s="237"/>
      <c r="M102" s="237"/>
      <c r="N102" s="237"/>
      <c r="O102" s="237"/>
      <c r="P102" s="237"/>
      <c r="Q102" s="237"/>
      <c r="R102" s="237"/>
      <c r="S102" s="237"/>
      <c r="T102" s="237"/>
      <c r="U102" s="237"/>
      <c r="V102" s="237"/>
      <c r="W102" s="237"/>
      <c r="X102" s="237"/>
      <c r="Y102" s="237"/>
      <c r="Z102" s="237"/>
    </row>
    <row r="103" spans="1:26" ht="42" customHeight="1" x14ac:dyDescent="0.2">
      <c r="A103" s="15" t="s">
        <v>704</v>
      </c>
      <c r="B103" s="244" t="s">
        <v>14</v>
      </c>
      <c r="C103" s="285">
        <v>5</v>
      </c>
      <c r="D103" s="246">
        <v>6.25</v>
      </c>
      <c r="E103" s="247">
        <f t="shared" si="18"/>
        <v>31.25</v>
      </c>
      <c r="F103" s="409"/>
      <c r="G103" s="410"/>
      <c r="H103" s="237"/>
      <c r="I103" s="237"/>
      <c r="J103" s="237"/>
      <c r="K103" s="237"/>
      <c r="L103" s="237"/>
      <c r="M103" s="237"/>
      <c r="N103" s="237"/>
      <c r="O103" s="237"/>
      <c r="P103" s="237"/>
      <c r="Q103" s="237"/>
      <c r="R103" s="237"/>
      <c r="S103" s="237"/>
      <c r="T103" s="237"/>
      <c r="U103" s="237"/>
      <c r="V103" s="237"/>
      <c r="W103" s="237"/>
      <c r="X103" s="237"/>
      <c r="Y103" s="237"/>
      <c r="Z103" s="237"/>
    </row>
    <row r="104" spans="1:26" ht="42" customHeight="1" x14ac:dyDescent="0.2">
      <c r="A104" s="15" t="s">
        <v>705</v>
      </c>
      <c r="B104" s="244" t="s">
        <v>14</v>
      </c>
      <c r="C104" s="285">
        <v>4</v>
      </c>
      <c r="D104" s="246">
        <v>18.54</v>
      </c>
      <c r="E104" s="247">
        <f t="shared" si="18"/>
        <v>74.16</v>
      </c>
      <c r="F104" s="409"/>
      <c r="G104" s="410"/>
      <c r="H104" s="237"/>
      <c r="I104" s="237"/>
      <c r="J104" s="237"/>
      <c r="K104" s="237"/>
      <c r="L104" s="237"/>
      <c r="M104" s="237"/>
      <c r="N104" s="237"/>
      <c r="O104" s="237"/>
      <c r="P104" s="237"/>
      <c r="Q104" s="237"/>
      <c r="R104" s="237"/>
      <c r="S104" s="237"/>
      <c r="T104" s="237"/>
      <c r="U104" s="237"/>
      <c r="V104" s="237"/>
      <c r="W104" s="237"/>
      <c r="X104" s="237"/>
      <c r="Y104" s="237"/>
      <c r="Z104" s="237"/>
    </row>
    <row r="105" spans="1:26" ht="42" customHeight="1" x14ac:dyDescent="0.2">
      <c r="A105" s="15" t="s">
        <v>729</v>
      </c>
      <c r="B105" s="244" t="s">
        <v>699</v>
      </c>
      <c r="C105" s="285">
        <v>1</v>
      </c>
      <c r="D105" s="246">
        <v>38.17</v>
      </c>
      <c r="E105" s="247">
        <f t="shared" si="18"/>
        <v>38.17</v>
      </c>
      <c r="F105" s="409"/>
      <c r="G105" s="410"/>
      <c r="H105" s="237"/>
      <c r="I105" s="237"/>
      <c r="J105" s="237"/>
      <c r="K105" s="237"/>
      <c r="L105" s="237"/>
      <c r="M105" s="237"/>
      <c r="N105" s="237"/>
      <c r="O105" s="237"/>
      <c r="P105" s="237"/>
      <c r="Q105" s="237"/>
      <c r="R105" s="237"/>
      <c r="S105" s="237"/>
      <c r="T105" s="237"/>
      <c r="U105" s="237"/>
      <c r="V105" s="237"/>
      <c r="W105" s="237"/>
      <c r="X105" s="237"/>
      <c r="Y105" s="237"/>
      <c r="Z105" s="237"/>
    </row>
    <row r="106" spans="1:26" ht="42" customHeight="1" x14ac:dyDescent="0.2">
      <c r="A106" s="15" t="s">
        <v>706</v>
      </c>
      <c r="B106" s="244" t="s">
        <v>699</v>
      </c>
      <c r="C106" s="285">
        <v>2</v>
      </c>
      <c r="D106" s="246">
        <v>80.17</v>
      </c>
      <c r="E106" s="247">
        <f t="shared" si="18"/>
        <v>160.34</v>
      </c>
      <c r="F106" s="409"/>
      <c r="G106" s="410"/>
      <c r="H106" s="237"/>
      <c r="I106" s="237"/>
      <c r="J106" s="237"/>
      <c r="K106" s="237"/>
      <c r="L106" s="237"/>
      <c r="M106" s="237"/>
      <c r="N106" s="237"/>
      <c r="O106" s="237"/>
      <c r="P106" s="237"/>
      <c r="Q106" s="237"/>
      <c r="R106" s="237"/>
      <c r="S106" s="237"/>
      <c r="T106" s="237"/>
      <c r="U106" s="237"/>
      <c r="V106" s="237"/>
      <c r="W106" s="237"/>
      <c r="X106" s="237"/>
      <c r="Y106" s="237"/>
      <c r="Z106" s="237"/>
    </row>
    <row r="107" spans="1:26" ht="32.25" customHeight="1" x14ac:dyDescent="0.2">
      <c r="A107" s="411" t="s">
        <v>30</v>
      </c>
      <c r="B107" s="412"/>
      <c r="C107" s="412"/>
      <c r="D107" s="413"/>
      <c r="E107" s="260">
        <f>SUM(E93:E106)</f>
        <v>1239.085</v>
      </c>
      <c r="F107" s="237"/>
      <c r="G107" s="237"/>
      <c r="H107" s="237"/>
      <c r="I107" s="237"/>
      <c r="J107" s="237"/>
      <c r="K107" s="237"/>
      <c r="L107" s="237"/>
      <c r="M107" s="237"/>
      <c r="N107" s="237"/>
      <c r="O107" s="237"/>
      <c r="P107" s="237"/>
      <c r="Q107" s="237"/>
      <c r="R107" s="237"/>
      <c r="S107" s="237"/>
      <c r="T107" s="237"/>
      <c r="U107" s="237"/>
      <c r="V107" s="237"/>
      <c r="W107" s="237"/>
      <c r="X107" s="237"/>
      <c r="Y107" s="237"/>
      <c r="Z107" s="237"/>
    </row>
    <row r="108" spans="1:26" ht="32.25" customHeight="1" x14ac:dyDescent="0.2">
      <c r="A108" s="411" t="s">
        <v>31</v>
      </c>
      <c r="B108" s="412"/>
      <c r="C108" s="412"/>
      <c r="D108" s="413"/>
      <c r="E108" s="260">
        <f>E107/12</f>
        <v>103.25708333333334</v>
      </c>
      <c r="F108" s="271"/>
      <c r="G108" s="237"/>
      <c r="H108" s="237"/>
      <c r="I108" s="237"/>
      <c r="J108" s="237"/>
      <c r="K108" s="237"/>
      <c r="L108" s="237"/>
      <c r="M108" s="237"/>
      <c r="N108" s="237"/>
      <c r="O108" s="237"/>
      <c r="P108" s="237"/>
      <c r="Q108" s="237"/>
      <c r="R108" s="237"/>
      <c r="S108" s="237"/>
      <c r="T108" s="237"/>
      <c r="U108" s="237"/>
      <c r="V108" s="237"/>
      <c r="W108" s="237"/>
      <c r="X108" s="237"/>
      <c r="Y108" s="237"/>
      <c r="Z108" s="237"/>
    </row>
    <row r="109" spans="1:26" ht="14.25" x14ac:dyDescent="0.2">
      <c r="A109" s="268"/>
      <c r="B109" s="269"/>
      <c r="C109" s="270"/>
      <c r="D109" s="269"/>
      <c r="E109" s="271"/>
      <c r="F109" s="271"/>
      <c r="G109" s="237"/>
      <c r="H109" s="237"/>
      <c r="I109" s="237"/>
      <c r="J109" s="237"/>
      <c r="K109" s="237"/>
      <c r="L109" s="237"/>
      <c r="M109" s="237"/>
      <c r="N109" s="237"/>
      <c r="O109" s="237"/>
      <c r="P109" s="237"/>
      <c r="Q109" s="237"/>
      <c r="R109" s="237"/>
      <c r="S109" s="237"/>
      <c r="T109" s="237"/>
      <c r="U109" s="237"/>
      <c r="V109" s="237"/>
      <c r="W109" s="237"/>
      <c r="X109" s="237"/>
      <c r="Y109" s="237"/>
      <c r="Z109" s="237"/>
    </row>
    <row r="110" spans="1:26" ht="32.25" customHeight="1" x14ac:dyDescent="0.2">
      <c r="A110" s="287" t="s">
        <v>32</v>
      </c>
      <c r="B110" s="403" t="s">
        <v>33</v>
      </c>
      <c r="C110" s="404"/>
      <c r="D110" s="403" t="s">
        <v>34</v>
      </c>
      <c r="E110" s="404"/>
      <c r="F110" s="403" t="s">
        <v>35</v>
      </c>
      <c r="G110" s="405"/>
      <c r="H110" s="404"/>
      <c r="I110" s="237"/>
      <c r="J110" s="237"/>
      <c r="K110" s="237"/>
      <c r="L110" s="237"/>
      <c r="M110" s="237"/>
      <c r="N110" s="237"/>
      <c r="O110" s="237"/>
      <c r="P110" s="237"/>
      <c r="Q110" s="237"/>
      <c r="R110" s="237"/>
      <c r="S110" s="237"/>
      <c r="T110" s="237"/>
      <c r="U110" s="237"/>
      <c r="V110" s="237"/>
      <c r="W110" s="237"/>
      <c r="X110" s="237"/>
      <c r="Y110" s="237"/>
      <c r="Z110" s="237"/>
    </row>
    <row r="111" spans="1:26" ht="32.25" customHeight="1" x14ac:dyDescent="0.2">
      <c r="A111" s="288" t="s">
        <v>36</v>
      </c>
      <c r="B111" s="406">
        <f>F27</f>
        <v>108814.20000000003</v>
      </c>
      <c r="C111" s="407"/>
      <c r="D111" s="406">
        <f t="shared" ref="D111:D114" si="19">B111/12</f>
        <v>9067.8500000000022</v>
      </c>
      <c r="E111" s="407"/>
      <c r="F111" s="406">
        <f>D111/'11. SVS Resumo da Proposta'!$F$14</f>
        <v>208.46386906451303</v>
      </c>
      <c r="G111" s="408"/>
      <c r="H111" s="407"/>
      <c r="I111" s="237"/>
      <c r="J111" s="237"/>
      <c r="K111" s="237"/>
      <c r="L111" s="237"/>
      <c r="M111" s="237"/>
      <c r="N111" s="237"/>
      <c r="O111" s="237"/>
      <c r="P111" s="237"/>
      <c r="Q111" s="237"/>
      <c r="R111" s="237"/>
      <c r="S111" s="237"/>
      <c r="T111" s="237"/>
      <c r="U111" s="237"/>
      <c r="V111" s="237"/>
      <c r="W111" s="237"/>
      <c r="X111" s="237"/>
      <c r="Y111" s="237"/>
      <c r="Z111" s="237"/>
    </row>
    <row r="112" spans="1:26" ht="32.25" customHeight="1" x14ac:dyDescent="0.2">
      <c r="A112" s="288" t="s">
        <v>37</v>
      </c>
      <c r="B112" s="406">
        <f>F42</f>
        <v>63445.68</v>
      </c>
      <c r="C112" s="407"/>
      <c r="D112" s="406">
        <f t="shared" si="19"/>
        <v>5287.14</v>
      </c>
      <c r="E112" s="407"/>
      <c r="F112" s="406">
        <f>D112/'11. SVS Resumo da Proposta'!$F$14</f>
        <v>121.54784879389814</v>
      </c>
      <c r="G112" s="408"/>
      <c r="H112" s="407"/>
      <c r="I112" s="237"/>
      <c r="J112" s="237"/>
      <c r="K112" s="237"/>
      <c r="L112" s="237"/>
      <c r="M112" s="237"/>
      <c r="N112" s="237"/>
      <c r="O112" s="237"/>
      <c r="P112" s="237"/>
      <c r="Q112" s="237"/>
      <c r="R112" s="237"/>
      <c r="S112" s="237"/>
      <c r="T112" s="237"/>
      <c r="U112" s="237"/>
      <c r="V112" s="237"/>
      <c r="W112" s="237"/>
      <c r="X112" s="237"/>
      <c r="Y112" s="237"/>
      <c r="Z112" s="237"/>
    </row>
    <row r="113" spans="1:26" ht="32.25" customHeight="1" x14ac:dyDescent="0.2">
      <c r="A113" s="288" t="s">
        <v>38</v>
      </c>
      <c r="B113" s="406">
        <f>G73</f>
        <v>26030.09</v>
      </c>
      <c r="C113" s="407"/>
      <c r="D113" s="406">
        <f t="shared" si="19"/>
        <v>2169.1741666666667</v>
      </c>
      <c r="E113" s="407"/>
      <c r="F113" s="406">
        <f>D113/'11. SVS Resumo da Proposta'!$F$14</f>
        <v>49.867878213482143</v>
      </c>
      <c r="G113" s="408"/>
      <c r="H113" s="407"/>
      <c r="I113" s="237"/>
      <c r="J113" s="237"/>
      <c r="K113" s="237"/>
      <c r="L113" s="237"/>
      <c r="M113" s="237"/>
      <c r="N113" s="237"/>
      <c r="O113" s="237"/>
      <c r="P113" s="237"/>
      <c r="Q113" s="237"/>
      <c r="R113" s="237"/>
      <c r="S113" s="237"/>
      <c r="T113" s="237"/>
      <c r="U113" s="237"/>
      <c r="V113" s="237"/>
      <c r="W113" s="237"/>
      <c r="X113" s="237"/>
      <c r="Y113" s="237"/>
      <c r="Z113" s="237"/>
    </row>
    <row r="114" spans="1:26" ht="32.25" customHeight="1" x14ac:dyDescent="0.2">
      <c r="A114" s="289" t="s">
        <v>39</v>
      </c>
      <c r="B114" s="393">
        <f>SUM(B111:B113)</f>
        <v>198289.97000000003</v>
      </c>
      <c r="C114" s="394"/>
      <c r="D114" s="393">
        <f t="shared" si="19"/>
        <v>16524.164166666669</v>
      </c>
      <c r="E114" s="394"/>
      <c r="F114" s="393">
        <f>F111+F112+F113</f>
        <v>379.87959607189333</v>
      </c>
      <c r="G114" s="395"/>
      <c r="H114" s="394"/>
      <c r="I114" s="290"/>
      <c r="J114" s="237"/>
      <c r="K114" s="237"/>
      <c r="L114" s="237"/>
      <c r="M114" s="237"/>
      <c r="N114" s="237"/>
      <c r="O114" s="237"/>
      <c r="P114" s="237"/>
      <c r="Q114" s="237"/>
      <c r="R114" s="237"/>
      <c r="S114" s="237"/>
      <c r="T114" s="237"/>
      <c r="U114" s="237"/>
      <c r="V114" s="237"/>
      <c r="W114" s="237"/>
      <c r="X114" s="237"/>
      <c r="Y114" s="237"/>
      <c r="Z114" s="237"/>
    </row>
    <row r="115" spans="1:26" ht="14.25" x14ac:dyDescent="0.2">
      <c r="A115" s="418"/>
      <c r="B115" s="397"/>
      <c r="C115" s="397"/>
      <c r="D115" s="397"/>
      <c r="E115" s="398"/>
      <c r="F115" s="399"/>
      <c r="G115" s="397"/>
      <c r="H115" s="398"/>
      <c r="I115" s="290"/>
      <c r="J115" s="237"/>
      <c r="K115" s="237"/>
      <c r="L115" s="237"/>
      <c r="M115" s="237"/>
      <c r="N115" s="237"/>
      <c r="O115" s="237"/>
      <c r="P115" s="237"/>
      <c r="Q115" s="237"/>
      <c r="R115" s="237"/>
      <c r="S115" s="237"/>
      <c r="T115" s="237"/>
      <c r="U115" s="237"/>
      <c r="V115" s="237"/>
      <c r="W115" s="237"/>
      <c r="X115" s="237"/>
      <c r="Y115" s="237"/>
      <c r="Z115" s="237"/>
    </row>
    <row r="116" spans="1:26" ht="32.25" customHeight="1" x14ac:dyDescent="0.2">
      <c r="A116" s="289" t="s">
        <v>23</v>
      </c>
      <c r="B116" s="393">
        <f>G89</f>
        <v>6310.6779999999999</v>
      </c>
      <c r="C116" s="394"/>
      <c r="D116" s="393">
        <f>B116/12</f>
        <v>525.88983333333329</v>
      </c>
      <c r="E116" s="394"/>
      <c r="F116" s="419">
        <f>D116/'11. SVS Resumo da Proposta'!$F$14</f>
        <v>12.089859157171606</v>
      </c>
      <c r="G116" s="420"/>
      <c r="H116" s="421"/>
      <c r="I116" s="290"/>
      <c r="J116" s="237"/>
      <c r="K116" s="237"/>
      <c r="L116" s="237"/>
      <c r="M116" s="237"/>
      <c r="N116" s="237"/>
      <c r="O116" s="237"/>
      <c r="P116" s="237"/>
      <c r="Q116" s="237"/>
      <c r="R116" s="237"/>
      <c r="S116" s="237"/>
      <c r="T116" s="237"/>
      <c r="U116" s="237"/>
      <c r="V116" s="237"/>
      <c r="W116" s="237"/>
      <c r="X116" s="237"/>
      <c r="Y116" s="237"/>
      <c r="Z116" s="237"/>
    </row>
    <row r="117" spans="1:26" x14ac:dyDescent="0.2">
      <c r="A117" s="396"/>
      <c r="B117" s="397"/>
      <c r="C117" s="397"/>
      <c r="D117" s="397"/>
      <c r="E117" s="398"/>
      <c r="F117" s="399"/>
      <c r="G117" s="397"/>
      <c r="H117" s="398"/>
      <c r="I117" s="290"/>
      <c r="J117" s="237"/>
      <c r="K117" s="237"/>
      <c r="L117" s="237"/>
      <c r="M117" s="237"/>
      <c r="N117" s="237"/>
      <c r="O117" s="237"/>
      <c r="P117" s="237"/>
      <c r="Q117" s="237"/>
      <c r="R117" s="237"/>
      <c r="S117" s="237"/>
      <c r="T117" s="237"/>
      <c r="U117" s="237"/>
      <c r="V117" s="237"/>
      <c r="W117" s="237"/>
      <c r="X117" s="237"/>
      <c r="Y117" s="237"/>
      <c r="Z117" s="237"/>
    </row>
    <row r="118" spans="1:26" ht="32.25" customHeight="1" x14ac:dyDescent="0.2">
      <c r="A118" s="289" t="s">
        <v>29</v>
      </c>
      <c r="B118" s="393">
        <f>E107</f>
        <v>1239.085</v>
      </c>
      <c r="C118" s="394"/>
      <c r="D118" s="393">
        <f>B118/12</f>
        <v>103.25708333333334</v>
      </c>
      <c r="E118" s="394"/>
      <c r="F118" s="393">
        <f>D118</f>
        <v>103.25708333333334</v>
      </c>
      <c r="G118" s="395"/>
      <c r="H118" s="394"/>
      <c r="I118" s="290"/>
      <c r="J118" s="237"/>
      <c r="K118" s="237"/>
      <c r="L118" s="237"/>
      <c r="M118" s="237"/>
      <c r="N118" s="237"/>
      <c r="O118" s="237"/>
      <c r="P118" s="237"/>
      <c r="Q118" s="237"/>
      <c r="R118" s="237"/>
      <c r="S118" s="237"/>
      <c r="T118" s="237"/>
      <c r="U118" s="237"/>
      <c r="V118" s="237"/>
      <c r="W118" s="237"/>
      <c r="X118" s="237"/>
      <c r="Y118" s="237"/>
      <c r="Z118" s="237"/>
    </row>
    <row r="119" spans="1:26" x14ac:dyDescent="0.2">
      <c r="A119" s="396"/>
      <c r="B119" s="397"/>
      <c r="C119" s="397"/>
      <c r="D119" s="397"/>
      <c r="E119" s="398"/>
      <c r="F119" s="399"/>
      <c r="G119" s="397"/>
      <c r="H119" s="398"/>
      <c r="I119" s="290"/>
      <c r="J119" s="237"/>
      <c r="K119" s="237"/>
      <c r="L119" s="237"/>
      <c r="M119" s="237"/>
      <c r="N119" s="237"/>
      <c r="O119" s="237"/>
      <c r="P119" s="237"/>
      <c r="Q119" s="237"/>
      <c r="R119" s="237"/>
      <c r="S119" s="237"/>
      <c r="T119" s="237"/>
      <c r="U119" s="237"/>
      <c r="V119" s="237"/>
      <c r="W119" s="237"/>
      <c r="X119" s="237"/>
      <c r="Y119" s="237"/>
      <c r="Z119" s="237"/>
    </row>
    <row r="120" spans="1:26" ht="32.25" customHeight="1" x14ac:dyDescent="0.2">
      <c r="A120" s="291" t="s">
        <v>40</v>
      </c>
      <c r="B120" s="400">
        <f>B114+B116+B118</f>
        <v>205839.73300000004</v>
      </c>
      <c r="C120" s="394"/>
      <c r="D120" s="400">
        <f>B120/12</f>
        <v>17153.311083333338</v>
      </c>
      <c r="E120" s="394"/>
      <c r="F120" s="400">
        <f>F114+F116+F118</f>
        <v>495.22653856239828</v>
      </c>
      <c r="G120" s="395"/>
      <c r="H120" s="394"/>
      <c r="I120" s="290"/>
      <c r="J120" s="237"/>
      <c r="K120" s="237"/>
      <c r="L120" s="237"/>
      <c r="M120" s="237"/>
      <c r="N120" s="237"/>
      <c r="O120" s="237"/>
      <c r="P120" s="237"/>
      <c r="Q120" s="237"/>
      <c r="R120" s="237"/>
      <c r="S120" s="237"/>
      <c r="T120" s="237"/>
      <c r="U120" s="237"/>
      <c r="V120" s="237"/>
      <c r="W120" s="237"/>
      <c r="X120" s="237"/>
      <c r="Y120" s="237"/>
      <c r="Z120" s="237"/>
    </row>
    <row r="121" spans="1:26" x14ac:dyDescent="0.2">
      <c r="A121" s="292"/>
      <c r="B121" s="293"/>
      <c r="C121" s="294"/>
      <c r="D121" s="293"/>
      <c r="E121" s="293"/>
      <c r="F121" s="271"/>
      <c r="G121" s="237"/>
      <c r="H121" s="237"/>
      <c r="I121" s="237"/>
      <c r="J121" s="237"/>
      <c r="K121" s="237"/>
      <c r="L121" s="237"/>
      <c r="M121" s="237"/>
      <c r="N121" s="237"/>
      <c r="O121" s="237"/>
      <c r="P121" s="237"/>
      <c r="Q121" s="237"/>
      <c r="R121" s="237"/>
      <c r="S121" s="237"/>
      <c r="T121" s="237"/>
      <c r="U121" s="237"/>
      <c r="V121" s="237"/>
      <c r="W121" s="237"/>
      <c r="X121" s="237"/>
      <c r="Y121" s="237"/>
      <c r="Z121" s="237"/>
    </row>
    <row r="122" spans="1:26" ht="32.25" customHeight="1" x14ac:dyDescent="0.2">
      <c r="A122" s="401" t="s">
        <v>41</v>
      </c>
      <c r="B122" s="395"/>
      <c r="C122" s="395"/>
      <c r="D122" s="395"/>
      <c r="E122" s="395"/>
      <c r="F122" s="395"/>
      <c r="G122" s="394"/>
      <c r="H122" s="295">
        <f>'11. SVS Resumo da Proposta'!$D$12</f>
        <v>44.498425126100805</v>
      </c>
      <c r="I122" s="237"/>
      <c r="J122" s="237"/>
      <c r="K122" s="237"/>
      <c r="L122" s="237"/>
      <c r="M122" s="237"/>
      <c r="N122" s="237"/>
      <c r="O122" s="237"/>
      <c r="P122" s="237"/>
      <c r="Q122" s="237"/>
      <c r="R122" s="237"/>
      <c r="S122" s="237"/>
      <c r="T122" s="237"/>
      <c r="U122" s="237"/>
      <c r="V122" s="237"/>
      <c r="W122" s="237"/>
      <c r="X122" s="237"/>
      <c r="Y122" s="237"/>
      <c r="Z122" s="237"/>
    </row>
    <row r="123" spans="1:26" ht="14.25" x14ac:dyDescent="0.2">
      <c r="A123" s="268"/>
      <c r="B123" s="269"/>
      <c r="C123" s="270"/>
      <c r="D123" s="269"/>
      <c r="E123" s="271"/>
      <c r="F123" s="271"/>
      <c r="G123" s="237"/>
      <c r="H123" s="237"/>
      <c r="I123" s="237"/>
      <c r="J123" s="237"/>
      <c r="K123" s="237"/>
      <c r="L123" s="237"/>
      <c r="M123" s="237"/>
      <c r="N123" s="237"/>
      <c r="O123" s="237"/>
      <c r="P123" s="237"/>
      <c r="Q123" s="237"/>
      <c r="R123" s="237"/>
      <c r="S123" s="237"/>
      <c r="T123" s="237"/>
      <c r="U123" s="237"/>
      <c r="V123" s="237"/>
      <c r="W123" s="237"/>
      <c r="X123" s="237"/>
      <c r="Y123" s="237"/>
      <c r="Z123" s="237"/>
    </row>
    <row r="124" spans="1:26" ht="32.25" customHeight="1" x14ac:dyDescent="0.2">
      <c r="A124" s="402" t="s">
        <v>42</v>
      </c>
      <c r="B124" s="397"/>
      <c r="C124" s="397"/>
      <c r="D124" s="397"/>
      <c r="E124" s="397"/>
      <c r="F124" s="397"/>
      <c r="G124" s="397"/>
      <c r="H124" s="398"/>
      <c r="I124" s="237"/>
      <c r="J124" s="237"/>
      <c r="K124" s="237"/>
      <c r="L124" s="237"/>
      <c r="M124" s="237"/>
      <c r="N124" s="237"/>
      <c r="O124" s="237"/>
      <c r="P124" s="237"/>
      <c r="Q124" s="237"/>
      <c r="R124" s="237"/>
      <c r="S124" s="237"/>
      <c r="T124" s="237"/>
      <c r="U124" s="237"/>
      <c r="V124" s="237"/>
      <c r="W124" s="237"/>
      <c r="X124" s="237"/>
      <c r="Y124" s="237"/>
      <c r="Z124" s="237"/>
    </row>
    <row r="125" spans="1:26" ht="32.25" customHeight="1" x14ac:dyDescent="0.2">
      <c r="A125" s="402" t="s">
        <v>43</v>
      </c>
      <c r="B125" s="397"/>
      <c r="C125" s="397"/>
      <c r="D125" s="397"/>
      <c r="E125" s="397"/>
      <c r="F125" s="397"/>
      <c r="G125" s="397"/>
      <c r="H125" s="398"/>
      <c r="I125" s="237"/>
      <c r="J125" s="237"/>
      <c r="K125" s="237"/>
      <c r="L125" s="237"/>
      <c r="M125" s="237"/>
      <c r="N125" s="237"/>
      <c r="O125" s="237"/>
      <c r="P125" s="237"/>
      <c r="Q125" s="237"/>
      <c r="R125" s="237"/>
      <c r="S125" s="237"/>
      <c r="T125" s="237"/>
      <c r="U125" s="237"/>
      <c r="V125" s="237"/>
      <c r="W125" s="237"/>
      <c r="X125" s="237"/>
      <c r="Y125" s="237"/>
      <c r="Z125" s="237"/>
    </row>
    <row r="126" spans="1:26" ht="32.25" customHeight="1" x14ac:dyDescent="0.2">
      <c r="A126" s="402" t="s">
        <v>44</v>
      </c>
      <c r="B126" s="397"/>
      <c r="C126" s="397"/>
      <c r="D126" s="397"/>
      <c r="E126" s="397"/>
      <c r="F126" s="397"/>
      <c r="G126" s="397"/>
      <c r="H126" s="398"/>
      <c r="I126" s="237"/>
      <c r="J126" s="237"/>
      <c r="K126" s="237" t="s">
        <v>45</v>
      </c>
      <c r="L126" s="237"/>
      <c r="M126" s="237"/>
      <c r="N126" s="237"/>
      <c r="O126" s="237"/>
      <c r="P126" s="237"/>
      <c r="Q126" s="237"/>
      <c r="R126" s="237"/>
      <c r="S126" s="237"/>
      <c r="T126" s="237"/>
      <c r="U126" s="237"/>
      <c r="V126" s="237"/>
      <c r="W126" s="237"/>
      <c r="X126" s="237"/>
      <c r="Y126" s="237"/>
      <c r="Z126" s="237"/>
    </row>
    <row r="127" spans="1:26" ht="12.75" customHeight="1" x14ac:dyDescent="0.2">
      <c r="A127" s="268"/>
      <c r="B127" s="269"/>
      <c r="C127" s="270"/>
      <c r="D127" s="269"/>
      <c r="E127" s="271"/>
      <c r="F127" s="271"/>
      <c r="G127" s="237"/>
      <c r="H127" s="237"/>
      <c r="I127" s="237"/>
      <c r="J127" s="237"/>
      <c r="K127" s="237"/>
      <c r="L127" s="237"/>
      <c r="M127" s="237"/>
      <c r="N127" s="237"/>
      <c r="O127" s="237"/>
      <c r="P127" s="237"/>
      <c r="Q127" s="237"/>
      <c r="R127" s="237"/>
      <c r="S127" s="237"/>
      <c r="T127" s="237"/>
      <c r="U127" s="237"/>
      <c r="V127" s="237"/>
      <c r="W127" s="237"/>
      <c r="X127" s="237"/>
      <c r="Y127" s="237"/>
      <c r="Z127" s="237"/>
    </row>
    <row r="128" spans="1:26" ht="12.75" customHeight="1" x14ac:dyDescent="0.2">
      <c r="A128" s="268"/>
      <c r="B128" s="269"/>
      <c r="C128" s="270"/>
      <c r="D128" s="269"/>
      <c r="E128" s="271"/>
      <c r="F128" s="271"/>
      <c r="G128" s="237"/>
      <c r="H128" s="237"/>
      <c r="I128" s="237"/>
      <c r="J128" s="237"/>
      <c r="K128" s="237"/>
      <c r="L128" s="237"/>
      <c r="M128" s="237"/>
      <c r="N128" s="237"/>
      <c r="O128" s="237"/>
      <c r="P128" s="237"/>
      <c r="Q128" s="237"/>
      <c r="R128" s="237"/>
      <c r="S128" s="237"/>
      <c r="T128" s="237"/>
      <c r="U128" s="237"/>
      <c r="V128" s="237"/>
      <c r="W128" s="237"/>
      <c r="X128" s="237"/>
      <c r="Y128" s="237"/>
      <c r="Z128" s="237"/>
    </row>
    <row r="129" spans="1:26" ht="12.75" customHeight="1" x14ac:dyDescent="0.2">
      <c r="A129" s="268"/>
      <c r="B129" s="269"/>
      <c r="C129" s="270"/>
      <c r="D129" s="269"/>
      <c r="E129" s="271"/>
      <c r="F129" s="271"/>
      <c r="G129" s="237"/>
      <c r="H129" s="237"/>
      <c r="I129" s="237"/>
      <c r="J129" s="237"/>
      <c r="K129" s="237"/>
      <c r="L129" s="237"/>
      <c r="M129" s="237"/>
      <c r="N129" s="237"/>
      <c r="O129" s="237"/>
      <c r="P129" s="237"/>
      <c r="Q129" s="237"/>
      <c r="R129" s="237"/>
      <c r="S129" s="237"/>
      <c r="T129" s="237"/>
      <c r="U129" s="237"/>
      <c r="V129" s="237"/>
      <c r="W129" s="237"/>
      <c r="X129" s="237"/>
      <c r="Y129" s="237"/>
      <c r="Z129" s="237"/>
    </row>
    <row r="130" spans="1:26" ht="12.75" customHeight="1" x14ac:dyDescent="0.2">
      <c r="A130" s="268"/>
      <c r="B130" s="269"/>
      <c r="C130" s="270"/>
      <c r="D130" s="269"/>
      <c r="E130" s="271"/>
      <c r="F130" s="271"/>
      <c r="G130" s="237"/>
      <c r="H130" s="237"/>
      <c r="I130" s="237"/>
      <c r="J130" s="237"/>
      <c r="K130" s="237"/>
      <c r="L130" s="237"/>
      <c r="M130" s="237"/>
      <c r="N130" s="237"/>
      <c r="O130" s="237"/>
      <c r="P130" s="237"/>
      <c r="Q130" s="237"/>
      <c r="R130" s="237"/>
      <c r="S130" s="237"/>
      <c r="T130" s="237"/>
      <c r="U130" s="237"/>
      <c r="V130" s="237"/>
      <c r="W130" s="237"/>
      <c r="X130" s="237"/>
      <c r="Y130" s="237"/>
      <c r="Z130" s="237"/>
    </row>
    <row r="131" spans="1:26" ht="12.75" customHeight="1" x14ac:dyDescent="0.2">
      <c r="A131" s="268"/>
      <c r="B131" s="269"/>
      <c r="C131" s="270"/>
      <c r="D131" s="269"/>
      <c r="E131" s="271"/>
      <c r="F131" s="271"/>
      <c r="G131" s="237"/>
      <c r="H131" s="237"/>
      <c r="I131" s="237"/>
      <c r="J131" s="237"/>
      <c r="K131" s="237"/>
      <c r="L131" s="237"/>
      <c r="M131" s="237"/>
      <c r="N131" s="237"/>
      <c r="O131" s="237"/>
      <c r="P131" s="237"/>
      <c r="Q131" s="237"/>
      <c r="R131" s="237"/>
      <c r="S131" s="237"/>
      <c r="T131" s="237"/>
      <c r="U131" s="237"/>
      <c r="V131" s="237"/>
      <c r="W131" s="237"/>
      <c r="X131" s="237"/>
      <c r="Y131" s="237"/>
      <c r="Z131" s="237"/>
    </row>
    <row r="132" spans="1:26" ht="12.75" customHeight="1" x14ac:dyDescent="0.2">
      <c r="A132" s="268"/>
      <c r="B132" s="269"/>
      <c r="C132" s="270"/>
      <c r="D132" s="269"/>
      <c r="E132" s="271"/>
      <c r="F132" s="271"/>
      <c r="G132" s="237"/>
      <c r="H132" s="237"/>
      <c r="I132" s="237"/>
      <c r="J132" s="237"/>
      <c r="K132" s="237"/>
      <c r="L132" s="237"/>
      <c r="M132" s="237"/>
      <c r="N132" s="237"/>
      <c r="O132" s="237"/>
      <c r="P132" s="237"/>
      <c r="Q132" s="237"/>
      <c r="R132" s="237"/>
      <c r="S132" s="237"/>
      <c r="T132" s="237"/>
      <c r="U132" s="237"/>
      <c r="V132" s="237"/>
      <c r="W132" s="237"/>
      <c r="X132" s="237"/>
      <c r="Y132" s="237"/>
      <c r="Z132" s="237"/>
    </row>
    <row r="133" spans="1:26" ht="12.75" customHeight="1" x14ac:dyDescent="0.2">
      <c r="A133" s="268"/>
      <c r="B133" s="269"/>
      <c r="C133" s="270"/>
      <c r="D133" s="269"/>
      <c r="E133" s="271"/>
      <c r="F133" s="271"/>
      <c r="G133" s="237"/>
      <c r="H133" s="237"/>
      <c r="I133" s="237"/>
      <c r="J133" s="237"/>
      <c r="K133" s="237"/>
      <c r="L133" s="237"/>
      <c r="M133" s="237"/>
      <c r="N133" s="237"/>
      <c r="O133" s="237"/>
      <c r="P133" s="237"/>
      <c r="Q133" s="237"/>
      <c r="R133" s="237"/>
      <c r="S133" s="237"/>
      <c r="T133" s="237"/>
      <c r="U133" s="237"/>
      <c r="V133" s="237"/>
      <c r="W133" s="237"/>
      <c r="X133" s="237"/>
      <c r="Y133" s="237"/>
      <c r="Z133" s="237"/>
    </row>
    <row r="134" spans="1:26" ht="12.75" customHeight="1" x14ac:dyDescent="0.2">
      <c r="A134" s="268"/>
      <c r="B134" s="269"/>
      <c r="C134" s="270"/>
      <c r="D134" s="269"/>
      <c r="E134" s="271"/>
      <c r="F134" s="271"/>
      <c r="G134" s="237"/>
      <c r="H134" s="237"/>
      <c r="I134" s="237"/>
      <c r="J134" s="237"/>
      <c r="K134" s="237"/>
      <c r="L134" s="237"/>
      <c r="M134" s="237"/>
      <c r="N134" s="237"/>
      <c r="O134" s="237"/>
      <c r="P134" s="237"/>
      <c r="Q134" s="237"/>
      <c r="R134" s="237"/>
      <c r="S134" s="237"/>
      <c r="T134" s="237"/>
      <c r="U134" s="237"/>
      <c r="V134" s="237"/>
      <c r="W134" s="237"/>
      <c r="X134" s="237"/>
      <c r="Y134" s="237"/>
      <c r="Z134" s="237"/>
    </row>
    <row r="135" spans="1:26" ht="12.75" customHeight="1" x14ac:dyDescent="0.2">
      <c r="A135" s="268"/>
      <c r="B135" s="269"/>
      <c r="C135" s="270"/>
      <c r="D135" s="269"/>
      <c r="E135" s="271"/>
      <c r="F135" s="271"/>
      <c r="G135" s="237"/>
      <c r="H135" s="237"/>
      <c r="I135" s="237"/>
      <c r="J135" s="237"/>
      <c r="K135" s="237"/>
      <c r="L135" s="237"/>
      <c r="M135" s="237"/>
      <c r="N135" s="237"/>
      <c r="O135" s="237"/>
      <c r="P135" s="237"/>
      <c r="Q135" s="237"/>
      <c r="R135" s="237"/>
      <c r="S135" s="237"/>
      <c r="T135" s="237"/>
      <c r="U135" s="237"/>
      <c r="V135" s="237"/>
      <c r="W135" s="237"/>
      <c r="X135" s="237"/>
      <c r="Y135" s="237"/>
      <c r="Z135" s="237"/>
    </row>
    <row r="136" spans="1:26" ht="12.75" customHeight="1" x14ac:dyDescent="0.2">
      <c r="A136" s="268"/>
      <c r="B136" s="269"/>
      <c r="C136" s="270"/>
      <c r="D136" s="269"/>
      <c r="E136" s="271"/>
      <c r="F136" s="271"/>
      <c r="G136" s="237"/>
      <c r="H136" s="237"/>
      <c r="I136" s="237"/>
      <c r="J136" s="237"/>
      <c r="K136" s="237"/>
      <c r="L136" s="237"/>
      <c r="M136" s="237"/>
      <c r="N136" s="237"/>
      <c r="O136" s="237"/>
      <c r="P136" s="237"/>
      <c r="Q136" s="237"/>
      <c r="R136" s="237"/>
      <c r="S136" s="237"/>
      <c r="T136" s="237"/>
      <c r="U136" s="237"/>
      <c r="V136" s="237"/>
      <c r="W136" s="237"/>
      <c r="X136" s="237"/>
      <c r="Y136" s="237"/>
      <c r="Z136" s="237"/>
    </row>
    <row r="137" spans="1:26" ht="12.75" customHeight="1" x14ac:dyDescent="0.2">
      <c r="A137" s="268"/>
      <c r="B137" s="269"/>
      <c r="C137" s="270"/>
      <c r="D137" s="269"/>
      <c r="E137" s="271"/>
      <c r="F137" s="271"/>
      <c r="G137" s="237"/>
      <c r="H137" s="237"/>
      <c r="I137" s="237"/>
      <c r="J137" s="237"/>
      <c r="K137" s="237"/>
      <c r="L137" s="237"/>
      <c r="M137" s="237"/>
      <c r="N137" s="237"/>
      <c r="O137" s="237"/>
      <c r="P137" s="237"/>
      <c r="Q137" s="237"/>
      <c r="R137" s="237"/>
      <c r="S137" s="237"/>
      <c r="T137" s="237"/>
      <c r="U137" s="237"/>
      <c r="V137" s="237"/>
      <c r="W137" s="237"/>
      <c r="X137" s="237"/>
      <c r="Y137" s="237"/>
      <c r="Z137" s="237"/>
    </row>
    <row r="138" spans="1:26" ht="12.75" customHeight="1" x14ac:dyDescent="0.2">
      <c r="A138" s="268"/>
      <c r="B138" s="269"/>
      <c r="C138" s="270"/>
      <c r="D138" s="269"/>
      <c r="E138" s="271"/>
      <c r="F138" s="271"/>
      <c r="G138" s="237"/>
      <c r="H138" s="237"/>
      <c r="I138" s="237"/>
      <c r="J138" s="237"/>
      <c r="K138" s="237"/>
      <c r="L138" s="237"/>
      <c r="M138" s="237"/>
      <c r="N138" s="237"/>
      <c r="O138" s="237"/>
      <c r="P138" s="237"/>
      <c r="Q138" s="237"/>
      <c r="R138" s="237"/>
      <c r="S138" s="237"/>
      <c r="T138" s="237"/>
      <c r="U138" s="237"/>
      <c r="V138" s="237"/>
      <c r="W138" s="237"/>
      <c r="X138" s="237"/>
      <c r="Y138" s="237"/>
      <c r="Z138" s="237"/>
    </row>
    <row r="139" spans="1:26" ht="12.75" customHeight="1" x14ac:dyDescent="0.2">
      <c r="A139" s="268"/>
      <c r="B139" s="269"/>
      <c r="C139" s="270"/>
      <c r="D139" s="269"/>
      <c r="E139" s="271"/>
      <c r="F139" s="271"/>
      <c r="G139" s="237"/>
      <c r="H139" s="237"/>
      <c r="I139" s="237"/>
      <c r="J139" s="237"/>
      <c r="K139" s="237"/>
      <c r="L139" s="237"/>
      <c r="M139" s="237"/>
      <c r="N139" s="237"/>
      <c r="O139" s="237"/>
      <c r="P139" s="237"/>
      <c r="Q139" s="237"/>
      <c r="R139" s="237"/>
      <c r="S139" s="237"/>
      <c r="T139" s="237"/>
      <c r="U139" s="237"/>
      <c r="V139" s="237"/>
      <c r="W139" s="237"/>
      <c r="X139" s="237"/>
      <c r="Y139" s="237"/>
      <c r="Z139" s="237"/>
    </row>
    <row r="140" spans="1:26" ht="12.75" customHeight="1" x14ac:dyDescent="0.2">
      <c r="A140" s="268"/>
      <c r="B140" s="269"/>
      <c r="C140" s="270"/>
      <c r="D140" s="269"/>
      <c r="E140" s="271"/>
      <c r="F140" s="271"/>
      <c r="G140" s="237"/>
      <c r="H140" s="237"/>
      <c r="I140" s="237"/>
      <c r="J140" s="237"/>
      <c r="K140" s="237"/>
      <c r="L140" s="237"/>
      <c r="M140" s="237"/>
      <c r="N140" s="237"/>
      <c r="O140" s="237"/>
      <c r="P140" s="237"/>
      <c r="Q140" s="237"/>
      <c r="R140" s="237"/>
      <c r="S140" s="237"/>
      <c r="T140" s="237"/>
      <c r="U140" s="237"/>
      <c r="V140" s="237"/>
      <c r="W140" s="237"/>
      <c r="X140" s="237"/>
      <c r="Y140" s="237"/>
      <c r="Z140" s="237"/>
    </row>
    <row r="141" spans="1:26" ht="12.75" customHeight="1" x14ac:dyDescent="0.2">
      <c r="A141" s="268"/>
      <c r="B141" s="269"/>
      <c r="C141" s="270"/>
      <c r="D141" s="269"/>
      <c r="E141" s="271"/>
      <c r="F141" s="271"/>
      <c r="G141" s="237"/>
      <c r="H141" s="237"/>
      <c r="I141" s="237"/>
      <c r="J141" s="237"/>
      <c r="K141" s="237"/>
      <c r="L141" s="237"/>
      <c r="M141" s="237"/>
      <c r="N141" s="237"/>
      <c r="O141" s="237"/>
      <c r="P141" s="237"/>
      <c r="Q141" s="237"/>
      <c r="R141" s="237"/>
      <c r="S141" s="237"/>
      <c r="T141" s="237"/>
      <c r="U141" s="237"/>
      <c r="V141" s="237"/>
      <c r="W141" s="237"/>
      <c r="X141" s="237"/>
      <c r="Y141" s="237"/>
      <c r="Z141" s="237"/>
    </row>
    <row r="142" spans="1:26" ht="12.75" customHeight="1" x14ac:dyDescent="0.2">
      <c r="A142" s="268"/>
      <c r="B142" s="269"/>
      <c r="C142" s="270"/>
      <c r="D142" s="269"/>
      <c r="E142" s="271"/>
      <c r="F142" s="271"/>
      <c r="G142" s="237"/>
      <c r="H142" s="237"/>
      <c r="I142" s="237"/>
      <c r="J142" s="237"/>
      <c r="K142" s="237"/>
      <c r="L142" s="237"/>
      <c r="M142" s="237"/>
      <c r="N142" s="237"/>
      <c r="O142" s="237"/>
      <c r="P142" s="237"/>
      <c r="Q142" s="237"/>
      <c r="R142" s="237"/>
      <c r="S142" s="237"/>
      <c r="T142" s="237"/>
      <c r="U142" s="237"/>
      <c r="V142" s="237"/>
      <c r="W142" s="237"/>
      <c r="X142" s="237"/>
      <c r="Y142" s="237"/>
      <c r="Z142" s="237"/>
    </row>
    <row r="143" spans="1:26" ht="12.75" customHeight="1" x14ac:dyDescent="0.2">
      <c r="A143" s="268"/>
      <c r="B143" s="269"/>
      <c r="C143" s="270"/>
      <c r="D143" s="269"/>
      <c r="E143" s="271"/>
      <c r="F143" s="271"/>
      <c r="G143" s="237"/>
      <c r="H143" s="237"/>
      <c r="I143" s="237"/>
      <c r="J143" s="237"/>
      <c r="K143" s="237"/>
      <c r="L143" s="237"/>
      <c r="M143" s="237"/>
      <c r="N143" s="237"/>
      <c r="O143" s="237"/>
      <c r="P143" s="237"/>
      <c r="Q143" s="237"/>
      <c r="R143" s="237"/>
      <c r="S143" s="237"/>
      <c r="T143" s="237"/>
      <c r="U143" s="237"/>
      <c r="V143" s="237"/>
      <c r="W143" s="237"/>
      <c r="X143" s="237"/>
      <c r="Y143" s="237"/>
      <c r="Z143" s="237"/>
    </row>
    <row r="144" spans="1:26" ht="12.75" customHeight="1" x14ac:dyDescent="0.2">
      <c r="A144" s="268"/>
      <c r="B144" s="269"/>
      <c r="C144" s="270"/>
      <c r="D144" s="269"/>
      <c r="E144" s="271"/>
      <c r="F144" s="271"/>
      <c r="G144" s="237"/>
      <c r="H144" s="237"/>
      <c r="I144" s="237"/>
      <c r="J144" s="237"/>
      <c r="K144" s="237"/>
      <c r="L144" s="237"/>
      <c r="M144" s="237"/>
      <c r="N144" s="237"/>
      <c r="O144" s="237"/>
      <c r="P144" s="237"/>
      <c r="Q144" s="237"/>
      <c r="R144" s="237"/>
      <c r="S144" s="237"/>
      <c r="T144" s="237"/>
      <c r="U144" s="237"/>
      <c r="V144" s="237"/>
      <c r="W144" s="237"/>
      <c r="X144" s="237"/>
      <c r="Y144" s="237"/>
      <c r="Z144" s="237"/>
    </row>
    <row r="145" spans="1:26" ht="12.75" customHeight="1" x14ac:dyDescent="0.2">
      <c r="A145" s="268"/>
      <c r="B145" s="269"/>
      <c r="C145" s="270"/>
      <c r="D145" s="269"/>
      <c r="E145" s="271"/>
      <c r="F145" s="271"/>
      <c r="G145" s="237"/>
      <c r="H145" s="237"/>
      <c r="I145" s="237"/>
      <c r="J145" s="237"/>
      <c r="K145" s="237"/>
      <c r="L145" s="237"/>
      <c r="M145" s="237"/>
      <c r="N145" s="237"/>
      <c r="O145" s="237"/>
      <c r="P145" s="237"/>
      <c r="Q145" s="237"/>
      <c r="R145" s="237"/>
      <c r="S145" s="237"/>
      <c r="T145" s="237"/>
      <c r="U145" s="237"/>
      <c r="V145" s="237"/>
      <c r="W145" s="237"/>
      <c r="X145" s="237"/>
      <c r="Y145" s="237"/>
      <c r="Z145" s="237"/>
    </row>
    <row r="146" spans="1:26" ht="12.75" customHeight="1" x14ac:dyDescent="0.2">
      <c r="A146" s="268"/>
      <c r="B146" s="269"/>
      <c r="C146" s="270"/>
      <c r="D146" s="269"/>
      <c r="E146" s="271"/>
      <c r="F146" s="271"/>
      <c r="G146" s="237"/>
      <c r="H146" s="237"/>
      <c r="I146" s="237"/>
      <c r="J146" s="237"/>
      <c r="K146" s="237"/>
      <c r="L146" s="237"/>
      <c r="M146" s="237"/>
      <c r="N146" s="237"/>
      <c r="O146" s="237"/>
      <c r="P146" s="237"/>
      <c r="Q146" s="237"/>
      <c r="R146" s="237"/>
      <c r="S146" s="237"/>
      <c r="T146" s="237"/>
      <c r="U146" s="237"/>
      <c r="V146" s="237"/>
      <c r="W146" s="237"/>
      <c r="X146" s="237"/>
      <c r="Y146" s="237"/>
      <c r="Z146" s="237"/>
    </row>
    <row r="147" spans="1:26" ht="12.75" customHeight="1" x14ac:dyDescent="0.2">
      <c r="A147" s="268"/>
      <c r="B147" s="269"/>
      <c r="C147" s="270"/>
      <c r="D147" s="269"/>
      <c r="E147" s="271"/>
      <c r="F147" s="271"/>
      <c r="G147" s="237"/>
      <c r="H147" s="237"/>
      <c r="I147" s="237"/>
      <c r="J147" s="237"/>
      <c r="K147" s="237"/>
      <c r="L147" s="237"/>
      <c r="M147" s="237"/>
      <c r="N147" s="237"/>
      <c r="O147" s="237"/>
      <c r="P147" s="237"/>
      <c r="Q147" s="237"/>
      <c r="R147" s="237"/>
      <c r="S147" s="237"/>
      <c r="T147" s="237"/>
      <c r="U147" s="237"/>
      <c r="V147" s="237"/>
      <c r="W147" s="237"/>
      <c r="X147" s="237"/>
      <c r="Y147" s="237"/>
      <c r="Z147" s="237"/>
    </row>
    <row r="148" spans="1:26" ht="12.75" customHeight="1" x14ac:dyDescent="0.2">
      <c r="A148" s="268"/>
      <c r="B148" s="269"/>
      <c r="C148" s="270"/>
      <c r="D148" s="269"/>
      <c r="E148" s="271"/>
      <c r="F148" s="271"/>
      <c r="G148" s="237"/>
      <c r="H148" s="237"/>
      <c r="I148" s="237"/>
      <c r="J148" s="237"/>
      <c r="K148" s="237"/>
      <c r="L148" s="237"/>
      <c r="M148" s="237"/>
      <c r="N148" s="237"/>
      <c r="O148" s="237"/>
      <c r="P148" s="237"/>
      <c r="Q148" s="237"/>
      <c r="R148" s="237"/>
      <c r="S148" s="237"/>
      <c r="T148" s="237"/>
      <c r="U148" s="237"/>
      <c r="V148" s="237"/>
      <c r="W148" s="237"/>
      <c r="X148" s="237"/>
      <c r="Y148" s="237"/>
      <c r="Z148" s="237"/>
    </row>
    <row r="149" spans="1:26" ht="12.75" customHeight="1" x14ac:dyDescent="0.2">
      <c r="A149" s="268"/>
      <c r="B149" s="269"/>
      <c r="C149" s="270"/>
      <c r="D149" s="269"/>
      <c r="E149" s="271"/>
      <c r="F149" s="271"/>
      <c r="G149" s="237"/>
      <c r="H149" s="237"/>
      <c r="I149" s="237"/>
      <c r="J149" s="237"/>
      <c r="K149" s="237"/>
      <c r="L149" s="237"/>
      <c r="M149" s="237"/>
      <c r="N149" s="237"/>
      <c r="O149" s="237"/>
      <c r="P149" s="237"/>
      <c r="Q149" s="237"/>
      <c r="R149" s="237"/>
      <c r="S149" s="237"/>
      <c r="T149" s="237"/>
      <c r="U149" s="237"/>
      <c r="V149" s="237"/>
      <c r="W149" s="237"/>
      <c r="X149" s="237"/>
      <c r="Y149" s="237"/>
      <c r="Z149" s="237"/>
    </row>
    <row r="150" spans="1:26" ht="12.75" customHeight="1" x14ac:dyDescent="0.2">
      <c r="A150" s="268"/>
      <c r="B150" s="269"/>
      <c r="C150" s="270"/>
      <c r="D150" s="269"/>
      <c r="E150" s="271"/>
      <c r="F150" s="271"/>
      <c r="G150" s="237"/>
      <c r="H150" s="237"/>
      <c r="I150" s="237"/>
      <c r="J150" s="237"/>
      <c r="K150" s="237"/>
      <c r="L150" s="237"/>
      <c r="M150" s="237"/>
      <c r="N150" s="237"/>
      <c r="O150" s="237"/>
      <c r="P150" s="237"/>
      <c r="Q150" s="237"/>
      <c r="R150" s="237"/>
      <c r="S150" s="237"/>
      <c r="T150" s="237"/>
      <c r="U150" s="237"/>
      <c r="V150" s="237"/>
      <c r="W150" s="237"/>
      <c r="X150" s="237"/>
      <c r="Y150" s="237"/>
      <c r="Z150" s="237"/>
    </row>
    <row r="151" spans="1:26" ht="12.75" customHeight="1" x14ac:dyDescent="0.2">
      <c r="A151" s="268"/>
      <c r="B151" s="269"/>
      <c r="C151" s="270"/>
      <c r="D151" s="269"/>
      <c r="E151" s="271"/>
      <c r="F151" s="271"/>
      <c r="G151" s="237"/>
      <c r="H151" s="237"/>
      <c r="I151" s="237"/>
      <c r="J151" s="237"/>
      <c r="K151" s="237"/>
      <c r="L151" s="237"/>
      <c r="M151" s="237"/>
      <c r="N151" s="237"/>
      <c r="O151" s="237"/>
      <c r="P151" s="237"/>
      <c r="Q151" s="237"/>
      <c r="R151" s="237"/>
      <c r="S151" s="237"/>
      <c r="T151" s="237"/>
      <c r="U151" s="237"/>
      <c r="V151" s="237"/>
      <c r="W151" s="237"/>
      <c r="X151" s="237"/>
      <c r="Y151" s="237"/>
      <c r="Z151" s="237"/>
    </row>
    <row r="152" spans="1:26" ht="12.75" customHeight="1" x14ac:dyDescent="0.2">
      <c r="A152" s="268"/>
      <c r="B152" s="269"/>
      <c r="C152" s="270"/>
      <c r="D152" s="269"/>
      <c r="E152" s="271"/>
      <c r="F152" s="271"/>
      <c r="G152" s="237"/>
      <c r="H152" s="237"/>
      <c r="I152" s="237"/>
      <c r="J152" s="237"/>
      <c r="K152" s="237"/>
      <c r="L152" s="237"/>
      <c r="M152" s="237"/>
      <c r="N152" s="237"/>
      <c r="O152" s="237"/>
      <c r="P152" s="237"/>
      <c r="Q152" s="237"/>
      <c r="R152" s="237"/>
      <c r="S152" s="237"/>
      <c r="T152" s="237"/>
      <c r="U152" s="237"/>
      <c r="V152" s="237"/>
      <c r="W152" s="237"/>
      <c r="X152" s="237"/>
      <c r="Y152" s="237"/>
      <c r="Z152" s="237"/>
    </row>
    <row r="153" spans="1:26" ht="12.75" customHeight="1" x14ac:dyDescent="0.2">
      <c r="A153" s="268"/>
      <c r="B153" s="269"/>
      <c r="C153" s="270"/>
      <c r="D153" s="269"/>
      <c r="E153" s="271"/>
      <c r="F153" s="271"/>
      <c r="G153" s="237"/>
      <c r="H153" s="237"/>
      <c r="I153" s="237"/>
      <c r="J153" s="237"/>
      <c r="K153" s="237"/>
      <c r="L153" s="237"/>
      <c r="M153" s="237"/>
      <c r="N153" s="237"/>
      <c r="O153" s="237"/>
      <c r="P153" s="237"/>
      <c r="Q153" s="237"/>
      <c r="R153" s="237"/>
      <c r="S153" s="237"/>
      <c r="T153" s="237"/>
      <c r="U153" s="237"/>
      <c r="V153" s="237"/>
      <c r="W153" s="237"/>
      <c r="X153" s="237"/>
      <c r="Y153" s="237"/>
      <c r="Z153" s="237"/>
    </row>
    <row r="154" spans="1:26" ht="12.75" customHeight="1" x14ac:dyDescent="0.2">
      <c r="A154" s="268"/>
      <c r="B154" s="269"/>
      <c r="C154" s="270"/>
      <c r="D154" s="269"/>
      <c r="E154" s="271"/>
      <c r="F154" s="271"/>
      <c r="G154" s="237"/>
      <c r="H154" s="237"/>
      <c r="I154" s="237"/>
      <c r="J154" s="237"/>
      <c r="K154" s="237"/>
      <c r="L154" s="237"/>
      <c r="M154" s="237"/>
      <c r="N154" s="237"/>
      <c r="O154" s="237"/>
      <c r="P154" s="237"/>
      <c r="Q154" s="237"/>
      <c r="R154" s="237"/>
      <c r="S154" s="237"/>
      <c r="T154" s="237"/>
      <c r="U154" s="237"/>
      <c r="V154" s="237"/>
      <c r="W154" s="237"/>
      <c r="X154" s="237"/>
      <c r="Y154" s="237"/>
      <c r="Z154" s="237"/>
    </row>
    <row r="155" spans="1:26" ht="12.75" customHeight="1" x14ac:dyDescent="0.2">
      <c r="A155" s="268"/>
      <c r="B155" s="269"/>
      <c r="C155" s="270"/>
      <c r="D155" s="269"/>
      <c r="E155" s="271"/>
      <c r="F155" s="271"/>
      <c r="G155" s="237"/>
      <c r="H155" s="237"/>
      <c r="I155" s="237"/>
      <c r="J155" s="237"/>
      <c r="K155" s="237"/>
      <c r="L155" s="237"/>
      <c r="M155" s="237"/>
      <c r="N155" s="237"/>
      <c r="O155" s="237"/>
      <c r="P155" s="237"/>
      <c r="Q155" s="237"/>
      <c r="R155" s="237"/>
      <c r="S155" s="237"/>
      <c r="T155" s="237"/>
      <c r="U155" s="237"/>
      <c r="V155" s="237"/>
      <c r="W155" s="237"/>
      <c r="X155" s="237"/>
      <c r="Y155" s="237"/>
      <c r="Z155" s="237"/>
    </row>
    <row r="156" spans="1:26" ht="12.75" customHeight="1" x14ac:dyDescent="0.2">
      <c r="A156" s="268"/>
      <c r="B156" s="269"/>
      <c r="C156" s="270"/>
      <c r="D156" s="269"/>
      <c r="E156" s="271"/>
      <c r="F156" s="271"/>
      <c r="G156" s="237"/>
      <c r="H156" s="237"/>
      <c r="I156" s="237"/>
      <c r="J156" s="237"/>
      <c r="K156" s="237"/>
      <c r="L156" s="237"/>
      <c r="M156" s="237"/>
      <c r="N156" s="237"/>
      <c r="O156" s="237"/>
      <c r="P156" s="237"/>
      <c r="Q156" s="237"/>
      <c r="R156" s="237"/>
      <c r="S156" s="237"/>
      <c r="T156" s="237"/>
      <c r="U156" s="237"/>
      <c r="V156" s="237"/>
      <c r="W156" s="237"/>
      <c r="X156" s="237"/>
      <c r="Y156" s="237"/>
      <c r="Z156" s="237"/>
    </row>
    <row r="157" spans="1:26" ht="12.75" customHeight="1" x14ac:dyDescent="0.2">
      <c r="A157" s="268"/>
      <c r="B157" s="269"/>
      <c r="C157" s="270"/>
      <c r="D157" s="269"/>
      <c r="E157" s="271"/>
      <c r="F157" s="271"/>
      <c r="G157" s="237"/>
      <c r="H157" s="237"/>
      <c r="I157" s="237"/>
      <c r="J157" s="237"/>
      <c r="K157" s="237"/>
      <c r="L157" s="237"/>
      <c r="M157" s="237"/>
      <c r="N157" s="237"/>
      <c r="O157" s="237"/>
      <c r="P157" s="237"/>
      <c r="Q157" s="237"/>
      <c r="R157" s="237"/>
      <c r="S157" s="237"/>
      <c r="T157" s="237"/>
      <c r="U157" s="237"/>
      <c r="V157" s="237"/>
      <c r="W157" s="237"/>
      <c r="X157" s="237"/>
      <c r="Y157" s="237"/>
      <c r="Z157" s="237"/>
    </row>
    <row r="158" spans="1:26" ht="12.75" customHeight="1" x14ac:dyDescent="0.2">
      <c r="A158" s="268"/>
      <c r="B158" s="269"/>
      <c r="C158" s="270"/>
      <c r="D158" s="269"/>
      <c r="E158" s="271"/>
      <c r="F158" s="271"/>
      <c r="G158" s="237"/>
      <c r="H158" s="237"/>
      <c r="I158" s="237"/>
      <c r="J158" s="237"/>
      <c r="K158" s="237"/>
      <c r="L158" s="237"/>
      <c r="M158" s="237"/>
      <c r="N158" s="237"/>
      <c r="O158" s="237"/>
      <c r="P158" s="237"/>
      <c r="Q158" s="237"/>
      <c r="R158" s="237"/>
      <c r="S158" s="237"/>
      <c r="T158" s="237"/>
      <c r="U158" s="237"/>
      <c r="V158" s="237"/>
      <c r="W158" s="237"/>
      <c r="X158" s="237"/>
      <c r="Y158" s="237"/>
      <c r="Z158" s="237"/>
    </row>
    <row r="159" spans="1:26" ht="12.75" customHeight="1" x14ac:dyDescent="0.2">
      <c r="A159" s="268"/>
      <c r="B159" s="269"/>
      <c r="C159" s="270"/>
      <c r="D159" s="269"/>
      <c r="E159" s="271"/>
      <c r="F159" s="271"/>
      <c r="G159" s="237"/>
      <c r="H159" s="237"/>
      <c r="I159" s="237"/>
      <c r="J159" s="237"/>
      <c r="K159" s="237"/>
      <c r="L159" s="237"/>
      <c r="M159" s="237"/>
      <c r="N159" s="237"/>
      <c r="O159" s="237"/>
      <c r="P159" s="237"/>
      <c r="Q159" s="237"/>
      <c r="R159" s="237"/>
      <c r="S159" s="237"/>
      <c r="T159" s="237"/>
      <c r="U159" s="237"/>
      <c r="V159" s="237"/>
      <c r="W159" s="237"/>
      <c r="X159" s="237"/>
      <c r="Y159" s="237"/>
      <c r="Z159" s="237"/>
    </row>
    <row r="160" spans="1:26" ht="12.75" customHeight="1" x14ac:dyDescent="0.2">
      <c r="A160" s="268"/>
      <c r="B160" s="269"/>
      <c r="C160" s="270"/>
      <c r="D160" s="269"/>
      <c r="E160" s="271"/>
      <c r="F160" s="271"/>
      <c r="G160" s="237"/>
      <c r="H160" s="237"/>
      <c r="I160" s="237"/>
      <c r="J160" s="237"/>
      <c r="K160" s="237"/>
      <c r="L160" s="237"/>
      <c r="M160" s="237"/>
      <c r="N160" s="237"/>
      <c r="O160" s="237"/>
      <c r="P160" s="237"/>
      <c r="Q160" s="237"/>
      <c r="R160" s="237"/>
      <c r="S160" s="237"/>
      <c r="T160" s="237"/>
      <c r="U160" s="237"/>
      <c r="V160" s="237"/>
      <c r="W160" s="237"/>
      <c r="X160" s="237"/>
      <c r="Y160" s="237"/>
      <c r="Z160" s="237"/>
    </row>
    <row r="161" spans="1:26" ht="12.75" customHeight="1" x14ac:dyDescent="0.2">
      <c r="A161" s="268"/>
      <c r="B161" s="269"/>
      <c r="C161" s="270"/>
      <c r="D161" s="269"/>
      <c r="E161" s="271"/>
      <c r="F161" s="271"/>
      <c r="G161" s="237"/>
      <c r="H161" s="237"/>
      <c r="I161" s="237"/>
      <c r="J161" s="237"/>
      <c r="K161" s="237"/>
      <c r="L161" s="237"/>
      <c r="M161" s="237"/>
      <c r="N161" s="237"/>
      <c r="O161" s="237"/>
      <c r="P161" s="237"/>
      <c r="Q161" s="237"/>
      <c r="R161" s="237"/>
      <c r="S161" s="237"/>
      <c r="T161" s="237"/>
      <c r="U161" s="237"/>
      <c r="V161" s="237"/>
      <c r="W161" s="237"/>
      <c r="X161" s="237"/>
      <c r="Y161" s="237"/>
      <c r="Z161" s="237"/>
    </row>
    <row r="162" spans="1:26" ht="12.75" customHeight="1" x14ac:dyDescent="0.2">
      <c r="A162" s="268"/>
      <c r="B162" s="269"/>
      <c r="C162" s="270"/>
      <c r="D162" s="269"/>
      <c r="E162" s="271"/>
      <c r="F162" s="271"/>
      <c r="G162" s="237"/>
      <c r="H162" s="237"/>
      <c r="I162" s="237"/>
      <c r="J162" s="237"/>
      <c r="K162" s="237"/>
      <c r="L162" s="237"/>
      <c r="M162" s="237"/>
      <c r="N162" s="237"/>
      <c r="O162" s="237"/>
      <c r="P162" s="237"/>
      <c r="Q162" s="237"/>
      <c r="R162" s="237"/>
      <c r="S162" s="237"/>
      <c r="T162" s="237"/>
      <c r="U162" s="237"/>
      <c r="V162" s="237"/>
      <c r="W162" s="237"/>
      <c r="X162" s="237"/>
      <c r="Y162" s="237"/>
      <c r="Z162" s="237"/>
    </row>
    <row r="163" spans="1:26" ht="12.75" customHeight="1" x14ac:dyDescent="0.2">
      <c r="A163" s="268"/>
      <c r="B163" s="269"/>
      <c r="C163" s="270"/>
      <c r="D163" s="269"/>
      <c r="E163" s="271"/>
      <c r="F163" s="271"/>
      <c r="G163" s="237"/>
      <c r="H163" s="237"/>
      <c r="I163" s="237"/>
      <c r="J163" s="237"/>
      <c r="K163" s="237"/>
      <c r="L163" s="237"/>
      <c r="M163" s="237"/>
      <c r="N163" s="237"/>
      <c r="O163" s="237"/>
      <c r="P163" s="237"/>
      <c r="Q163" s="237"/>
      <c r="R163" s="237"/>
      <c r="S163" s="237"/>
      <c r="T163" s="237"/>
      <c r="U163" s="237"/>
      <c r="V163" s="237"/>
      <c r="W163" s="237"/>
      <c r="X163" s="237"/>
      <c r="Y163" s="237"/>
      <c r="Z163" s="237"/>
    </row>
    <row r="164" spans="1:26" ht="12.75" customHeight="1" x14ac:dyDescent="0.2">
      <c r="A164" s="268"/>
      <c r="B164" s="269"/>
      <c r="C164" s="270"/>
      <c r="D164" s="269"/>
      <c r="E164" s="271"/>
      <c r="F164" s="271"/>
      <c r="G164" s="237"/>
      <c r="H164" s="237"/>
      <c r="I164" s="237"/>
      <c r="J164" s="237"/>
      <c r="K164" s="237"/>
      <c r="L164" s="237"/>
      <c r="M164" s="237"/>
      <c r="N164" s="237"/>
      <c r="O164" s="237"/>
      <c r="P164" s="237"/>
      <c r="Q164" s="237"/>
      <c r="R164" s="237"/>
      <c r="S164" s="237"/>
      <c r="T164" s="237"/>
      <c r="U164" s="237"/>
      <c r="V164" s="237"/>
      <c r="W164" s="237"/>
      <c r="X164" s="237"/>
      <c r="Y164" s="237"/>
      <c r="Z164" s="237"/>
    </row>
    <row r="165" spans="1:26" ht="12.75" customHeight="1" x14ac:dyDescent="0.2">
      <c r="A165" s="268"/>
      <c r="B165" s="269"/>
      <c r="C165" s="270"/>
      <c r="D165" s="269"/>
      <c r="E165" s="271"/>
      <c r="F165" s="271"/>
      <c r="G165" s="237"/>
      <c r="H165" s="237"/>
      <c r="I165" s="237"/>
      <c r="J165" s="237"/>
      <c r="K165" s="237"/>
      <c r="L165" s="237"/>
      <c r="M165" s="237"/>
      <c r="N165" s="237"/>
      <c r="O165" s="237"/>
      <c r="P165" s="237"/>
      <c r="Q165" s="237"/>
      <c r="R165" s="237"/>
      <c r="S165" s="237"/>
      <c r="T165" s="237"/>
      <c r="U165" s="237"/>
      <c r="V165" s="237"/>
      <c r="W165" s="237"/>
      <c r="X165" s="237"/>
      <c r="Y165" s="237"/>
      <c r="Z165" s="237"/>
    </row>
    <row r="166" spans="1:26" ht="12.75" customHeight="1" x14ac:dyDescent="0.2">
      <c r="A166" s="268"/>
      <c r="B166" s="269"/>
      <c r="C166" s="270"/>
      <c r="D166" s="269"/>
      <c r="E166" s="271"/>
      <c r="F166" s="271"/>
      <c r="G166" s="237"/>
      <c r="H166" s="237"/>
      <c r="I166" s="237"/>
      <c r="J166" s="237"/>
      <c r="K166" s="237"/>
      <c r="L166" s="237"/>
      <c r="M166" s="237"/>
      <c r="N166" s="237"/>
      <c r="O166" s="237"/>
      <c r="P166" s="237"/>
      <c r="Q166" s="237"/>
      <c r="R166" s="237"/>
      <c r="S166" s="237"/>
      <c r="T166" s="237"/>
      <c r="U166" s="237"/>
      <c r="V166" s="237"/>
      <c r="W166" s="237"/>
      <c r="X166" s="237"/>
      <c r="Y166" s="237"/>
      <c r="Z166" s="237"/>
    </row>
    <row r="167" spans="1:26" ht="12.75" customHeight="1" x14ac:dyDescent="0.2">
      <c r="A167" s="268"/>
      <c r="B167" s="269"/>
      <c r="C167" s="270"/>
      <c r="D167" s="269"/>
      <c r="E167" s="271"/>
      <c r="F167" s="271"/>
      <c r="G167" s="237"/>
      <c r="H167" s="237"/>
      <c r="I167" s="237"/>
      <c r="J167" s="237"/>
      <c r="K167" s="237"/>
      <c r="L167" s="237"/>
      <c r="M167" s="237"/>
      <c r="N167" s="237"/>
      <c r="O167" s="237"/>
      <c r="P167" s="237"/>
      <c r="Q167" s="237"/>
      <c r="R167" s="237"/>
      <c r="S167" s="237"/>
      <c r="T167" s="237"/>
      <c r="U167" s="237"/>
      <c r="V167" s="237"/>
      <c r="W167" s="237"/>
      <c r="X167" s="237"/>
      <c r="Y167" s="237"/>
      <c r="Z167" s="237"/>
    </row>
    <row r="168" spans="1:26" ht="12.75" customHeight="1" x14ac:dyDescent="0.2">
      <c r="A168" s="268"/>
      <c r="B168" s="269"/>
      <c r="C168" s="270"/>
      <c r="D168" s="269"/>
      <c r="E168" s="271"/>
      <c r="F168" s="271"/>
      <c r="G168" s="237"/>
      <c r="H168" s="237"/>
      <c r="I168" s="237"/>
      <c r="J168" s="237"/>
      <c r="K168" s="237"/>
      <c r="L168" s="237"/>
      <c r="M168" s="237"/>
      <c r="N168" s="237"/>
      <c r="O168" s="237"/>
      <c r="P168" s="237"/>
      <c r="Q168" s="237"/>
      <c r="R168" s="237"/>
      <c r="S168" s="237"/>
      <c r="T168" s="237"/>
      <c r="U168" s="237"/>
      <c r="V168" s="237"/>
      <c r="W168" s="237"/>
      <c r="X168" s="237"/>
      <c r="Y168" s="237"/>
      <c r="Z168" s="237"/>
    </row>
    <row r="169" spans="1:26" ht="12.75" customHeight="1" x14ac:dyDescent="0.2">
      <c r="A169" s="268"/>
      <c r="B169" s="269"/>
      <c r="C169" s="270"/>
      <c r="D169" s="269"/>
      <c r="E169" s="271"/>
      <c r="F169" s="271"/>
      <c r="G169" s="237"/>
      <c r="H169" s="237"/>
      <c r="I169" s="237"/>
      <c r="J169" s="237"/>
      <c r="K169" s="237"/>
      <c r="L169" s="237"/>
      <c r="M169" s="237"/>
      <c r="N169" s="237"/>
      <c r="O169" s="237"/>
      <c r="P169" s="237"/>
      <c r="Q169" s="237"/>
      <c r="R169" s="237"/>
      <c r="S169" s="237"/>
      <c r="T169" s="237"/>
      <c r="U169" s="237"/>
      <c r="V169" s="237"/>
      <c r="W169" s="237"/>
      <c r="X169" s="237"/>
      <c r="Y169" s="237"/>
      <c r="Z169" s="237"/>
    </row>
    <row r="170" spans="1:26" ht="12.75" customHeight="1" x14ac:dyDescent="0.2">
      <c r="A170" s="268"/>
      <c r="B170" s="269"/>
      <c r="C170" s="270"/>
      <c r="D170" s="269"/>
      <c r="E170" s="271"/>
      <c r="F170" s="271"/>
      <c r="G170" s="237"/>
      <c r="H170" s="237"/>
      <c r="I170" s="237"/>
      <c r="J170" s="237"/>
      <c r="K170" s="237"/>
      <c r="L170" s="237"/>
      <c r="M170" s="237"/>
      <c r="N170" s="237"/>
      <c r="O170" s="237"/>
      <c r="P170" s="237"/>
      <c r="Q170" s="237"/>
      <c r="R170" s="237"/>
      <c r="S170" s="237"/>
      <c r="T170" s="237"/>
      <c r="U170" s="237"/>
      <c r="V170" s="237"/>
      <c r="W170" s="237"/>
      <c r="X170" s="237"/>
      <c r="Y170" s="237"/>
      <c r="Z170" s="237"/>
    </row>
    <row r="171" spans="1:26" ht="12.75" customHeight="1" x14ac:dyDescent="0.2">
      <c r="A171" s="268"/>
      <c r="B171" s="269"/>
      <c r="C171" s="270"/>
      <c r="D171" s="269"/>
      <c r="E171" s="271"/>
      <c r="F171" s="271"/>
      <c r="G171" s="237"/>
      <c r="H171" s="237"/>
      <c r="I171" s="237"/>
      <c r="J171" s="237"/>
      <c r="K171" s="237"/>
      <c r="L171" s="237"/>
      <c r="M171" s="237"/>
      <c r="N171" s="237"/>
      <c r="O171" s="237"/>
      <c r="P171" s="237"/>
      <c r="Q171" s="237"/>
      <c r="R171" s="237"/>
      <c r="S171" s="237"/>
      <c r="T171" s="237"/>
      <c r="U171" s="237"/>
      <c r="V171" s="237"/>
      <c r="W171" s="237"/>
      <c r="X171" s="237"/>
      <c r="Y171" s="237"/>
      <c r="Z171" s="237"/>
    </row>
    <row r="172" spans="1:26" ht="12.75" customHeight="1" x14ac:dyDescent="0.2">
      <c r="A172" s="268"/>
      <c r="B172" s="269"/>
      <c r="C172" s="270"/>
      <c r="D172" s="269"/>
      <c r="E172" s="271"/>
      <c r="F172" s="271"/>
      <c r="G172" s="237"/>
      <c r="H172" s="237"/>
      <c r="I172" s="237"/>
      <c r="J172" s="237"/>
      <c r="K172" s="237"/>
      <c r="L172" s="237"/>
      <c r="M172" s="237"/>
      <c r="N172" s="237"/>
      <c r="O172" s="237"/>
      <c r="P172" s="237"/>
      <c r="Q172" s="237"/>
      <c r="R172" s="237"/>
      <c r="S172" s="237"/>
      <c r="T172" s="237"/>
      <c r="U172" s="237"/>
      <c r="V172" s="237"/>
      <c r="W172" s="237"/>
      <c r="X172" s="237"/>
      <c r="Y172" s="237"/>
      <c r="Z172" s="237"/>
    </row>
    <row r="173" spans="1:26" ht="12.75" customHeight="1" x14ac:dyDescent="0.2">
      <c r="A173" s="268"/>
      <c r="B173" s="269"/>
      <c r="C173" s="270"/>
      <c r="D173" s="269"/>
      <c r="E173" s="271"/>
      <c r="F173" s="271"/>
      <c r="G173" s="237"/>
      <c r="H173" s="237"/>
      <c r="I173" s="237"/>
      <c r="J173" s="237"/>
      <c r="K173" s="237"/>
      <c r="L173" s="237"/>
      <c r="M173" s="237"/>
      <c r="N173" s="237"/>
      <c r="O173" s="237"/>
      <c r="P173" s="237"/>
      <c r="Q173" s="237"/>
      <c r="R173" s="237"/>
      <c r="S173" s="237"/>
      <c r="T173" s="237"/>
      <c r="U173" s="237"/>
      <c r="V173" s="237"/>
      <c r="W173" s="237"/>
      <c r="X173" s="237"/>
      <c r="Y173" s="237"/>
      <c r="Z173" s="237"/>
    </row>
    <row r="174" spans="1:26" ht="12.75" customHeight="1" x14ac:dyDescent="0.2">
      <c r="A174" s="268"/>
      <c r="B174" s="269"/>
      <c r="C174" s="270"/>
      <c r="D174" s="269"/>
      <c r="E174" s="271"/>
      <c r="F174" s="271"/>
      <c r="G174" s="237"/>
      <c r="H174" s="237"/>
      <c r="I174" s="237"/>
      <c r="J174" s="237"/>
      <c r="K174" s="237"/>
      <c r="L174" s="237"/>
      <c r="M174" s="237"/>
      <c r="N174" s="237"/>
      <c r="O174" s="237"/>
      <c r="P174" s="237"/>
      <c r="Q174" s="237"/>
      <c r="R174" s="237"/>
      <c r="S174" s="237"/>
      <c r="T174" s="237"/>
      <c r="U174" s="237"/>
      <c r="V174" s="237"/>
      <c r="W174" s="237"/>
      <c r="X174" s="237"/>
      <c r="Y174" s="237"/>
      <c r="Z174" s="237"/>
    </row>
    <row r="175" spans="1:26" ht="12.75" customHeight="1" x14ac:dyDescent="0.2">
      <c r="A175" s="268"/>
      <c r="B175" s="269"/>
      <c r="C175" s="270"/>
      <c r="D175" s="269"/>
      <c r="E175" s="271"/>
      <c r="F175" s="271"/>
      <c r="G175" s="237"/>
      <c r="H175" s="237"/>
      <c r="I175" s="237"/>
      <c r="J175" s="237"/>
      <c r="K175" s="237"/>
      <c r="L175" s="237"/>
      <c r="M175" s="237"/>
      <c r="N175" s="237"/>
      <c r="O175" s="237"/>
      <c r="P175" s="237"/>
      <c r="Q175" s="237"/>
      <c r="R175" s="237"/>
      <c r="S175" s="237"/>
      <c r="T175" s="237"/>
      <c r="U175" s="237"/>
      <c r="V175" s="237"/>
      <c r="W175" s="237"/>
      <c r="X175" s="237"/>
      <c r="Y175" s="237"/>
      <c r="Z175" s="237"/>
    </row>
    <row r="176" spans="1:26" ht="12.75" customHeight="1" x14ac:dyDescent="0.2">
      <c r="A176" s="268"/>
      <c r="B176" s="269"/>
      <c r="C176" s="270"/>
      <c r="D176" s="269"/>
      <c r="E176" s="271"/>
      <c r="F176" s="271"/>
      <c r="G176" s="237"/>
      <c r="H176" s="237"/>
      <c r="I176" s="237"/>
      <c r="J176" s="237"/>
      <c r="K176" s="237"/>
      <c r="L176" s="237"/>
      <c r="M176" s="237"/>
      <c r="N176" s="237"/>
      <c r="O176" s="237"/>
      <c r="P176" s="237"/>
      <c r="Q176" s="237"/>
      <c r="R176" s="237"/>
      <c r="S176" s="237"/>
      <c r="T176" s="237"/>
      <c r="U176" s="237"/>
      <c r="V176" s="237"/>
      <c r="W176" s="237"/>
      <c r="X176" s="237"/>
      <c r="Y176" s="237"/>
      <c r="Z176" s="237"/>
    </row>
    <row r="177" spans="1:26" ht="12.75" customHeight="1" x14ac:dyDescent="0.2">
      <c r="A177" s="268"/>
      <c r="B177" s="269"/>
      <c r="C177" s="270"/>
      <c r="D177" s="269"/>
      <c r="E177" s="271"/>
      <c r="F177" s="271"/>
      <c r="G177" s="237"/>
      <c r="H177" s="237"/>
      <c r="I177" s="237"/>
      <c r="J177" s="237"/>
      <c r="K177" s="237"/>
      <c r="L177" s="237"/>
      <c r="M177" s="237"/>
      <c r="N177" s="237"/>
      <c r="O177" s="237"/>
      <c r="P177" s="237"/>
      <c r="Q177" s="237"/>
      <c r="R177" s="237"/>
      <c r="S177" s="237"/>
      <c r="T177" s="237"/>
      <c r="U177" s="237"/>
      <c r="V177" s="237"/>
      <c r="W177" s="237"/>
      <c r="X177" s="237"/>
      <c r="Y177" s="237"/>
      <c r="Z177" s="237"/>
    </row>
    <row r="178" spans="1:26" ht="12.75" customHeight="1" x14ac:dyDescent="0.2">
      <c r="A178" s="268"/>
      <c r="B178" s="269"/>
      <c r="C178" s="270"/>
      <c r="D178" s="269"/>
      <c r="E178" s="271"/>
      <c r="F178" s="271"/>
      <c r="G178" s="237"/>
      <c r="H178" s="237"/>
      <c r="I178" s="237"/>
      <c r="J178" s="237"/>
      <c r="K178" s="237"/>
      <c r="L178" s="237"/>
      <c r="M178" s="237"/>
      <c r="N178" s="237"/>
      <c r="O178" s="237"/>
      <c r="P178" s="237"/>
      <c r="Q178" s="237"/>
      <c r="R178" s="237"/>
      <c r="S178" s="237"/>
      <c r="T178" s="237"/>
      <c r="U178" s="237"/>
      <c r="V178" s="237"/>
      <c r="W178" s="237"/>
      <c r="X178" s="237"/>
      <c r="Y178" s="237"/>
      <c r="Z178" s="237"/>
    </row>
    <row r="179" spans="1:26" ht="12.75" customHeight="1" x14ac:dyDescent="0.2">
      <c r="A179" s="268"/>
      <c r="B179" s="269"/>
      <c r="C179" s="270"/>
      <c r="D179" s="269"/>
      <c r="E179" s="271"/>
      <c r="F179" s="271"/>
      <c r="G179" s="237"/>
      <c r="H179" s="237"/>
      <c r="I179" s="237"/>
      <c r="J179" s="237"/>
      <c r="K179" s="237"/>
      <c r="L179" s="237"/>
      <c r="M179" s="237"/>
      <c r="N179" s="237"/>
      <c r="O179" s="237"/>
      <c r="P179" s="237"/>
      <c r="Q179" s="237"/>
      <c r="R179" s="237"/>
      <c r="S179" s="237"/>
      <c r="T179" s="237"/>
      <c r="U179" s="237"/>
      <c r="V179" s="237"/>
      <c r="W179" s="237"/>
      <c r="X179" s="237"/>
      <c r="Y179" s="237"/>
      <c r="Z179" s="237"/>
    </row>
    <row r="180" spans="1:26" ht="12.75" customHeight="1" x14ac:dyDescent="0.2">
      <c r="A180" s="268"/>
      <c r="B180" s="269"/>
      <c r="C180" s="270"/>
      <c r="D180" s="269"/>
      <c r="E180" s="271"/>
      <c r="F180" s="271"/>
      <c r="G180" s="237"/>
      <c r="H180" s="237"/>
      <c r="I180" s="237"/>
      <c r="J180" s="237"/>
      <c r="K180" s="237"/>
      <c r="L180" s="237"/>
      <c r="M180" s="237"/>
      <c r="N180" s="237"/>
      <c r="O180" s="237"/>
      <c r="P180" s="237"/>
      <c r="Q180" s="237"/>
      <c r="R180" s="237"/>
      <c r="S180" s="237"/>
      <c r="T180" s="237"/>
      <c r="U180" s="237"/>
      <c r="V180" s="237"/>
      <c r="W180" s="237"/>
      <c r="X180" s="237"/>
      <c r="Y180" s="237"/>
      <c r="Z180" s="237"/>
    </row>
    <row r="181" spans="1:26" ht="12.75" customHeight="1" x14ac:dyDescent="0.2">
      <c r="A181" s="268"/>
      <c r="B181" s="269"/>
      <c r="C181" s="270"/>
      <c r="D181" s="269"/>
      <c r="E181" s="271"/>
      <c r="F181" s="271"/>
      <c r="G181" s="237"/>
      <c r="H181" s="237"/>
      <c r="I181" s="237"/>
      <c r="J181" s="237"/>
      <c r="K181" s="237"/>
      <c r="L181" s="237"/>
      <c r="M181" s="237"/>
      <c r="N181" s="237"/>
      <c r="O181" s="237"/>
      <c r="P181" s="237"/>
      <c r="Q181" s="237"/>
      <c r="R181" s="237"/>
      <c r="S181" s="237"/>
      <c r="T181" s="237"/>
      <c r="U181" s="237"/>
      <c r="V181" s="237"/>
      <c r="W181" s="237"/>
      <c r="X181" s="237"/>
      <c r="Y181" s="237"/>
      <c r="Z181" s="237"/>
    </row>
    <row r="182" spans="1:26" ht="12.75" customHeight="1" x14ac:dyDescent="0.2">
      <c r="A182" s="268"/>
      <c r="B182" s="269"/>
      <c r="C182" s="270"/>
      <c r="D182" s="269"/>
      <c r="E182" s="271"/>
      <c r="F182" s="271"/>
      <c r="G182" s="237"/>
      <c r="H182" s="237"/>
      <c r="I182" s="237"/>
      <c r="J182" s="237"/>
      <c r="K182" s="237"/>
      <c r="L182" s="237"/>
      <c r="M182" s="237"/>
      <c r="N182" s="237"/>
      <c r="O182" s="237"/>
      <c r="P182" s="237"/>
      <c r="Q182" s="237"/>
      <c r="R182" s="237"/>
      <c r="S182" s="237"/>
      <c r="T182" s="237"/>
      <c r="U182" s="237"/>
      <c r="V182" s="237"/>
      <c r="W182" s="237"/>
      <c r="X182" s="237"/>
      <c r="Y182" s="237"/>
      <c r="Z182" s="237"/>
    </row>
    <row r="183" spans="1:26" ht="12.75" customHeight="1" x14ac:dyDescent="0.2">
      <c r="A183" s="268"/>
      <c r="B183" s="269"/>
      <c r="C183" s="270"/>
      <c r="D183" s="269"/>
      <c r="E183" s="271"/>
      <c r="F183" s="271"/>
      <c r="G183" s="237"/>
      <c r="H183" s="237"/>
      <c r="I183" s="237"/>
      <c r="J183" s="237"/>
      <c r="K183" s="237"/>
      <c r="L183" s="237"/>
      <c r="M183" s="237"/>
      <c r="N183" s="237"/>
      <c r="O183" s="237"/>
      <c r="P183" s="237"/>
      <c r="Q183" s="237"/>
      <c r="R183" s="237"/>
      <c r="S183" s="237"/>
      <c r="T183" s="237"/>
      <c r="U183" s="237"/>
      <c r="V183" s="237"/>
      <c r="W183" s="237"/>
      <c r="X183" s="237"/>
      <c r="Y183" s="237"/>
      <c r="Z183" s="237"/>
    </row>
    <row r="184" spans="1:26" ht="12.75" customHeight="1" x14ac:dyDescent="0.2">
      <c r="A184" s="268"/>
      <c r="B184" s="269"/>
      <c r="C184" s="270"/>
      <c r="D184" s="269"/>
      <c r="E184" s="271"/>
      <c r="F184" s="271"/>
      <c r="G184" s="237"/>
      <c r="H184" s="237"/>
      <c r="I184" s="237"/>
      <c r="J184" s="237"/>
      <c r="K184" s="237"/>
      <c r="L184" s="237"/>
      <c r="M184" s="237"/>
      <c r="N184" s="237"/>
      <c r="O184" s="237"/>
      <c r="P184" s="237"/>
      <c r="Q184" s="237"/>
      <c r="R184" s="237"/>
      <c r="S184" s="237"/>
      <c r="T184" s="237"/>
      <c r="U184" s="237"/>
      <c r="V184" s="237"/>
      <c r="W184" s="237"/>
      <c r="X184" s="237"/>
      <c r="Y184" s="237"/>
      <c r="Z184" s="237"/>
    </row>
    <row r="185" spans="1:26" ht="12.75" customHeight="1" x14ac:dyDescent="0.2">
      <c r="A185" s="268"/>
      <c r="B185" s="269"/>
      <c r="C185" s="270"/>
      <c r="D185" s="269"/>
      <c r="E185" s="271"/>
      <c r="F185" s="271"/>
      <c r="G185" s="237"/>
      <c r="H185" s="237"/>
      <c r="I185" s="237"/>
      <c r="J185" s="237"/>
      <c r="K185" s="237"/>
      <c r="L185" s="237"/>
      <c r="M185" s="237"/>
      <c r="N185" s="237"/>
      <c r="O185" s="237"/>
      <c r="P185" s="237"/>
      <c r="Q185" s="237"/>
      <c r="R185" s="237"/>
      <c r="S185" s="237"/>
      <c r="T185" s="237"/>
      <c r="U185" s="237"/>
      <c r="V185" s="237"/>
      <c r="W185" s="237"/>
      <c r="X185" s="237"/>
      <c r="Y185" s="237"/>
      <c r="Z185" s="237"/>
    </row>
    <row r="186" spans="1:26" ht="12.75" customHeight="1" x14ac:dyDescent="0.2">
      <c r="A186" s="268"/>
      <c r="B186" s="269"/>
      <c r="C186" s="270"/>
      <c r="D186" s="269"/>
      <c r="E186" s="271"/>
      <c r="F186" s="271"/>
      <c r="G186" s="237"/>
      <c r="H186" s="237"/>
      <c r="I186" s="237"/>
      <c r="J186" s="237"/>
      <c r="K186" s="237"/>
      <c r="L186" s="237"/>
      <c r="M186" s="237"/>
      <c r="N186" s="237"/>
      <c r="O186" s="237"/>
      <c r="P186" s="237"/>
      <c r="Q186" s="237"/>
      <c r="R186" s="237"/>
      <c r="S186" s="237"/>
      <c r="T186" s="237"/>
      <c r="U186" s="237"/>
      <c r="V186" s="237"/>
      <c r="W186" s="237"/>
      <c r="X186" s="237"/>
      <c r="Y186" s="237"/>
      <c r="Z186" s="237"/>
    </row>
    <row r="187" spans="1:26" ht="12.75" customHeight="1" x14ac:dyDescent="0.2">
      <c r="A187" s="268"/>
      <c r="B187" s="269"/>
      <c r="C187" s="270"/>
      <c r="D187" s="269"/>
      <c r="E187" s="271"/>
      <c r="F187" s="271"/>
      <c r="G187" s="237"/>
      <c r="H187" s="237"/>
      <c r="I187" s="237"/>
      <c r="J187" s="237"/>
      <c r="K187" s="237"/>
      <c r="L187" s="237"/>
      <c r="M187" s="237"/>
      <c r="N187" s="237"/>
      <c r="O187" s="237"/>
      <c r="P187" s="237"/>
      <c r="Q187" s="237"/>
      <c r="R187" s="237"/>
      <c r="S187" s="237"/>
      <c r="T187" s="237"/>
      <c r="U187" s="237"/>
      <c r="V187" s="237"/>
      <c r="W187" s="237"/>
      <c r="X187" s="237"/>
      <c r="Y187" s="237"/>
      <c r="Z187" s="237"/>
    </row>
    <row r="188" spans="1:26" ht="12.75" customHeight="1" x14ac:dyDescent="0.2">
      <c r="A188" s="268"/>
      <c r="B188" s="269"/>
      <c r="C188" s="270"/>
      <c r="D188" s="269"/>
      <c r="E188" s="271"/>
      <c r="F188" s="271"/>
      <c r="G188" s="237"/>
      <c r="H188" s="237"/>
      <c r="I188" s="237"/>
      <c r="J188" s="237"/>
      <c r="K188" s="237"/>
      <c r="L188" s="237"/>
      <c r="M188" s="237"/>
      <c r="N188" s="237"/>
      <c r="O188" s="237"/>
      <c r="P188" s="237"/>
      <c r="Q188" s="237"/>
      <c r="R188" s="237"/>
      <c r="S188" s="237"/>
      <c r="T188" s="237"/>
      <c r="U188" s="237"/>
      <c r="V188" s="237"/>
      <c r="W188" s="237"/>
      <c r="X188" s="237"/>
      <c r="Y188" s="237"/>
      <c r="Z188" s="237"/>
    </row>
    <row r="189" spans="1:26" ht="12.75" customHeight="1" x14ac:dyDescent="0.2">
      <c r="A189" s="268"/>
      <c r="B189" s="269"/>
      <c r="C189" s="270"/>
      <c r="D189" s="269"/>
      <c r="E189" s="271"/>
      <c r="F189" s="271"/>
      <c r="G189" s="237"/>
      <c r="H189" s="237"/>
      <c r="I189" s="237"/>
      <c r="J189" s="237"/>
      <c r="K189" s="237"/>
      <c r="L189" s="237"/>
      <c r="M189" s="237"/>
      <c r="N189" s="237"/>
      <c r="O189" s="237"/>
      <c r="P189" s="237"/>
      <c r="Q189" s="237"/>
      <c r="R189" s="237"/>
      <c r="S189" s="237"/>
      <c r="T189" s="237"/>
      <c r="U189" s="237"/>
      <c r="V189" s="237"/>
      <c r="W189" s="237"/>
      <c r="X189" s="237"/>
      <c r="Y189" s="237"/>
      <c r="Z189" s="237"/>
    </row>
    <row r="190" spans="1:26" ht="12.75" customHeight="1" x14ac:dyDescent="0.2">
      <c r="A190" s="268"/>
      <c r="B190" s="269"/>
      <c r="C190" s="270"/>
      <c r="D190" s="269"/>
      <c r="E190" s="271"/>
      <c r="F190" s="271"/>
      <c r="G190" s="237"/>
      <c r="H190" s="237"/>
      <c r="I190" s="237"/>
      <c r="J190" s="237"/>
      <c r="K190" s="237"/>
      <c r="L190" s="237"/>
      <c r="M190" s="237"/>
      <c r="N190" s="237"/>
      <c r="O190" s="237"/>
      <c r="P190" s="237"/>
      <c r="Q190" s="237"/>
      <c r="R190" s="237"/>
      <c r="S190" s="237"/>
      <c r="T190" s="237"/>
      <c r="U190" s="237"/>
      <c r="V190" s="237"/>
      <c r="W190" s="237"/>
      <c r="X190" s="237"/>
      <c r="Y190" s="237"/>
      <c r="Z190" s="237"/>
    </row>
    <row r="191" spans="1:26" ht="12.75" customHeight="1" x14ac:dyDescent="0.2">
      <c r="A191" s="268"/>
      <c r="B191" s="269"/>
      <c r="C191" s="270"/>
      <c r="D191" s="269"/>
      <c r="E191" s="271"/>
      <c r="F191" s="271"/>
      <c r="G191" s="237"/>
      <c r="H191" s="237"/>
      <c r="I191" s="237"/>
      <c r="J191" s="237"/>
      <c r="K191" s="237"/>
      <c r="L191" s="237"/>
      <c r="M191" s="237"/>
      <c r="N191" s="237"/>
      <c r="O191" s="237"/>
      <c r="P191" s="237"/>
      <c r="Q191" s="237"/>
      <c r="R191" s="237"/>
      <c r="S191" s="237"/>
      <c r="T191" s="237"/>
      <c r="U191" s="237"/>
      <c r="V191" s="237"/>
      <c r="W191" s="237"/>
      <c r="X191" s="237"/>
      <c r="Y191" s="237"/>
      <c r="Z191" s="237"/>
    </row>
    <row r="192" spans="1:26" ht="12.75" customHeight="1" x14ac:dyDescent="0.2">
      <c r="A192" s="268"/>
      <c r="B192" s="269"/>
      <c r="C192" s="270"/>
      <c r="D192" s="269"/>
      <c r="E192" s="271"/>
      <c r="F192" s="271"/>
      <c r="G192" s="237"/>
      <c r="H192" s="237"/>
      <c r="I192" s="237"/>
      <c r="J192" s="237"/>
      <c r="K192" s="237"/>
      <c r="L192" s="237"/>
      <c r="M192" s="237"/>
      <c r="N192" s="237"/>
      <c r="O192" s="237"/>
      <c r="P192" s="237"/>
      <c r="Q192" s="237"/>
      <c r="R192" s="237"/>
      <c r="S192" s="237"/>
      <c r="T192" s="237"/>
      <c r="U192" s="237"/>
      <c r="V192" s="237"/>
      <c r="W192" s="237"/>
      <c r="X192" s="237"/>
      <c r="Y192" s="237"/>
      <c r="Z192" s="237"/>
    </row>
    <row r="193" spans="1:26" ht="12.75" customHeight="1" x14ac:dyDescent="0.2">
      <c r="A193" s="268"/>
      <c r="B193" s="269"/>
      <c r="C193" s="270"/>
      <c r="D193" s="269"/>
      <c r="E193" s="271"/>
      <c r="F193" s="271"/>
      <c r="G193" s="237"/>
      <c r="H193" s="237"/>
      <c r="I193" s="237"/>
      <c r="J193" s="237"/>
      <c r="K193" s="237"/>
      <c r="L193" s="237"/>
      <c r="M193" s="237"/>
      <c r="N193" s="237"/>
      <c r="O193" s="237"/>
      <c r="P193" s="237"/>
      <c r="Q193" s="237"/>
      <c r="R193" s="237"/>
      <c r="S193" s="237"/>
      <c r="T193" s="237"/>
      <c r="U193" s="237"/>
      <c r="V193" s="237"/>
      <c r="W193" s="237"/>
      <c r="X193" s="237"/>
      <c r="Y193" s="237"/>
      <c r="Z193" s="237"/>
    </row>
    <row r="194" spans="1:26" ht="12.75" customHeight="1" x14ac:dyDescent="0.2">
      <c r="A194" s="268"/>
      <c r="B194" s="269"/>
      <c r="C194" s="270"/>
      <c r="D194" s="269"/>
      <c r="E194" s="271"/>
      <c r="F194" s="271"/>
      <c r="G194" s="237"/>
      <c r="H194" s="237"/>
      <c r="I194" s="237"/>
      <c r="J194" s="237"/>
      <c r="K194" s="237"/>
      <c r="L194" s="237"/>
      <c r="M194" s="237"/>
      <c r="N194" s="237"/>
      <c r="O194" s="237"/>
      <c r="P194" s="237"/>
      <c r="Q194" s="237"/>
      <c r="R194" s="237"/>
      <c r="S194" s="237"/>
      <c r="T194" s="237"/>
      <c r="U194" s="237"/>
      <c r="V194" s="237"/>
      <c r="W194" s="237"/>
      <c r="X194" s="237"/>
      <c r="Y194" s="237"/>
      <c r="Z194" s="237"/>
    </row>
    <row r="195" spans="1:26" ht="12.75" customHeight="1" x14ac:dyDescent="0.2">
      <c r="A195" s="268"/>
      <c r="B195" s="269"/>
      <c r="C195" s="270"/>
      <c r="D195" s="269"/>
      <c r="E195" s="271"/>
      <c r="F195" s="271"/>
      <c r="G195" s="237"/>
      <c r="H195" s="237"/>
      <c r="I195" s="237"/>
      <c r="J195" s="237"/>
      <c r="K195" s="237"/>
      <c r="L195" s="237"/>
      <c r="M195" s="237"/>
      <c r="N195" s="237"/>
      <c r="O195" s="237"/>
      <c r="P195" s="237"/>
      <c r="Q195" s="237"/>
      <c r="R195" s="237"/>
      <c r="S195" s="237"/>
      <c r="T195" s="237"/>
      <c r="U195" s="237"/>
      <c r="V195" s="237"/>
      <c r="W195" s="237"/>
      <c r="X195" s="237"/>
      <c r="Y195" s="237"/>
      <c r="Z195" s="237"/>
    </row>
    <row r="196" spans="1:26" ht="12.75" customHeight="1" x14ac:dyDescent="0.2">
      <c r="A196" s="268"/>
      <c r="B196" s="269"/>
      <c r="C196" s="270"/>
      <c r="D196" s="269"/>
      <c r="E196" s="271"/>
      <c r="F196" s="271"/>
      <c r="G196" s="237"/>
      <c r="H196" s="237"/>
      <c r="I196" s="237"/>
      <c r="J196" s="237"/>
      <c r="K196" s="237"/>
      <c r="L196" s="237"/>
      <c r="M196" s="237"/>
      <c r="N196" s="237"/>
      <c r="O196" s="237"/>
      <c r="P196" s="237"/>
      <c r="Q196" s="237"/>
      <c r="R196" s="237"/>
      <c r="S196" s="237"/>
      <c r="T196" s="237"/>
      <c r="U196" s="237"/>
      <c r="V196" s="237"/>
      <c r="W196" s="237"/>
      <c r="X196" s="237"/>
      <c r="Y196" s="237"/>
      <c r="Z196" s="237"/>
    </row>
    <row r="197" spans="1:26" ht="12.75" customHeight="1" x14ac:dyDescent="0.2">
      <c r="A197" s="268"/>
      <c r="B197" s="269"/>
      <c r="C197" s="270"/>
      <c r="D197" s="269"/>
      <c r="E197" s="271"/>
      <c r="F197" s="271"/>
      <c r="G197" s="237"/>
      <c r="H197" s="237"/>
      <c r="I197" s="237"/>
      <c r="J197" s="237"/>
      <c r="K197" s="237"/>
      <c r="L197" s="237"/>
      <c r="M197" s="237"/>
      <c r="N197" s="237"/>
      <c r="O197" s="237"/>
      <c r="P197" s="237"/>
      <c r="Q197" s="237"/>
      <c r="R197" s="237"/>
      <c r="S197" s="237"/>
      <c r="T197" s="237"/>
      <c r="U197" s="237"/>
      <c r="V197" s="237"/>
      <c r="W197" s="237"/>
      <c r="X197" s="237"/>
      <c r="Y197" s="237"/>
      <c r="Z197" s="237"/>
    </row>
    <row r="198" spans="1:26" ht="12.75" customHeight="1" x14ac:dyDescent="0.2">
      <c r="A198" s="268"/>
      <c r="B198" s="269"/>
      <c r="C198" s="270"/>
      <c r="D198" s="269"/>
      <c r="E198" s="271"/>
      <c r="F198" s="271"/>
      <c r="G198" s="237"/>
      <c r="H198" s="237"/>
      <c r="I198" s="237"/>
      <c r="J198" s="237"/>
      <c r="K198" s="237"/>
      <c r="L198" s="237"/>
      <c r="M198" s="237"/>
      <c r="N198" s="237"/>
      <c r="O198" s="237"/>
      <c r="P198" s="237"/>
      <c r="Q198" s="237"/>
      <c r="R198" s="237"/>
      <c r="S198" s="237"/>
      <c r="T198" s="237"/>
      <c r="U198" s="237"/>
      <c r="V198" s="237"/>
      <c r="W198" s="237"/>
      <c r="X198" s="237"/>
      <c r="Y198" s="237"/>
      <c r="Z198" s="237"/>
    </row>
    <row r="199" spans="1:26" ht="12.75" customHeight="1" x14ac:dyDescent="0.2">
      <c r="A199" s="268"/>
      <c r="B199" s="269"/>
      <c r="C199" s="270"/>
      <c r="D199" s="269"/>
      <c r="E199" s="271"/>
      <c r="F199" s="271"/>
      <c r="G199" s="237"/>
      <c r="H199" s="237"/>
      <c r="I199" s="237"/>
      <c r="J199" s="237"/>
      <c r="K199" s="237"/>
      <c r="L199" s="237"/>
      <c r="M199" s="237"/>
      <c r="N199" s="237"/>
      <c r="O199" s="237"/>
      <c r="P199" s="237"/>
      <c r="Q199" s="237"/>
      <c r="R199" s="237"/>
      <c r="S199" s="237"/>
      <c r="T199" s="237"/>
      <c r="U199" s="237"/>
      <c r="V199" s="237"/>
      <c r="W199" s="237"/>
      <c r="X199" s="237"/>
      <c r="Y199" s="237"/>
      <c r="Z199" s="237"/>
    </row>
    <row r="200" spans="1:26" ht="12.75" customHeight="1" x14ac:dyDescent="0.2">
      <c r="A200" s="268"/>
      <c r="B200" s="269"/>
      <c r="C200" s="270"/>
      <c r="D200" s="269"/>
      <c r="E200" s="271"/>
      <c r="F200" s="271"/>
      <c r="G200" s="237"/>
      <c r="H200" s="237"/>
      <c r="I200" s="237"/>
      <c r="J200" s="237"/>
      <c r="K200" s="237"/>
      <c r="L200" s="237"/>
      <c r="M200" s="237"/>
      <c r="N200" s="237"/>
      <c r="O200" s="237"/>
      <c r="P200" s="237"/>
      <c r="Q200" s="237"/>
      <c r="R200" s="237"/>
      <c r="S200" s="237"/>
      <c r="T200" s="237"/>
      <c r="U200" s="237"/>
      <c r="V200" s="237"/>
      <c r="W200" s="237"/>
      <c r="X200" s="237"/>
      <c r="Y200" s="237"/>
      <c r="Z200" s="237"/>
    </row>
    <row r="201" spans="1:26" ht="12.75" customHeight="1" x14ac:dyDescent="0.2">
      <c r="A201" s="268"/>
      <c r="B201" s="269"/>
      <c r="C201" s="270"/>
      <c r="D201" s="269"/>
      <c r="E201" s="271"/>
      <c r="F201" s="271"/>
      <c r="G201" s="237"/>
      <c r="H201" s="237"/>
      <c r="I201" s="237"/>
      <c r="J201" s="237"/>
      <c r="K201" s="237"/>
      <c r="L201" s="237"/>
      <c r="M201" s="237"/>
      <c r="N201" s="237"/>
      <c r="O201" s="237"/>
      <c r="P201" s="237"/>
      <c r="Q201" s="237"/>
      <c r="R201" s="237"/>
      <c r="S201" s="237"/>
      <c r="T201" s="237"/>
      <c r="U201" s="237"/>
      <c r="V201" s="237"/>
      <c r="W201" s="237"/>
      <c r="X201" s="237"/>
      <c r="Y201" s="237"/>
      <c r="Z201" s="237"/>
    </row>
    <row r="202" spans="1:26" ht="12.75" customHeight="1" x14ac:dyDescent="0.2">
      <c r="A202" s="268"/>
      <c r="B202" s="269"/>
      <c r="C202" s="270"/>
      <c r="D202" s="269"/>
      <c r="E202" s="271"/>
      <c r="F202" s="271"/>
      <c r="G202" s="237"/>
      <c r="H202" s="237"/>
      <c r="I202" s="237"/>
      <c r="J202" s="237"/>
      <c r="K202" s="237"/>
      <c r="L202" s="237"/>
      <c r="M202" s="237"/>
      <c r="N202" s="237"/>
      <c r="O202" s="237"/>
      <c r="P202" s="237"/>
      <c r="Q202" s="237"/>
      <c r="R202" s="237"/>
      <c r="S202" s="237"/>
      <c r="T202" s="237"/>
      <c r="U202" s="237"/>
      <c r="V202" s="237"/>
      <c r="W202" s="237"/>
      <c r="X202" s="237"/>
      <c r="Y202" s="237"/>
      <c r="Z202" s="237"/>
    </row>
    <row r="203" spans="1:26" ht="12.75" customHeight="1" x14ac:dyDescent="0.2">
      <c r="A203" s="268"/>
      <c r="B203" s="269"/>
      <c r="C203" s="270"/>
      <c r="D203" s="269"/>
      <c r="E203" s="271"/>
      <c r="F203" s="271"/>
      <c r="G203" s="237"/>
      <c r="H203" s="237"/>
      <c r="I203" s="237"/>
      <c r="J203" s="237"/>
      <c r="K203" s="237"/>
      <c r="L203" s="237"/>
      <c r="M203" s="237"/>
      <c r="N203" s="237"/>
      <c r="O203" s="237"/>
      <c r="P203" s="237"/>
      <c r="Q203" s="237"/>
      <c r="R203" s="237"/>
      <c r="S203" s="237"/>
      <c r="T203" s="237"/>
      <c r="U203" s="237"/>
      <c r="V203" s="237"/>
      <c r="W203" s="237"/>
      <c r="X203" s="237"/>
      <c r="Y203" s="237"/>
      <c r="Z203" s="237"/>
    </row>
    <row r="204" spans="1:26" ht="12.75" customHeight="1" x14ac:dyDescent="0.2">
      <c r="A204" s="268"/>
      <c r="B204" s="269"/>
      <c r="C204" s="270"/>
      <c r="D204" s="269"/>
      <c r="E204" s="271"/>
      <c r="F204" s="271"/>
      <c r="G204" s="237"/>
      <c r="H204" s="237"/>
      <c r="I204" s="237"/>
      <c r="J204" s="237"/>
      <c r="K204" s="237"/>
      <c r="L204" s="237"/>
      <c r="M204" s="237"/>
      <c r="N204" s="237"/>
      <c r="O204" s="237"/>
      <c r="P204" s="237"/>
      <c r="Q204" s="237"/>
      <c r="R204" s="237"/>
      <c r="S204" s="237"/>
      <c r="T204" s="237"/>
      <c r="U204" s="237"/>
      <c r="V204" s="237"/>
      <c r="W204" s="237"/>
      <c r="X204" s="237"/>
      <c r="Y204" s="237"/>
      <c r="Z204" s="237"/>
    </row>
    <row r="205" spans="1:26" ht="12.75" customHeight="1" x14ac:dyDescent="0.2">
      <c r="A205" s="268"/>
      <c r="B205" s="269"/>
      <c r="C205" s="270"/>
      <c r="D205" s="269"/>
      <c r="E205" s="271"/>
      <c r="F205" s="271"/>
      <c r="G205" s="237"/>
      <c r="H205" s="237"/>
      <c r="I205" s="237"/>
      <c r="J205" s="237"/>
      <c r="K205" s="237"/>
      <c r="L205" s="237"/>
      <c r="M205" s="237"/>
      <c r="N205" s="237"/>
      <c r="O205" s="237"/>
      <c r="P205" s="237"/>
      <c r="Q205" s="237"/>
      <c r="R205" s="237"/>
      <c r="S205" s="237"/>
      <c r="T205" s="237"/>
      <c r="U205" s="237"/>
      <c r="V205" s="237"/>
      <c r="W205" s="237"/>
      <c r="X205" s="237"/>
      <c r="Y205" s="237"/>
      <c r="Z205" s="237"/>
    </row>
    <row r="206" spans="1:26" ht="12.75" customHeight="1" x14ac:dyDescent="0.2">
      <c r="A206" s="268"/>
      <c r="B206" s="269"/>
      <c r="C206" s="270"/>
      <c r="D206" s="269"/>
      <c r="E206" s="271"/>
      <c r="F206" s="271"/>
      <c r="G206" s="237"/>
      <c r="H206" s="237"/>
      <c r="I206" s="237"/>
      <c r="J206" s="237"/>
      <c r="K206" s="237"/>
      <c r="L206" s="237"/>
      <c r="M206" s="237"/>
      <c r="N206" s="237"/>
      <c r="O206" s="237"/>
      <c r="P206" s="237"/>
      <c r="Q206" s="237"/>
      <c r="R206" s="237"/>
      <c r="S206" s="237"/>
      <c r="T206" s="237"/>
      <c r="U206" s="237"/>
      <c r="V206" s="237"/>
      <c r="W206" s="237"/>
      <c r="X206" s="237"/>
      <c r="Y206" s="237"/>
      <c r="Z206" s="237"/>
    </row>
    <row r="207" spans="1:26" ht="12.75" customHeight="1" x14ac:dyDescent="0.2">
      <c r="A207" s="268"/>
      <c r="B207" s="269"/>
      <c r="C207" s="270"/>
      <c r="D207" s="269"/>
      <c r="E207" s="271"/>
      <c r="F207" s="271"/>
      <c r="G207" s="237"/>
      <c r="H207" s="237"/>
      <c r="I207" s="237"/>
      <c r="J207" s="237"/>
      <c r="K207" s="237"/>
      <c r="L207" s="237"/>
      <c r="M207" s="237"/>
      <c r="N207" s="237"/>
      <c r="O207" s="237"/>
      <c r="P207" s="237"/>
      <c r="Q207" s="237"/>
      <c r="R207" s="237"/>
      <c r="S207" s="237"/>
      <c r="T207" s="237"/>
      <c r="U207" s="237"/>
      <c r="V207" s="237"/>
      <c r="W207" s="237"/>
      <c r="X207" s="237"/>
      <c r="Y207" s="237"/>
      <c r="Z207" s="237"/>
    </row>
    <row r="208" spans="1:26" ht="12.75" customHeight="1" x14ac:dyDescent="0.2">
      <c r="A208" s="268"/>
      <c r="B208" s="269"/>
      <c r="C208" s="270"/>
      <c r="D208" s="269"/>
      <c r="E208" s="271"/>
      <c r="F208" s="271"/>
      <c r="G208" s="237"/>
      <c r="H208" s="237"/>
      <c r="I208" s="237"/>
      <c r="J208" s="237"/>
      <c r="K208" s="237"/>
      <c r="L208" s="237"/>
      <c r="M208" s="237"/>
      <c r="N208" s="237"/>
      <c r="O208" s="237"/>
      <c r="P208" s="237"/>
      <c r="Q208" s="237"/>
      <c r="R208" s="237"/>
      <c r="S208" s="237"/>
      <c r="T208" s="237"/>
      <c r="U208" s="237"/>
      <c r="V208" s="237"/>
      <c r="W208" s="237"/>
      <c r="X208" s="237"/>
      <c r="Y208" s="237"/>
      <c r="Z208" s="237"/>
    </row>
    <row r="209" spans="1:26" ht="12.75" customHeight="1" x14ac:dyDescent="0.2">
      <c r="A209" s="268"/>
      <c r="B209" s="269"/>
      <c r="C209" s="270"/>
      <c r="D209" s="269"/>
      <c r="E209" s="271"/>
      <c r="F209" s="271"/>
      <c r="G209" s="237"/>
      <c r="H209" s="237"/>
      <c r="I209" s="237"/>
      <c r="J209" s="237"/>
      <c r="K209" s="237"/>
      <c r="L209" s="237"/>
      <c r="M209" s="237"/>
      <c r="N209" s="237"/>
      <c r="O209" s="237"/>
      <c r="P209" s="237"/>
      <c r="Q209" s="237"/>
      <c r="R209" s="237"/>
      <c r="S209" s="237"/>
      <c r="T209" s="237"/>
      <c r="U209" s="237"/>
      <c r="V209" s="237"/>
      <c r="W209" s="237"/>
      <c r="X209" s="237"/>
      <c r="Y209" s="237"/>
      <c r="Z209" s="237"/>
    </row>
    <row r="210" spans="1:26" ht="12.75" customHeight="1" x14ac:dyDescent="0.2">
      <c r="A210" s="268"/>
      <c r="B210" s="269"/>
      <c r="C210" s="270"/>
      <c r="D210" s="269"/>
      <c r="E210" s="271"/>
      <c r="F210" s="271"/>
      <c r="G210" s="237"/>
      <c r="H210" s="237"/>
      <c r="I210" s="237"/>
      <c r="J210" s="237"/>
      <c r="K210" s="237"/>
      <c r="L210" s="237"/>
      <c r="M210" s="237"/>
      <c r="N210" s="237"/>
      <c r="O210" s="237"/>
      <c r="P210" s="237"/>
      <c r="Q210" s="237"/>
      <c r="R210" s="237"/>
      <c r="S210" s="237"/>
      <c r="T210" s="237"/>
      <c r="U210" s="237"/>
      <c r="V210" s="237"/>
      <c r="W210" s="237"/>
      <c r="X210" s="237"/>
      <c r="Y210" s="237"/>
      <c r="Z210" s="237"/>
    </row>
    <row r="211" spans="1:26" ht="12.75" customHeight="1" x14ac:dyDescent="0.2">
      <c r="A211" s="268"/>
      <c r="B211" s="269"/>
      <c r="C211" s="270"/>
      <c r="D211" s="269"/>
      <c r="E211" s="271"/>
      <c r="F211" s="271"/>
      <c r="G211" s="237"/>
      <c r="H211" s="237"/>
      <c r="I211" s="237"/>
      <c r="J211" s="237"/>
      <c r="K211" s="237"/>
      <c r="L211" s="237"/>
      <c r="M211" s="237"/>
      <c r="N211" s="237"/>
      <c r="O211" s="237"/>
      <c r="P211" s="237"/>
      <c r="Q211" s="237"/>
      <c r="R211" s="237"/>
      <c r="S211" s="237"/>
      <c r="T211" s="237"/>
      <c r="U211" s="237"/>
      <c r="V211" s="237"/>
      <c r="W211" s="237"/>
      <c r="X211" s="237"/>
      <c r="Y211" s="237"/>
      <c r="Z211" s="237"/>
    </row>
    <row r="212" spans="1:26" ht="12.75" customHeight="1" x14ac:dyDescent="0.2">
      <c r="A212" s="268"/>
      <c r="B212" s="269"/>
      <c r="C212" s="270"/>
      <c r="D212" s="269"/>
      <c r="E212" s="271"/>
      <c r="F212" s="271"/>
      <c r="G212" s="237"/>
      <c r="H212" s="237"/>
      <c r="I212" s="237"/>
      <c r="J212" s="237"/>
      <c r="K212" s="237"/>
      <c r="L212" s="237"/>
      <c r="M212" s="237"/>
      <c r="N212" s="237"/>
      <c r="O212" s="237"/>
      <c r="P212" s="237"/>
      <c r="Q212" s="237"/>
      <c r="R212" s="237"/>
      <c r="S212" s="237"/>
      <c r="T212" s="237"/>
      <c r="U212" s="237"/>
      <c r="V212" s="237"/>
      <c r="W212" s="237"/>
      <c r="X212" s="237"/>
      <c r="Y212" s="237"/>
      <c r="Z212" s="237"/>
    </row>
    <row r="213" spans="1:26" ht="12.75" customHeight="1" x14ac:dyDescent="0.2">
      <c r="A213" s="268"/>
      <c r="B213" s="269"/>
      <c r="C213" s="270"/>
      <c r="D213" s="269"/>
      <c r="E213" s="271"/>
      <c r="F213" s="271"/>
      <c r="G213" s="237"/>
      <c r="H213" s="237"/>
      <c r="I213" s="237"/>
      <c r="J213" s="237"/>
      <c r="K213" s="237"/>
      <c r="L213" s="237"/>
      <c r="M213" s="237"/>
      <c r="N213" s="237"/>
      <c r="O213" s="237"/>
      <c r="P213" s="237"/>
      <c r="Q213" s="237"/>
      <c r="R213" s="237"/>
      <c r="S213" s="237"/>
      <c r="T213" s="237"/>
      <c r="U213" s="237"/>
      <c r="V213" s="237"/>
      <c r="W213" s="237"/>
      <c r="X213" s="237"/>
      <c r="Y213" s="237"/>
      <c r="Z213" s="237"/>
    </row>
    <row r="214" spans="1:26" ht="12.75" customHeight="1" x14ac:dyDescent="0.2">
      <c r="A214" s="268"/>
      <c r="B214" s="269"/>
      <c r="C214" s="270"/>
      <c r="D214" s="269"/>
      <c r="E214" s="271"/>
      <c r="F214" s="271"/>
      <c r="G214" s="237"/>
      <c r="H214" s="237"/>
      <c r="I214" s="237"/>
      <c r="J214" s="237"/>
      <c r="K214" s="237"/>
      <c r="L214" s="237"/>
      <c r="M214" s="237"/>
      <c r="N214" s="237"/>
      <c r="O214" s="237"/>
      <c r="P214" s="237"/>
      <c r="Q214" s="237"/>
      <c r="R214" s="237"/>
      <c r="S214" s="237"/>
      <c r="T214" s="237"/>
      <c r="U214" s="237"/>
      <c r="V214" s="237"/>
      <c r="W214" s="237"/>
      <c r="X214" s="237"/>
      <c r="Y214" s="237"/>
      <c r="Z214" s="237"/>
    </row>
    <row r="215" spans="1:26" ht="12.75" customHeight="1" x14ac:dyDescent="0.2">
      <c r="A215" s="268"/>
      <c r="B215" s="269"/>
      <c r="C215" s="270"/>
      <c r="D215" s="269"/>
      <c r="E215" s="271"/>
      <c r="F215" s="271"/>
      <c r="G215" s="237"/>
      <c r="H215" s="237"/>
      <c r="I215" s="237"/>
      <c r="J215" s="237"/>
      <c r="K215" s="237"/>
      <c r="L215" s="237"/>
      <c r="M215" s="237"/>
      <c r="N215" s="237"/>
      <c r="O215" s="237"/>
      <c r="P215" s="237"/>
      <c r="Q215" s="237"/>
      <c r="R215" s="237"/>
      <c r="S215" s="237"/>
      <c r="T215" s="237"/>
      <c r="U215" s="237"/>
      <c r="V215" s="237"/>
      <c r="W215" s="237"/>
      <c r="X215" s="237"/>
      <c r="Y215" s="237"/>
      <c r="Z215" s="237"/>
    </row>
    <row r="216" spans="1:26" ht="12.75" customHeight="1" x14ac:dyDescent="0.2">
      <c r="A216" s="268"/>
      <c r="B216" s="269"/>
      <c r="C216" s="270"/>
      <c r="D216" s="269"/>
      <c r="E216" s="271"/>
      <c r="F216" s="271"/>
      <c r="G216" s="237"/>
      <c r="H216" s="237"/>
      <c r="I216" s="237"/>
      <c r="J216" s="237"/>
      <c r="K216" s="237"/>
      <c r="L216" s="237"/>
      <c r="M216" s="237"/>
      <c r="N216" s="237"/>
      <c r="O216" s="237"/>
      <c r="P216" s="237"/>
      <c r="Q216" s="237"/>
      <c r="R216" s="237"/>
      <c r="S216" s="237"/>
      <c r="T216" s="237"/>
      <c r="U216" s="237"/>
      <c r="V216" s="237"/>
      <c r="W216" s="237"/>
      <c r="X216" s="237"/>
      <c r="Y216" s="237"/>
      <c r="Z216" s="237"/>
    </row>
    <row r="217" spans="1:26" ht="12.75" customHeight="1" x14ac:dyDescent="0.2">
      <c r="A217" s="268"/>
      <c r="B217" s="269"/>
      <c r="C217" s="270"/>
      <c r="D217" s="269"/>
      <c r="E217" s="271"/>
      <c r="F217" s="271"/>
      <c r="G217" s="237"/>
      <c r="H217" s="237"/>
      <c r="I217" s="237"/>
      <c r="J217" s="237"/>
      <c r="K217" s="237"/>
      <c r="L217" s="237"/>
      <c r="M217" s="237"/>
      <c r="N217" s="237"/>
      <c r="O217" s="237"/>
      <c r="P217" s="237"/>
      <c r="Q217" s="237"/>
      <c r="R217" s="237"/>
      <c r="S217" s="237"/>
      <c r="T217" s="237"/>
      <c r="U217" s="237"/>
      <c r="V217" s="237"/>
      <c r="W217" s="237"/>
      <c r="X217" s="237"/>
      <c r="Y217" s="237"/>
      <c r="Z217" s="237"/>
    </row>
    <row r="218" spans="1:26" ht="12.75" customHeight="1" x14ac:dyDescent="0.2">
      <c r="A218" s="268"/>
      <c r="B218" s="269"/>
      <c r="C218" s="270"/>
      <c r="D218" s="269"/>
      <c r="E218" s="271"/>
      <c r="F218" s="271"/>
      <c r="G218" s="237"/>
      <c r="H218" s="237"/>
      <c r="I218" s="237"/>
      <c r="J218" s="237"/>
      <c r="K218" s="237"/>
      <c r="L218" s="237"/>
      <c r="M218" s="237"/>
      <c r="N218" s="237"/>
      <c r="O218" s="237"/>
      <c r="P218" s="237"/>
      <c r="Q218" s="237"/>
      <c r="R218" s="237"/>
      <c r="S218" s="237"/>
      <c r="T218" s="237"/>
      <c r="U218" s="237"/>
      <c r="V218" s="237"/>
      <c r="W218" s="237"/>
      <c r="X218" s="237"/>
      <c r="Y218" s="237"/>
      <c r="Z218" s="237"/>
    </row>
    <row r="219" spans="1:26" ht="12.75" customHeight="1" x14ac:dyDescent="0.2">
      <c r="A219" s="268"/>
      <c r="B219" s="269"/>
      <c r="C219" s="270"/>
      <c r="D219" s="269"/>
      <c r="E219" s="271"/>
      <c r="F219" s="271"/>
      <c r="G219" s="237"/>
      <c r="H219" s="237"/>
      <c r="I219" s="237"/>
      <c r="J219" s="237"/>
      <c r="K219" s="237"/>
      <c r="L219" s="237"/>
      <c r="M219" s="237"/>
      <c r="N219" s="237"/>
      <c r="O219" s="237"/>
      <c r="P219" s="237"/>
      <c r="Q219" s="237"/>
      <c r="R219" s="237"/>
      <c r="S219" s="237"/>
      <c r="T219" s="237"/>
      <c r="U219" s="237"/>
      <c r="V219" s="237"/>
      <c r="W219" s="237"/>
      <c r="X219" s="237"/>
      <c r="Y219" s="237"/>
      <c r="Z219" s="237"/>
    </row>
    <row r="220" spans="1:26" ht="12.75" customHeight="1" x14ac:dyDescent="0.2">
      <c r="A220" s="268"/>
      <c r="B220" s="269"/>
      <c r="C220" s="270"/>
      <c r="D220" s="269"/>
      <c r="E220" s="271"/>
      <c r="F220" s="271"/>
      <c r="G220" s="237"/>
      <c r="H220" s="237"/>
      <c r="I220" s="237"/>
      <c r="J220" s="237"/>
      <c r="K220" s="237"/>
      <c r="L220" s="237"/>
      <c r="M220" s="237"/>
      <c r="N220" s="237"/>
      <c r="O220" s="237"/>
      <c r="P220" s="237"/>
      <c r="Q220" s="237"/>
      <c r="R220" s="237"/>
      <c r="S220" s="237"/>
      <c r="T220" s="237"/>
      <c r="U220" s="237"/>
      <c r="V220" s="237"/>
      <c r="W220" s="237"/>
      <c r="X220" s="237"/>
      <c r="Y220" s="237"/>
      <c r="Z220" s="237"/>
    </row>
    <row r="221" spans="1:26" ht="12.75" customHeight="1" x14ac:dyDescent="0.2">
      <c r="A221" s="268"/>
      <c r="B221" s="269"/>
      <c r="C221" s="270"/>
      <c r="D221" s="269"/>
      <c r="E221" s="271"/>
      <c r="F221" s="271"/>
      <c r="G221" s="237"/>
      <c r="H221" s="237"/>
      <c r="I221" s="237"/>
      <c r="J221" s="237"/>
      <c r="K221" s="237"/>
      <c r="L221" s="237"/>
      <c r="M221" s="237"/>
      <c r="N221" s="237"/>
      <c r="O221" s="237"/>
      <c r="P221" s="237"/>
      <c r="Q221" s="237"/>
      <c r="R221" s="237"/>
      <c r="S221" s="237"/>
      <c r="T221" s="237"/>
      <c r="U221" s="237"/>
      <c r="V221" s="237"/>
      <c r="W221" s="237"/>
      <c r="X221" s="237"/>
      <c r="Y221" s="237"/>
      <c r="Z221" s="237"/>
    </row>
    <row r="222" spans="1:26" ht="12.75" customHeight="1" x14ac:dyDescent="0.2">
      <c r="A222" s="268"/>
      <c r="B222" s="269"/>
      <c r="C222" s="270"/>
      <c r="D222" s="269"/>
      <c r="E222" s="271"/>
      <c r="F222" s="271"/>
      <c r="G222" s="237"/>
      <c r="H222" s="237"/>
      <c r="I222" s="237"/>
      <c r="J222" s="237"/>
      <c r="K222" s="237"/>
      <c r="L222" s="237"/>
      <c r="M222" s="237"/>
      <c r="N222" s="237"/>
      <c r="O222" s="237"/>
      <c r="P222" s="237"/>
      <c r="Q222" s="237"/>
      <c r="R222" s="237"/>
      <c r="S222" s="237"/>
      <c r="T222" s="237"/>
      <c r="U222" s="237"/>
      <c r="V222" s="237"/>
      <c r="W222" s="237"/>
      <c r="X222" s="237"/>
      <c r="Y222" s="237"/>
      <c r="Z222" s="237"/>
    </row>
    <row r="223" spans="1:26" ht="12.75" customHeight="1" x14ac:dyDescent="0.2">
      <c r="A223" s="268"/>
      <c r="B223" s="269"/>
      <c r="C223" s="270"/>
      <c r="D223" s="269"/>
      <c r="E223" s="271"/>
      <c r="F223" s="271"/>
      <c r="G223" s="237"/>
      <c r="H223" s="237"/>
      <c r="I223" s="237"/>
      <c r="J223" s="237"/>
      <c r="K223" s="237"/>
      <c r="L223" s="237"/>
      <c r="M223" s="237"/>
      <c r="N223" s="237"/>
      <c r="O223" s="237"/>
      <c r="P223" s="237"/>
      <c r="Q223" s="237"/>
      <c r="R223" s="237"/>
      <c r="S223" s="237"/>
      <c r="T223" s="237"/>
      <c r="U223" s="237"/>
      <c r="V223" s="237"/>
      <c r="W223" s="237"/>
      <c r="X223" s="237"/>
      <c r="Y223" s="237"/>
      <c r="Z223" s="237"/>
    </row>
    <row r="224" spans="1:26" ht="12.75" customHeight="1" x14ac:dyDescent="0.2">
      <c r="A224" s="268"/>
      <c r="B224" s="269"/>
      <c r="C224" s="270"/>
      <c r="D224" s="269"/>
      <c r="E224" s="271"/>
      <c r="F224" s="271"/>
      <c r="G224" s="237"/>
      <c r="H224" s="237"/>
      <c r="I224" s="237"/>
      <c r="J224" s="237"/>
      <c r="K224" s="237"/>
      <c r="L224" s="237"/>
      <c r="M224" s="237"/>
      <c r="N224" s="237"/>
      <c r="O224" s="237"/>
      <c r="P224" s="237"/>
      <c r="Q224" s="237"/>
      <c r="R224" s="237"/>
      <c r="S224" s="237"/>
      <c r="T224" s="237"/>
      <c r="U224" s="237"/>
      <c r="V224" s="237"/>
      <c r="W224" s="237"/>
      <c r="X224" s="237"/>
      <c r="Y224" s="237"/>
      <c r="Z224" s="237"/>
    </row>
    <row r="225" spans="1:26" ht="12.75" customHeight="1" x14ac:dyDescent="0.2">
      <c r="A225" s="268"/>
      <c r="B225" s="269"/>
      <c r="C225" s="270"/>
      <c r="D225" s="269"/>
      <c r="E225" s="271"/>
      <c r="F225" s="271"/>
      <c r="G225" s="237"/>
      <c r="H225" s="237"/>
      <c r="I225" s="237"/>
      <c r="J225" s="237"/>
      <c r="K225" s="237"/>
      <c r="L225" s="237"/>
      <c r="M225" s="237"/>
      <c r="N225" s="237"/>
      <c r="O225" s="237"/>
      <c r="P225" s="237"/>
      <c r="Q225" s="237"/>
      <c r="R225" s="237"/>
      <c r="S225" s="237"/>
      <c r="T225" s="237"/>
      <c r="U225" s="237"/>
      <c r="V225" s="237"/>
      <c r="W225" s="237"/>
      <c r="X225" s="237"/>
      <c r="Y225" s="237"/>
      <c r="Z225" s="237"/>
    </row>
    <row r="226" spans="1:26" ht="12.75" customHeight="1" x14ac:dyDescent="0.2">
      <c r="A226" s="268"/>
      <c r="B226" s="269"/>
      <c r="C226" s="270"/>
      <c r="D226" s="269"/>
      <c r="E226" s="271"/>
      <c r="F226" s="271"/>
      <c r="G226" s="237"/>
      <c r="H226" s="237"/>
      <c r="I226" s="237"/>
      <c r="J226" s="237"/>
      <c r="K226" s="237"/>
      <c r="L226" s="237"/>
      <c r="M226" s="237"/>
      <c r="N226" s="237"/>
      <c r="O226" s="237"/>
      <c r="P226" s="237"/>
      <c r="Q226" s="237"/>
      <c r="R226" s="237"/>
      <c r="S226" s="237"/>
      <c r="T226" s="237"/>
      <c r="U226" s="237"/>
      <c r="V226" s="237"/>
      <c r="W226" s="237"/>
      <c r="X226" s="237"/>
      <c r="Y226" s="237"/>
      <c r="Z226" s="237"/>
    </row>
    <row r="227" spans="1:26" ht="12.75" customHeight="1" x14ac:dyDescent="0.2">
      <c r="A227" s="268"/>
      <c r="B227" s="269"/>
      <c r="C227" s="270"/>
      <c r="D227" s="269"/>
      <c r="E227" s="271"/>
      <c r="F227" s="271"/>
      <c r="G227" s="237"/>
      <c r="H227" s="237"/>
      <c r="I227" s="237"/>
      <c r="J227" s="237"/>
      <c r="K227" s="237"/>
      <c r="L227" s="237"/>
      <c r="M227" s="237"/>
      <c r="N227" s="237"/>
      <c r="O227" s="237"/>
      <c r="P227" s="237"/>
      <c r="Q227" s="237"/>
      <c r="R227" s="237"/>
      <c r="S227" s="237"/>
      <c r="T227" s="237"/>
      <c r="U227" s="237"/>
      <c r="V227" s="237"/>
      <c r="W227" s="237"/>
      <c r="X227" s="237"/>
      <c r="Y227" s="237"/>
      <c r="Z227" s="237"/>
    </row>
    <row r="228" spans="1:26" ht="12.75" customHeight="1" x14ac:dyDescent="0.2">
      <c r="A228" s="268"/>
      <c r="B228" s="269"/>
      <c r="C228" s="270"/>
      <c r="D228" s="269"/>
      <c r="E228" s="271"/>
      <c r="F228" s="271"/>
      <c r="G228" s="237"/>
      <c r="H228" s="237"/>
      <c r="I228" s="237"/>
      <c r="J228" s="237"/>
      <c r="K228" s="237"/>
      <c r="L228" s="237"/>
      <c r="M228" s="237"/>
      <c r="N228" s="237"/>
      <c r="O228" s="237"/>
      <c r="P228" s="237"/>
      <c r="Q228" s="237"/>
      <c r="R228" s="237"/>
      <c r="S228" s="237"/>
      <c r="T228" s="237"/>
      <c r="U228" s="237"/>
      <c r="V228" s="237"/>
      <c r="W228" s="237"/>
      <c r="X228" s="237"/>
      <c r="Y228" s="237"/>
      <c r="Z228" s="237"/>
    </row>
    <row r="229" spans="1:26" ht="12.75" customHeight="1" x14ac:dyDescent="0.2">
      <c r="A229" s="268"/>
      <c r="B229" s="269"/>
      <c r="C229" s="270"/>
      <c r="D229" s="269"/>
      <c r="E229" s="271"/>
      <c r="F229" s="271"/>
      <c r="G229" s="237"/>
      <c r="H229" s="237"/>
      <c r="I229" s="237"/>
      <c r="J229" s="237"/>
      <c r="K229" s="237"/>
      <c r="L229" s="237"/>
      <c r="M229" s="237"/>
      <c r="N229" s="237"/>
      <c r="O229" s="237"/>
      <c r="P229" s="237"/>
      <c r="Q229" s="237"/>
      <c r="R229" s="237"/>
      <c r="S229" s="237"/>
      <c r="T229" s="237"/>
      <c r="U229" s="237"/>
      <c r="V229" s="237"/>
      <c r="W229" s="237"/>
      <c r="X229" s="237"/>
      <c r="Y229" s="237"/>
      <c r="Z229" s="237"/>
    </row>
    <row r="230" spans="1:26" ht="12.75" customHeight="1" x14ac:dyDescent="0.2">
      <c r="A230" s="268"/>
      <c r="B230" s="269"/>
      <c r="C230" s="270"/>
      <c r="D230" s="269"/>
      <c r="E230" s="271"/>
      <c r="F230" s="271"/>
      <c r="G230" s="237"/>
      <c r="H230" s="237"/>
      <c r="I230" s="237"/>
      <c r="J230" s="237"/>
      <c r="K230" s="237"/>
      <c r="L230" s="237"/>
      <c r="M230" s="237"/>
      <c r="N230" s="237"/>
      <c r="O230" s="237"/>
      <c r="P230" s="237"/>
      <c r="Q230" s="237"/>
      <c r="R230" s="237"/>
      <c r="S230" s="237"/>
      <c r="T230" s="237"/>
      <c r="U230" s="237"/>
      <c r="V230" s="237"/>
      <c r="W230" s="237"/>
      <c r="X230" s="237"/>
      <c r="Y230" s="237"/>
      <c r="Z230" s="237"/>
    </row>
    <row r="231" spans="1:26" ht="12.75" customHeight="1" x14ac:dyDescent="0.2">
      <c r="A231" s="268"/>
      <c r="B231" s="269"/>
      <c r="C231" s="270"/>
      <c r="D231" s="269"/>
      <c r="E231" s="271"/>
      <c r="F231" s="271"/>
      <c r="G231" s="237"/>
      <c r="H231" s="237"/>
      <c r="I231" s="237"/>
      <c r="J231" s="237"/>
      <c r="K231" s="237"/>
      <c r="L231" s="237"/>
      <c r="M231" s="237"/>
      <c r="N231" s="237"/>
      <c r="O231" s="237"/>
      <c r="P231" s="237"/>
      <c r="Q231" s="237"/>
      <c r="R231" s="237"/>
      <c r="S231" s="237"/>
      <c r="T231" s="237"/>
      <c r="U231" s="237"/>
      <c r="V231" s="237"/>
      <c r="W231" s="237"/>
      <c r="X231" s="237"/>
      <c r="Y231" s="237"/>
      <c r="Z231" s="237"/>
    </row>
    <row r="232" spans="1:26" ht="12.75" customHeight="1" x14ac:dyDescent="0.2">
      <c r="A232" s="268"/>
      <c r="B232" s="269"/>
      <c r="C232" s="270"/>
      <c r="D232" s="269"/>
      <c r="E232" s="271"/>
      <c r="F232" s="271"/>
      <c r="G232" s="237"/>
      <c r="H232" s="237"/>
      <c r="I232" s="237"/>
      <c r="J232" s="237"/>
      <c r="K232" s="237"/>
      <c r="L232" s="237"/>
      <c r="M232" s="237"/>
      <c r="N232" s="237"/>
      <c r="O232" s="237"/>
      <c r="P232" s="237"/>
      <c r="Q232" s="237"/>
      <c r="R232" s="237"/>
      <c r="S232" s="237"/>
      <c r="T232" s="237"/>
      <c r="U232" s="237"/>
      <c r="V232" s="237"/>
      <c r="W232" s="237"/>
      <c r="X232" s="237"/>
      <c r="Y232" s="237"/>
      <c r="Z232" s="237"/>
    </row>
    <row r="233" spans="1:26" ht="12.75" customHeight="1" x14ac:dyDescent="0.2">
      <c r="A233" s="268"/>
      <c r="B233" s="269"/>
      <c r="C233" s="270"/>
      <c r="D233" s="269"/>
      <c r="E233" s="271"/>
      <c r="F233" s="271"/>
      <c r="G233" s="237"/>
      <c r="H233" s="237"/>
      <c r="I233" s="237"/>
      <c r="J233" s="237"/>
      <c r="K233" s="237"/>
      <c r="L233" s="237"/>
      <c r="M233" s="237"/>
      <c r="N233" s="237"/>
      <c r="O233" s="237"/>
      <c r="P233" s="237"/>
      <c r="Q233" s="237"/>
      <c r="R233" s="237"/>
      <c r="S233" s="237"/>
      <c r="T233" s="237"/>
      <c r="U233" s="237"/>
      <c r="V233" s="237"/>
      <c r="W233" s="237"/>
      <c r="X233" s="237"/>
      <c r="Y233" s="237"/>
      <c r="Z233" s="237"/>
    </row>
    <row r="234" spans="1:26" ht="12.75" customHeight="1" x14ac:dyDescent="0.2">
      <c r="A234" s="268"/>
      <c r="B234" s="269"/>
      <c r="C234" s="270"/>
      <c r="D234" s="269"/>
      <c r="E234" s="271"/>
      <c r="F234" s="271"/>
      <c r="G234" s="237"/>
      <c r="H234" s="237"/>
      <c r="I234" s="237"/>
      <c r="J234" s="237"/>
      <c r="K234" s="237"/>
      <c r="L234" s="237"/>
      <c r="M234" s="237"/>
      <c r="N234" s="237"/>
      <c r="O234" s="237"/>
      <c r="P234" s="237"/>
      <c r="Q234" s="237"/>
      <c r="R234" s="237"/>
      <c r="S234" s="237"/>
      <c r="T234" s="237"/>
      <c r="U234" s="237"/>
      <c r="V234" s="237"/>
      <c r="W234" s="237"/>
      <c r="X234" s="237"/>
      <c r="Y234" s="237"/>
      <c r="Z234" s="237"/>
    </row>
    <row r="235" spans="1:26" ht="12.75" customHeight="1" x14ac:dyDescent="0.2">
      <c r="A235" s="268"/>
      <c r="B235" s="269"/>
      <c r="C235" s="270"/>
      <c r="D235" s="269"/>
      <c r="E235" s="271"/>
      <c r="F235" s="271"/>
      <c r="G235" s="237"/>
      <c r="H235" s="237"/>
      <c r="I235" s="237"/>
      <c r="J235" s="237"/>
      <c r="K235" s="237"/>
      <c r="L235" s="237"/>
      <c r="M235" s="237"/>
      <c r="N235" s="237"/>
      <c r="O235" s="237"/>
      <c r="P235" s="237"/>
      <c r="Q235" s="237"/>
      <c r="R235" s="237"/>
      <c r="S235" s="237"/>
      <c r="T235" s="237"/>
      <c r="U235" s="237"/>
      <c r="V235" s="237"/>
      <c r="W235" s="237"/>
      <c r="X235" s="237"/>
      <c r="Y235" s="237"/>
      <c r="Z235" s="237"/>
    </row>
    <row r="236" spans="1:26" ht="12.75" customHeight="1" x14ac:dyDescent="0.2">
      <c r="A236" s="268"/>
      <c r="B236" s="269"/>
      <c r="C236" s="270"/>
      <c r="D236" s="269"/>
      <c r="E236" s="271"/>
      <c r="F236" s="271"/>
      <c r="G236" s="237"/>
      <c r="H236" s="237"/>
      <c r="I236" s="237"/>
      <c r="J236" s="237"/>
      <c r="K236" s="237"/>
      <c r="L236" s="237"/>
      <c r="M236" s="237"/>
      <c r="N236" s="237"/>
      <c r="O236" s="237"/>
      <c r="P236" s="237"/>
      <c r="Q236" s="237"/>
      <c r="R236" s="237"/>
      <c r="S236" s="237"/>
      <c r="T236" s="237"/>
      <c r="U236" s="237"/>
      <c r="V236" s="237"/>
      <c r="W236" s="237"/>
      <c r="X236" s="237"/>
      <c r="Y236" s="237"/>
      <c r="Z236" s="237"/>
    </row>
    <row r="237" spans="1:26" ht="12.75" customHeight="1" x14ac:dyDescent="0.2">
      <c r="A237" s="268"/>
      <c r="B237" s="269"/>
      <c r="C237" s="270"/>
      <c r="D237" s="269"/>
      <c r="E237" s="271"/>
      <c r="F237" s="271"/>
      <c r="G237" s="237"/>
      <c r="H237" s="237"/>
      <c r="I237" s="237"/>
      <c r="J237" s="237"/>
      <c r="K237" s="237"/>
      <c r="L237" s="237"/>
      <c r="M237" s="237"/>
      <c r="N237" s="237"/>
      <c r="O237" s="237"/>
      <c r="P237" s="237"/>
      <c r="Q237" s="237"/>
      <c r="R237" s="237"/>
      <c r="S237" s="237"/>
      <c r="T237" s="237"/>
      <c r="U237" s="237"/>
      <c r="V237" s="237"/>
      <c r="W237" s="237"/>
      <c r="X237" s="237"/>
      <c r="Y237" s="237"/>
      <c r="Z237" s="237"/>
    </row>
    <row r="238" spans="1:26" ht="12.75" customHeight="1" x14ac:dyDescent="0.2">
      <c r="A238" s="268"/>
      <c r="B238" s="269"/>
      <c r="C238" s="270"/>
      <c r="D238" s="269"/>
      <c r="E238" s="271"/>
      <c r="F238" s="271"/>
      <c r="G238" s="237"/>
      <c r="H238" s="237"/>
      <c r="I238" s="237"/>
      <c r="J238" s="237"/>
      <c r="K238" s="237"/>
      <c r="L238" s="237"/>
      <c r="M238" s="237"/>
      <c r="N238" s="237"/>
      <c r="O238" s="237"/>
      <c r="P238" s="237"/>
      <c r="Q238" s="237"/>
      <c r="R238" s="237"/>
      <c r="S238" s="237"/>
      <c r="T238" s="237"/>
      <c r="U238" s="237"/>
      <c r="V238" s="237"/>
      <c r="W238" s="237"/>
      <c r="X238" s="237"/>
      <c r="Y238" s="237"/>
      <c r="Z238" s="237"/>
    </row>
    <row r="239" spans="1:26" ht="12.75" customHeight="1" x14ac:dyDescent="0.2">
      <c r="A239" s="268"/>
      <c r="B239" s="269"/>
      <c r="C239" s="270"/>
      <c r="D239" s="269"/>
      <c r="E239" s="271"/>
      <c r="F239" s="271"/>
      <c r="G239" s="237"/>
      <c r="H239" s="237"/>
      <c r="I239" s="237"/>
      <c r="J239" s="237"/>
      <c r="K239" s="237"/>
      <c r="L239" s="237"/>
      <c r="M239" s="237"/>
      <c r="N239" s="237"/>
      <c r="O239" s="237"/>
      <c r="P239" s="237"/>
      <c r="Q239" s="237"/>
      <c r="R239" s="237"/>
      <c r="S239" s="237"/>
      <c r="T239" s="237"/>
      <c r="U239" s="237"/>
      <c r="V239" s="237"/>
      <c r="W239" s="237"/>
      <c r="X239" s="237"/>
      <c r="Y239" s="237"/>
      <c r="Z239" s="237"/>
    </row>
    <row r="240" spans="1:26" ht="12.75" customHeight="1" x14ac:dyDescent="0.2">
      <c r="A240" s="268"/>
      <c r="B240" s="269"/>
      <c r="C240" s="270"/>
      <c r="D240" s="269"/>
      <c r="E240" s="271"/>
      <c r="F240" s="271"/>
      <c r="G240" s="237"/>
      <c r="H240" s="237"/>
      <c r="I240" s="237"/>
      <c r="J240" s="237"/>
      <c r="K240" s="237"/>
      <c r="L240" s="237"/>
      <c r="M240" s="237"/>
      <c r="N240" s="237"/>
      <c r="O240" s="237"/>
      <c r="P240" s="237"/>
      <c r="Q240" s="237"/>
      <c r="R240" s="237"/>
      <c r="S240" s="237"/>
      <c r="T240" s="237"/>
      <c r="U240" s="237"/>
      <c r="V240" s="237"/>
      <c r="W240" s="237"/>
      <c r="X240" s="237"/>
      <c r="Y240" s="237"/>
      <c r="Z240" s="237"/>
    </row>
    <row r="241" spans="1:26" ht="12.75" customHeight="1" x14ac:dyDescent="0.2">
      <c r="A241" s="268"/>
      <c r="B241" s="269"/>
      <c r="C241" s="270"/>
      <c r="D241" s="269"/>
      <c r="E241" s="271"/>
      <c r="F241" s="271"/>
      <c r="G241" s="237"/>
      <c r="H241" s="237"/>
      <c r="I241" s="237"/>
      <c r="J241" s="237"/>
      <c r="K241" s="237"/>
      <c r="L241" s="237"/>
      <c r="M241" s="237"/>
      <c r="N241" s="237"/>
      <c r="O241" s="237"/>
      <c r="P241" s="237"/>
      <c r="Q241" s="237"/>
      <c r="R241" s="237"/>
      <c r="S241" s="237"/>
      <c r="T241" s="237"/>
      <c r="U241" s="237"/>
      <c r="V241" s="237"/>
      <c r="W241" s="237"/>
      <c r="X241" s="237"/>
      <c r="Y241" s="237"/>
      <c r="Z241" s="237"/>
    </row>
    <row r="242" spans="1:26" ht="12.75" customHeight="1" x14ac:dyDescent="0.2">
      <c r="A242" s="268"/>
      <c r="B242" s="269"/>
      <c r="C242" s="270"/>
      <c r="D242" s="269"/>
      <c r="E242" s="271"/>
      <c r="F242" s="271"/>
      <c r="G242" s="237"/>
      <c r="H242" s="237"/>
      <c r="I242" s="237"/>
      <c r="J242" s="237"/>
      <c r="K242" s="237"/>
      <c r="L242" s="237"/>
      <c r="M242" s="237"/>
      <c r="N242" s="237"/>
      <c r="O242" s="237"/>
      <c r="P242" s="237"/>
      <c r="Q242" s="237"/>
      <c r="R242" s="237"/>
      <c r="S242" s="237"/>
      <c r="T242" s="237"/>
      <c r="U242" s="237"/>
      <c r="V242" s="237"/>
      <c r="W242" s="237"/>
      <c r="X242" s="237"/>
      <c r="Y242" s="237"/>
      <c r="Z242" s="237"/>
    </row>
    <row r="243" spans="1:26" ht="12.75" customHeight="1" x14ac:dyDescent="0.2">
      <c r="A243" s="268"/>
      <c r="B243" s="269"/>
      <c r="C243" s="270"/>
      <c r="D243" s="269"/>
      <c r="E243" s="271"/>
      <c r="F243" s="271"/>
      <c r="G243" s="237"/>
      <c r="H243" s="237"/>
      <c r="I243" s="237"/>
      <c r="J243" s="237"/>
      <c r="K243" s="237"/>
      <c r="L243" s="237"/>
      <c r="M243" s="237"/>
      <c r="N243" s="237"/>
      <c r="O243" s="237"/>
      <c r="P243" s="237"/>
      <c r="Q243" s="237"/>
      <c r="R243" s="237"/>
      <c r="S243" s="237"/>
      <c r="T243" s="237"/>
      <c r="U243" s="237"/>
      <c r="V243" s="237"/>
      <c r="W243" s="237"/>
      <c r="X243" s="237"/>
      <c r="Y243" s="237"/>
      <c r="Z243" s="237"/>
    </row>
    <row r="244" spans="1:26" ht="12.75" customHeight="1" x14ac:dyDescent="0.2">
      <c r="A244" s="268"/>
      <c r="B244" s="269"/>
      <c r="C244" s="270"/>
      <c r="D244" s="269"/>
      <c r="E244" s="271"/>
      <c r="F244" s="271"/>
      <c r="G244" s="237"/>
      <c r="H244" s="237"/>
      <c r="I244" s="237"/>
      <c r="J244" s="237"/>
      <c r="K244" s="237"/>
      <c r="L244" s="237"/>
      <c r="M244" s="237"/>
      <c r="N244" s="237"/>
      <c r="O244" s="237"/>
      <c r="P244" s="237"/>
      <c r="Q244" s="237"/>
      <c r="R244" s="237"/>
      <c r="S244" s="237"/>
      <c r="T244" s="237"/>
      <c r="U244" s="237"/>
      <c r="V244" s="237"/>
      <c r="W244" s="237"/>
      <c r="X244" s="237"/>
      <c r="Y244" s="237"/>
      <c r="Z244" s="237"/>
    </row>
    <row r="245" spans="1:26" ht="12.75" customHeight="1" x14ac:dyDescent="0.2">
      <c r="A245" s="268"/>
      <c r="B245" s="269"/>
      <c r="C245" s="270"/>
      <c r="D245" s="269"/>
      <c r="E245" s="271"/>
      <c r="F245" s="271"/>
      <c r="G245" s="237"/>
      <c r="H245" s="237"/>
      <c r="I245" s="237"/>
      <c r="J245" s="237"/>
      <c r="K245" s="237"/>
      <c r="L245" s="237"/>
      <c r="M245" s="237"/>
      <c r="N245" s="237"/>
      <c r="O245" s="237"/>
      <c r="P245" s="237"/>
      <c r="Q245" s="237"/>
      <c r="R245" s="237"/>
      <c r="S245" s="237"/>
      <c r="T245" s="237"/>
      <c r="U245" s="237"/>
      <c r="V245" s="237"/>
      <c r="W245" s="237"/>
      <c r="X245" s="237"/>
      <c r="Y245" s="237"/>
      <c r="Z245" s="237"/>
    </row>
    <row r="246" spans="1:26" ht="12.75" customHeight="1" x14ac:dyDescent="0.2">
      <c r="A246" s="268"/>
      <c r="B246" s="269"/>
      <c r="C246" s="270"/>
      <c r="D246" s="269"/>
      <c r="E246" s="271"/>
      <c r="F246" s="271"/>
      <c r="G246" s="237"/>
      <c r="H246" s="237"/>
      <c r="I246" s="237"/>
      <c r="J246" s="237"/>
      <c r="K246" s="237"/>
      <c r="L246" s="237"/>
      <c r="M246" s="237"/>
      <c r="N246" s="237"/>
      <c r="O246" s="237"/>
      <c r="P246" s="237"/>
      <c r="Q246" s="237"/>
      <c r="R246" s="237"/>
      <c r="S246" s="237"/>
      <c r="T246" s="237"/>
      <c r="U246" s="237"/>
      <c r="V246" s="237"/>
      <c r="W246" s="237"/>
      <c r="X246" s="237"/>
      <c r="Y246" s="237"/>
      <c r="Z246" s="237"/>
    </row>
    <row r="247" spans="1:26" ht="12.75" customHeight="1" x14ac:dyDescent="0.2">
      <c r="A247" s="268"/>
      <c r="B247" s="269"/>
      <c r="C247" s="270"/>
      <c r="D247" s="269"/>
      <c r="E247" s="271"/>
      <c r="F247" s="271"/>
      <c r="G247" s="237"/>
      <c r="H247" s="237"/>
      <c r="I247" s="237"/>
      <c r="J247" s="237"/>
      <c r="K247" s="237"/>
      <c r="L247" s="237"/>
      <c r="M247" s="237"/>
      <c r="N247" s="237"/>
      <c r="O247" s="237"/>
      <c r="P247" s="237"/>
      <c r="Q247" s="237"/>
      <c r="R247" s="237"/>
      <c r="S247" s="237"/>
      <c r="T247" s="237"/>
      <c r="U247" s="237"/>
      <c r="V247" s="237"/>
      <c r="W247" s="237"/>
      <c r="X247" s="237"/>
      <c r="Y247" s="237"/>
      <c r="Z247" s="237"/>
    </row>
    <row r="248" spans="1:26" ht="12.75" customHeight="1" x14ac:dyDescent="0.2">
      <c r="A248" s="268"/>
      <c r="B248" s="269"/>
      <c r="C248" s="270"/>
      <c r="D248" s="269"/>
      <c r="E248" s="271"/>
      <c r="F248" s="271"/>
      <c r="G248" s="237"/>
      <c r="H248" s="237"/>
      <c r="I248" s="237"/>
      <c r="J248" s="237"/>
      <c r="K248" s="237"/>
      <c r="L248" s="237"/>
      <c r="M248" s="237"/>
      <c r="N248" s="237"/>
      <c r="O248" s="237"/>
      <c r="P248" s="237"/>
      <c r="Q248" s="237"/>
      <c r="R248" s="237"/>
      <c r="S248" s="237"/>
      <c r="T248" s="237"/>
      <c r="U248" s="237"/>
      <c r="V248" s="237"/>
      <c r="W248" s="237"/>
      <c r="X248" s="237"/>
      <c r="Y248" s="237"/>
      <c r="Z248" s="237"/>
    </row>
    <row r="249" spans="1:26" ht="12.75" customHeight="1" x14ac:dyDescent="0.2">
      <c r="A249" s="268"/>
      <c r="B249" s="269"/>
      <c r="C249" s="270"/>
      <c r="D249" s="269"/>
      <c r="E249" s="271"/>
      <c r="F249" s="271"/>
      <c r="G249" s="237"/>
      <c r="H249" s="237"/>
      <c r="I249" s="237"/>
      <c r="J249" s="237"/>
      <c r="K249" s="237"/>
      <c r="L249" s="237"/>
      <c r="M249" s="237"/>
      <c r="N249" s="237"/>
      <c r="O249" s="237"/>
      <c r="P249" s="237"/>
      <c r="Q249" s="237"/>
      <c r="R249" s="237"/>
      <c r="S249" s="237"/>
      <c r="T249" s="237"/>
      <c r="U249" s="237"/>
      <c r="V249" s="237"/>
      <c r="W249" s="237"/>
      <c r="X249" s="237"/>
      <c r="Y249" s="237"/>
      <c r="Z249" s="237"/>
    </row>
    <row r="250" spans="1:26" ht="12.75" customHeight="1" x14ac:dyDescent="0.2">
      <c r="A250" s="268"/>
      <c r="B250" s="269"/>
      <c r="C250" s="270"/>
      <c r="D250" s="269"/>
      <c r="E250" s="271"/>
      <c r="F250" s="271"/>
      <c r="G250" s="237"/>
      <c r="H250" s="237"/>
      <c r="I250" s="237"/>
      <c r="J250" s="237"/>
      <c r="K250" s="237"/>
      <c r="L250" s="237"/>
      <c r="M250" s="237"/>
      <c r="N250" s="237"/>
      <c r="O250" s="237"/>
      <c r="P250" s="237"/>
      <c r="Q250" s="237"/>
      <c r="R250" s="237"/>
      <c r="S250" s="237"/>
      <c r="T250" s="237"/>
      <c r="U250" s="237"/>
      <c r="V250" s="237"/>
      <c r="W250" s="237"/>
      <c r="X250" s="237"/>
      <c r="Y250" s="237"/>
      <c r="Z250" s="237"/>
    </row>
    <row r="251" spans="1:26" ht="12.75" customHeight="1" x14ac:dyDescent="0.2">
      <c r="A251" s="268"/>
      <c r="B251" s="269"/>
      <c r="C251" s="270"/>
      <c r="D251" s="269"/>
      <c r="E251" s="271"/>
      <c r="F251" s="271"/>
      <c r="G251" s="237"/>
      <c r="H251" s="237"/>
      <c r="I251" s="237"/>
      <c r="J251" s="237"/>
      <c r="K251" s="237"/>
      <c r="L251" s="237"/>
      <c r="M251" s="237"/>
      <c r="N251" s="237"/>
      <c r="O251" s="237"/>
      <c r="P251" s="237"/>
      <c r="Q251" s="237"/>
      <c r="R251" s="237"/>
      <c r="S251" s="237"/>
      <c r="T251" s="237"/>
      <c r="U251" s="237"/>
      <c r="V251" s="237"/>
      <c r="W251" s="237"/>
      <c r="X251" s="237"/>
      <c r="Y251" s="237"/>
      <c r="Z251" s="237"/>
    </row>
    <row r="252" spans="1:26" ht="12.75" customHeight="1" x14ac:dyDescent="0.2">
      <c r="A252" s="268"/>
      <c r="B252" s="269"/>
      <c r="C252" s="270"/>
      <c r="D252" s="269"/>
      <c r="E252" s="271"/>
      <c r="F252" s="271"/>
      <c r="G252" s="237"/>
      <c r="H252" s="237"/>
      <c r="I252" s="237"/>
      <c r="J252" s="237"/>
      <c r="K252" s="237"/>
      <c r="L252" s="237"/>
      <c r="M252" s="237"/>
      <c r="N252" s="237"/>
      <c r="O252" s="237"/>
      <c r="P252" s="237"/>
      <c r="Q252" s="237"/>
      <c r="R252" s="237"/>
      <c r="S252" s="237"/>
      <c r="T252" s="237"/>
      <c r="U252" s="237"/>
      <c r="V252" s="237"/>
      <c r="W252" s="237"/>
      <c r="X252" s="237"/>
      <c r="Y252" s="237"/>
      <c r="Z252" s="237"/>
    </row>
    <row r="253" spans="1:26" ht="12.75" customHeight="1" x14ac:dyDescent="0.2">
      <c r="A253" s="268"/>
      <c r="B253" s="269"/>
      <c r="C253" s="270"/>
      <c r="D253" s="269"/>
      <c r="E253" s="271"/>
      <c r="F253" s="271"/>
      <c r="G253" s="237"/>
      <c r="H253" s="237"/>
      <c r="I253" s="237"/>
      <c r="J253" s="237"/>
      <c r="K253" s="237"/>
      <c r="L253" s="237"/>
      <c r="M253" s="237"/>
      <c r="N253" s="237"/>
      <c r="O253" s="237"/>
      <c r="P253" s="237"/>
      <c r="Q253" s="237"/>
      <c r="R253" s="237"/>
      <c r="S253" s="237"/>
      <c r="T253" s="237"/>
      <c r="U253" s="237"/>
      <c r="V253" s="237"/>
      <c r="W253" s="237"/>
      <c r="X253" s="237"/>
      <c r="Y253" s="237"/>
      <c r="Z253" s="237"/>
    </row>
    <row r="254" spans="1:26" ht="12.75" customHeight="1" x14ac:dyDescent="0.2">
      <c r="A254" s="268"/>
      <c r="B254" s="269"/>
      <c r="C254" s="270"/>
      <c r="D254" s="269"/>
      <c r="E254" s="271"/>
      <c r="F254" s="271"/>
      <c r="G254" s="237"/>
      <c r="H254" s="237"/>
      <c r="I254" s="237"/>
      <c r="J254" s="237"/>
      <c r="K254" s="237"/>
      <c r="L254" s="237"/>
      <c r="M254" s="237"/>
      <c r="N254" s="237"/>
      <c r="O254" s="237"/>
      <c r="P254" s="237"/>
      <c r="Q254" s="237"/>
      <c r="R254" s="237"/>
      <c r="S254" s="237"/>
      <c r="T254" s="237"/>
      <c r="U254" s="237"/>
      <c r="V254" s="237"/>
      <c r="W254" s="237"/>
      <c r="X254" s="237"/>
      <c r="Y254" s="237"/>
      <c r="Z254" s="237"/>
    </row>
    <row r="255" spans="1:26" ht="12.75" customHeight="1" x14ac:dyDescent="0.2">
      <c r="A255" s="268"/>
      <c r="B255" s="269"/>
      <c r="C255" s="270"/>
      <c r="D255" s="269"/>
      <c r="E255" s="271"/>
      <c r="F255" s="271"/>
      <c r="G255" s="237"/>
      <c r="H255" s="237"/>
      <c r="I255" s="237"/>
      <c r="J255" s="237"/>
      <c r="K255" s="237"/>
      <c r="L255" s="237"/>
      <c r="M255" s="237"/>
      <c r="N255" s="237"/>
      <c r="O255" s="237"/>
      <c r="P255" s="237"/>
      <c r="Q255" s="237"/>
      <c r="R255" s="237"/>
      <c r="S255" s="237"/>
      <c r="T255" s="237"/>
      <c r="U255" s="237"/>
      <c r="V255" s="237"/>
      <c r="W255" s="237"/>
      <c r="X255" s="237"/>
      <c r="Y255" s="237"/>
      <c r="Z255" s="237"/>
    </row>
    <row r="256" spans="1:26" ht="12.75" customHeight="1" x14ac:dyDescent="0.2">
      <c r="A256" s="268"/>
      <c r="B256" s="269"/>
      <c r="C256" s="270"/>
      <c r="D256" s="269"/>
      <c r="E256" s="271"/>
      <c r="F256" s="271"/>
      <c r="G256" s="237"/>
      <c r="H256" s="237"/>
      <c r="I256" s="237"/>
      <c r="J256" s="237"/>
      <c r="K256" s="237"/>
      <c r="L256" s="237"/>
      <c r="M256" s="237"/>
      <c r="N256" s="237"/>
      <c r="O256" s="237"/>
      <c r="P256" s="237"/>
      <c r="Q256" s="237"/>
      <c r="R256" s="237"/>
      <c r="S256" s="237"/>
      <c r="T256" s="237"/>
      <c r="U256" s="237"/>
      <c r="V256" s="237"/>
      <c r="W256" s="237"/>
      <c r="X256" s="237"/>
      <c r="Y256" s="237"/>
      <c r="Z256" s="237"/>
    </row>
    <row r="257" spans="1:26" ht="12.75" customHeight="1" x14ac:dyDescent="0.2">
      <c r="A257" s="268"/>
      <c r="B257" s="269"/>
      <c r="C257" s="270"/>
      <c r="D257" s="269"/>
      <c r="E257" s="271"/>
      <c r="F257" s="271"/>
      <c r="G257" s="237"/>
      <c r="H257" s="237"/>
      <c r="I257" s="237"/>
      <c r="J257" s="237"/>
      <c r="K257" s="237"/>
      <c r="L257" s="237"/>
      <c r="M257" s="237"/>
      <c r="N257" s="237"/>
      <c r="O257" s="237"/>
      <c r="P257" s="237"/>
      <c r="Q257" s="237"/>
      <c r="R257" s="237"/>
      <c r="S257" s="237"/>
      <c r="T257" s="237"/>
      <c r="U257" s="237"/>
      <c r="V257" s="237"/>
      <c r="W257" s="237"/>
      <c r="X257" s="237"/>
      <c r="Y257" s="237"/>
      <c r="Z257" s="237"/>
    </row>
    <row r="258" spans="1:26" ht="12.75" customHeight="1" x14ac:dyDescent="0.2">
      <c r="A258" s="268"/>
      <c r="B258" s="269"/>
      <c r="C258" s="270"/>
      <c r="D258" s="269"/>
      <c r="E258" s="271"/>
      <c r="F258" s="271"/>
      <c r="G258" s="237"/>
      <c r="H258" s="237"/>
      <c r="I258" s="237"/>
      <c r="J258" s="237"/>
      <c r="K258" s="237"/>
      <c r="L258" s="237"/>
      <c r="M258" s="237"/>
      <c r="N258" s="237"/>
      <c r="O258" s="237"/>
      <c r="P258" s="237"/>
      <c r="Q258" s="237"/>
      <c r="R258" s="237"/>
      <c r="S258" s="237"/>
      <c r="T258" s="237"/>
      <c r="U258" s="237"/>
      <c r="V258" s="237"/>
      <c r="W258" s="237"/>
      <c r="X258" s="237"/>
      <c r="Y258" s="237"/>
      <c r="Z258" s="237"/>
    </row>
    <row r="259" spans="1:26" ht="12.75" customHeight="1" x14ac:dyDescent="0.2">
      <c r="A259" s="268"/>
      <c r="B259" s="269"/>
      <c r="C259" s="270"/>
      <c r="D259" s="269"/>
      <c r="E259" s="271"/>
      <c r="F259" s="271"/>
      <c r="G259" s="237"/>
      <c r="H259" s="237"/>
      <c r="I259" s="237"/>
      <c r="J259" s="237"/>
      <c r="K259" s="237"/>
      <c r="L259" s="237"/>
      <c r="M259" s="237"/>
      <c r="N259" s="237"/>
      <c r="O259" s="237"/>
      <c r="P259" s="237"/>
      <c r="Q259" s="237"/>
      <c r="R259" s="237"/>
      <c r="S259" s="237"/>
      <c r="T259" s="237"/>
      <c r="U259" s="237"/>
      <c r="V259" s="237"/>
      <c r="W259" s="237"/>
      <c r="X259" s="237"/>
      <c r="Y259" s="237"/>
      <c r="Z259" s="237"/>
    </row>
    <row r="260" spans="1:26" ht="12.75" customHeight="1" x14ac:dyDescent="0.2">
      <c r="A260" s="268"/>
      <c r="B260" s="269"/>
      <c r="C260" s="270"/>
      <c r="D260" s="269"/>
      <c r="E260" s="271"/>
      <c r="F260" s="271"/>
      <c r="G260" s="237"/>
      <c r="H260" s="237"/>
      <c r="I260" s="237"/>
      <c r="J260" s="237"/>
      <c r="K260" s="237"/>
      <c r="L260" s="237"/>
      <c r="M260" s="237"/>
      <c r="N260" s="237"/>
      <c r="O260" s="237"/>
      <c r="P260" s="237"/>
      <c r="Q260" s="237"/>
      <c r="R260" s="237"/>
      <c r="S260" s="237"/>
      <c r="T260" s="237"/>
      <c r="U260" s="237"/>
      <c r="V260" s="237"/>
      <c r="W260" s="237"/>
      <c r="X260" s="237"/>
      <c r="Y260" s="237"/>
      <c r="Z260" s="237"/>
    </row>
    <row r="261" spans="1:26" ht="12.75" customHeight="1" x14ac:dyDescent="0.2">
      <c r="A261" s="268"/>
      <c r="B261" s="269"/>
      <c r="C261" s="270"/>
      <c r="D261" s="269"/>
      <c r="E261" s="271"/>
      <c r="F261" s="271"/>
      <c r="G261" s="237"/>
      <c r="H261" s="237"/>
      <c r="I261" s="237"/>
      <c r="J261" s="237"/>
      <c r="K261" s="237"/>
      <c r="L261" s="237"/>
      <c r="M261" s="237"/>
      <c r="N261" s="237"/>
      <c r="O261" s="237"/>
      <c r="P261" s="237"/>
      <c r="Q261" s="237"/>
      <c r="R261" s="237"/>
      <c r="S261" s="237"/>
      <c r="T261" s="237"/>
      <c r="U261" s="237"/>
      <c r="V261" s="237"/>
      <c r="W261" s="237"/>
      <c r="X261" s="237"/>
      <c r="Y261" s="237"/>
      <c r="Z261" s="237"/>
    </row>
    <row r="262" spans="1:26" ht="12.75" customHeight="1" x14ac:dyDescent="0.2">
      <c r="A262" s="268"/>
      <c r="B262" s="269"/>
      <c r="C262" s="270"/>
      <c r="D262" s="269"/>
      <c r="E262" s="271"/>
      <c r="F262" s="271"/>
      <c r="G262" s="237"/>
      <c r="H262" s="237"/>
      <c r="I262" s="237"/>
      <c r="J262" s="237"/>
      <c r="K262" s="237"/>
      <c r="L262" s="237"/>
      <c r="M262" s="237"/>
      <c r="N262" s="237"/>
      <c r="O262" s="237"/>
      <c r="P262" s="237"/>
      <c r="Q262" s="237"/>
      <c r="R262" s="237"/>
      <c r="S262" s="237"/>
      <c r="T262" s="237"/>
      <c r="U262" s="237"/>
      <c r="V262" s="237"/>
      <c r="W262" s="237"/>
      <c r="X262" s="237"/>
      <c r="Y262" s="237"/>
      <c r="Z262" s="237"/>
    </row>
    <row r="263" spans="1:26" ht="12.75" customHeight="1" x14ac:dyDescent="0.2">
      <c r="A263" s="268"/>
      <c r="B263" s="269"/>
      <c r="C263" s="270"/>
      <c r="D263" s="269"/>
      <c r="E263" s="271"/>
      <c r="F263" s="271"/>
      <c r="G263" s="237"/>
      <c r="H263" s="237"/>
      <c r="I263" s="237"/>
      <c r="J263" s="237"/>
      <c r="K263" s="237"/>
      <c r="L263" s="237"/>
      <c r="M263" s="237"/>
      <c r="N263" s="237"/>
      <c r="O263" s="237"/>
      <c r="P263" s="237"/>
      <c r="Q263" s="237"/>
      <c r="R263" s="237"/>
      <c r="S263" s="237"/>
      <c r="T263" s="237"/>
      <c r="U263" s="237"/>
      <c r="V263" s="237"/>
      <c r="W263" s="237"/>
      <c r="X263" s="237"/>
      <c r="Y263" s="237"/>
      <c r="Z263" s="237"/>
    </row>
    <row r="264" spans="1:26" ht="12.75" customHeight="1" x14ac:dyDescent="0.2">
      <c r="A264" s="268"/>
      <c r="B264" s="269"/>
      <c r="C264" s="270"/>
      <c r="D264" s="269"/>
      <c r="E264" s="271"/>
      <c r="F264" s="271"/>
      <c r="G264" s="237"/>
      <c r="H264" s="237"/>
      <c r="I264" s="237"/>
      <c r="J264" s="237"/>
      <c r="K264" s="237"/>
      <c r="L264" s="237"/>
      <c r="M264" s="237"/>
      <c r="N264" s="237"/>
      <c r="O264" s="237"/>
      <c r="P264" s="237"/>
      <c r="Q264" s="237"/>
      <c r="R264" s="237"/>
      <c r="S264" s="237"/>
      <c r="T264" s="237"/>
      <c r="U264" s="237"/>
      <c r="V264" s="237"/>
      <c r="W264" s="237"/>
      <c r="X264" s="237"/>
      <c r="Y264" s="237"/>
      <c r="Z264" s="237"/>
    </row>
    <row r="265" spans="1:26" ht="12.75" customHeight="1" x14ac:dyDescent="0.2">
      <c r="A265" s="268"/>
      <c r="B265" s="269"/>
      <c r="C265" s="270"/>
      <c r="D265" s="269"/>
      <c r="E265" s="271"/>
      <c r="F265" s="271"/>
      <c r="G265" s="237"/>
      <c r="H265" s="237"/>
      <c r="I265" s="237"/>
      <c r="J265" s="237"/>
      <c r="K265" s="237"/>
      <c r="L265" s="237"/>
      <c r="M265" s="237"/>
      <c r="N265" s="237"/>
      <c r="O265" s="237"/>
      <c r="P265" s="237"/>
      <c r="Q265" s="237"/>
      <c r="R265" s="237"/>
      <c r="S265" s="237"/>
      <c r="T265" s="237"/>
      <c r="U265" s="237"/>
      <c r="V265" s="237"/>
      <c r="W265" s="237"/>
      <c r="X265" s="237"/>
      <c r="Y265" s="237"/>
      <c r="Z265" s="237"/>
    </row>
    <row r="266" spans="1:26" ht="12.75" customHeight="1" x14ac:dyDescent="0.2">
      <c r="A266" s="268"/>
      <c r="B266" s="269"/>
      <c r="C266" s="270"/>
      <c r="D266" s="269"/>
      <c r="E266" s="271"/>
      <c r="F266" s="271"/>
      <c r="G266" s="237"/>
      <c r="H266" s="237"/>
      <c r="I266" s="237"/>
      <c r="J266" s="237"/>
      <c r="K266" s="237"/>
      <c r="L266" s="237"/>
      <c r="M266" s="237"/>
      <c r="N266" s="237"/>
      <c r="O266" s="237"/>
      <c r="P266" s="237"/>
      <c r="Q266" s="237"/>
      <c r="R266" s="237"/>
      <c r="S266" s="237"/>
      <c r="T266" s="237"/>
      <c r="U266" s="237"/>
      <c r="V266" s="237"/>
      <c r="W266" s="237"/>
      <c r="X266" s="237"/>
      <c r="Y266" s="237"/>
      <c r="Z266" s="237"/>
    </row>
    <row r="267" spans="1:26" ht="12.75" customHeight="1" x14ac:dyDescent="0.2">
      <c r="A267" s="268"/>
      <c r="B267" s="269"/>
      <c r="C267" s="270"/>
      <c r="D267" s="269"/>
      <c r="E267" s="271"/>
      <c r="F267" s="271"/>
      <c r="G267" s="237"/>
      <c r="H267" s="237"/>
      <c r="I267" s="237"/>
      <c r="J267" s="237"/>
      <c r="K267" s="237"/>
      <c r="L267" s="237"/>
      <c r="M267" s="237"/>
      <c r="N267" s="237"/>
      <c r="O267" s="237"/>
      <c r="P267" s="237"/>
      <c r="Q267" s="237"/>
      <c r="R267" s="237"/>
      <c r="S267" s="237"/>
      <c r="T267" s="237"/>
      <c r="U267" s="237"/>
      <c r="V267" s="237"/>
      <c r="W267" s="237"/>
      <c r="X267" s="237"/>
      <c r="Y267" s="237"/>
      <c r="Z267" s="237"/>
    </row>
    <row r="268" spans="1:26" ht="12.75" customHeight="1" x14ac:dyDescent="0.2">
      <c r="A268" s="268"/>
      <c r="B268" s="269"/>
      <c r="C268" s="270"/>
      <c r="D268" s="269"/>
      <c r="E268" s="271"/>
      <c r="F268" s="271"/>
      <c r="G268" s="237"/>
      <c r="H268" s="237"/>
      <c r="I268" s="237"/>
      <c r="J268" s="237"/>
      <c r="K268" s="237"/>
      <c r="L268" s="237"/>
      <c r="M268" s="237"/>
      <c r="N268" s="237"/>
      <c r="O268" s="237"/>
      <c r="P268" s="237"/>
      <c r="Q268" s="237"/>
      <c r="R268" s="237"/>
      <c r="S268" s="237"/>
      <c r="T268" s="237"/>
      <c r="U268" s="237"/>
      <c r="V268" s="237"/>
      <c r="W268" s="237"/>
      <c r="X268" s="237"/>
      <c r="Y268" s="237"/>
      <c r="Z268" s="237"/>
    </row>
    <row r="269" spans="1:26" ht="12.75" customHeight="1" x14ac:dyDescent="0.2">
      <c r="A269" s="268"/>
      <c r="B269" s="269"/>
      <c r="C269" s="270"/>
      <c r="D269" s="269"/>
      <c r="E269" s="271"/>
      <c r="F269" s="271"/>
      <c r="G269" s="237"/>
      <c r="H269" s="237"/>
      <c r="I269" s="237"/>
      <c r="J269" s="237"/>
      <c r="K269" s="237"/>
      <c r="L269" s="237"/>
      <c r="M269" s="237"/>
      <c r="N269" s="237"/>
      <c r="O269" s="237"/>
      <c r="P269" s="237"/>
      <c r="Q269" s="237"/>
      <c r="R269" s="237"/>
      <c r="S269" s="237"/>
      <c r="T269" s="237"/>
      <c r="U269" s="237"/>
      <c r="V269" s="237"/>
      <c r="W269" s="237"/>
      <c r="X269" s="237"/>
      <c r="Y269" s="237"/>
      <c r="Z269" s="237"/>
    </row>
    <row r="270" spans="1:26" ht="12.75" customHeight="1" x14ac:dyDescent="0.2">
      <c r="A270" s="268"/>
      <c r="B270" s="269"/>
      <c r="C270" s="270"/>
      <c r="D270" s="269"/>
      <c r="E270" s="271"/>
      <c r="F270" s="271"/>
      <c r="G270" s="237"/>
      <c r="H270" s="237"/>
      <c r="I270" s="237"/>
      <c r="J270" s="237"/>
      <c r="K270" s="237"/>
      <c r="L270" s="237"/>
      <c r="M270" s="237"/>
      <c r="N270" s="237"/>
      <c r="O270" s="237"/>
      <c r="P270" s="237"/>
      <c r="Q270" s="237"/>
      <c r="R270" s="237"/>
      <c r="S270" s="237"/>
      <c r="T270" s="237"/>
      <c r="U270" s="237"/>
      <c r="V270" s="237"/>
      <c r="W270" s="237"/>
      <c r="X270" s="237"/>
      <c r="Y270" s="237"/>
      <c r="Z270" s="237"/>
    </row>
    <row r="271" spans="1:26" ht="12.75" customHeight="1" x14ac:dyDescent="0.2">
      <c r="A271" s="268"/>
      <c r="B271" s="269"/>
      <c r="C271" s="270"/>
      <c r="D271" s="269"/>
      <c r="E271" s="271"/>
      <c r="F271" s="271"/>
      <c r="G271" s="237"/>
      <c r="H271" s="237"/>
      <c r="I271" s="237"/>
      <c r="J271" s="237"/>
      <c r="K271" s="237"/>
      <c r="L271" s="237"/>
      <c r="M271" s="237"/>
      <c r="N271" s="237"/>
      <c r="O271" s="237"/>
      <c r="P271" s="237"/>
      <c r="Q271" s="237"/>
      <c r="R271" s="237"/>
      <c r="S271" s="237"/>
      <c r="T271" s="237"/>
      <c r="U271" s="237"/>
      <c r="V271" s="237"/>
      <c r="W271" s="237"/>
      <c r="X271" s="237"/>
      <c r="Y271" s="237"/>
      <c r="Z271" s="237"/>
    </row>
    <row r="272" spans="1:26" ht="12.75" customHeight="1" x14ac:dyDescent="0.2">
      <c r="A272" s="268"/>
      <c r="B272" s="269"/>
      <c r="C272" s="270"/>
      <c r="D272" s="269"/>
      <c r="E272" s="271"/>
      <c r="F272" s="271"/>
      <c r="G272" s="237"/>
      <c r="H272" s="237"/>
      <c r="I272" s="237"/>
      <c r="J272" s="237"/>
      <c r="K272" s="237"/>
      <c r="L272" s="237"/>
      <c r="M272" s="237"/>
      <c r="N272" s="237"/>
      <c r="O272" s="237"/>
      <c r="P272" s="237"/>
      <c r="Q272" s="237"/>
      <c r="R272" s="237"/>
      <c r="S272" s="237"/>
      <c r="T272" s="237"/>
      <c r="U272" s="237"/>
      <c r="V272" s="237"/>
      <c r="W272" s="237"/>
      <c r="X272" s="237"/>
      <c r="Y272" s="237"/>
      <c r="Z272" s="237"/>
    </row>
    <row r="273" spans="1:26" ht="12.75" customHeight="1" x14ac:dyDescent="0.2">
      <c r="A273" s="268"/>
      <c r="B273" s="269"/>
      <c r="C273" s="270"/>
      <c r="D273" s="269"/>
      <c r="E273" s="271"/>
      <c r="F273" s="271"/>
      <c r="G273" s="237"/>
      <c r="H273" s="237"/>
      <c r="I273" s="237"/>
      <c r="J273" s="237"/>
      <c r="K273" s="237"/>
      <c r="L273" s="237"/>
      <c r="M273" s="237"/>
      <c r="N273" s="237"/>
      <c r="O273" s="237"/>
      <c r="P273" s="237"/>
      <c r="Q273" s="237"/>
      <c r="R273" s="237"/>
      <c r="S273" s="237"/>
      <c r="T273" s="237"/>
      <c r="U273" s="237"/>
      <c r="V273" s="237"/>
      <c r="W273" s="237"/>
      <c r="X273" s="237"/>
      <c r="Y273" s="237"/>
      <c r="Z273" s="237"/>
    </row>
    <row r="274" spans="1:26" ht="12.75" customHeight="1" x14ac:dyDescent="0.2">
      <c r="A274" s="268"/>
      <c r="B274" s="269"/>
      <c r="C274" s="270"/>
      <c r="D274" s="269"/>
      <c r="E274" s="271"/>
      <c r="F274" s="271"/>
      <c r="G274" s="237"/>
      <c r="H274" s="237"/>
      <c r="I274" s="237"/>
      <c r="J274" s="237"/>
      <c r="K274" s="237"/>
      <c r="L274" s="237"/>
      <c r="M274" s="237"/>
      <c r="N274" s="237"/>
      <c r="O274" s="237"/>
      <c r="P274" s="237"/>
      <c r="Q274" s="237"/>
      <c r="R274" s="237"/>
      <c r="S274" s="237"/>
      <c r="T274" s="237"/>
      <c r="U274" s="237"/>
      <c r="V274" s="237"/>
      <c r="W274" s="237"/>
      <c r="X274" s="237"/>
      <c r="Y274" s="237"/>
      <c r="Z274" s="237"/>
    </row>
    <row r="275" spans="1:26" ht="12.75" customHeight="1" x14ac:dyDescent="0.2">
      <c r="A275" s="268"/>
      <c r="B275" s="269"/>
      <c r="C275" s="270"/>
      <c r="D275" s="269"/>
      <c r="E275" s="271"/>
      <c r="F275" s="271"/>
      <c r="G275" s="237"/>
      <c r="H275" s="237"/>
      <c r="I275" s="237"/>
      <c r="J275" s="237"/>
      <c r="K275" s="237"/>
      <c r="L275" s="237"/>
      <c r="M275" s="237"/>
      <c r="N275" s="237"/>
      <c r="O275" s="237"/>
      <c r="P275" s="237"/>
      <c r="Q275" s="237"/>
      <c r="R275" s="237"/>
      <c r="S275" s="237"/>
      <c r="T275" s="237"/>
      <c r="U275" s="237"/>
      <c r="V275" s="237"/>
      <c r="W275" s="237"/>
      <c r="X275" s="237"/>
      <c r="Y275" s="237"/>
      <c r="Z275" s="237"/>
    </row>
    <row r="276" spans="1:26" ht="12.75" customHeight="1" x14ac:dyDescent="0.2">
      <c r="A276" s="268"/>
      <c r="B276" s="269"/>
      <c r="C276" s="270"/>
      <c r="D276" s="269"/>
      <c r="E276" s="271"/>
      <c r="F276" s="271"/>
      <c r="G276" s="237"/>
      <c r="H276" s="237"/>
      <c r="I276" s="237"/>
      <c r="J276" s="237"/>
      <c r="K276" s="237"/>
      <c r="L276" s="237"/>
      <c r="M276" s="237"/>
      <c r="N276" s="237"/>
      <c r="O276" s="237"/>
      <c r="P276" s="237"/>
      <c r="Q276" s="237"/>
      <c r="R276" s="237"/>
      <c r="S276" s="237"/>
      <c r="T276" s="237"/>
      <c r="U276" s="237"/>
      <c r="V276" s="237"/>
      <c r="W276" s="237"/>
      <c r="X276" s="237"/>
      <c r="Y276" s="237"/>
      <c r="Z276" s="237"/>
    </row>
    <row r="277" spans="1:26" ht="12.75" customHeight="1" x14ac:dyDescent="0.2">
      <c r="A277" s="268"/>
      <c r="B277" s="269"/>
      <c r="C277" s="270"/>
      <c r="D277" s="269"/>
      <c r="E277" s="271"/>
      <c r="F277" s="271"/>
      <c r="G277" s="237"/>
      <c r="H277" s="237"/>
      <c r="I277" s="237"/>
      <c r="J277" s="237"/>
      <c r="K277" s="237"/>
      <c r="L277" s="237"/>
      <c r="M277" s="237"/>
      <c r="N277" s="237"/>
      <c r="O277" s="237"/>
      <c r="P277" s="237"/>
      <c r="Q277" s="237"/>
      <c r="R277" s="237"/>
      <c r="S277" s="237"/>
      <c r="T277" s="237"/>
      <c r="U277" s="237"/>
      <c r="V277" s="237"/>
      <c r="W277" s="237"/>
      <c r="X277" s="237"/>
      <c r="Y277" s="237"/>
      <c r="Z277" s="237"/>
    </row>
    <row r="278" spans="1:26" ht="12.75" customHeight="1" x14ac:dyDescent="0.2">
      <c r="A278" s="268"/>
      <c r="B278" s="269"/>
      <c r="C278" s="270"/>
      <c r="D278" s="269"/>
      <c r="E278" s="271"/>
      <c r="F278" s="271"/>
      <c r="G278" s="237"/>
      <c r="H278" s="237"/>
      <c r="I278" s="237"/>
      <c r="J278" s="237"/>
      <c r="K278" s="237"/>
      <c r="L278" s="237"/>
      <c r="M278" s="237"/>
      <c r="N278" s="237"/>
      <c r="O278" s="237"/>
      <c r="P278" s="237"/>
      <c r="Q278" s="237"/>
      <c r="R278" s="237"/>
      <c r="S278" s="237"/>
      <c r="T278" s="237"/>
      <c r="U278" s="237"/>
      <c r="V278" s="237"/>
      <c r="W278" s="237"/>
      <c r="X278" s="237"/>
      <c r="Y278" s="237"/>
      <c r="Z278" s="237"/>
    </row>
    <row r="279" spans="1:26" ht="12.75" customHeight="1" x14ac:dyDescent="0.2">
      <c r="A279" s="268"/>
      <c r="B279" s="269"/>
      <c r="C279" s="270"/>
      <c r="D279" s="269"/>
      <c r="E279" s="271"/>
      <c r="F279" s="271"/>
      <c r="G279" s="237"/>
      <c r="H279" s="237"/>
      <c r="I279" s="237"/>
      <c r="J279" s="237"/>
      <c r="K279" s="237"/>
      <c r="L279" s="237"/>
      <c r="M279" s="237"/>
      <c r="N279" s="237"/>
      <c r="O279" s="237"/>
      <c r="P279" s="237"/>
      <c r="Q279" s="237"/>
      <c r="R279" s="237"/>
      <c r="S279" s="237"/>
      <c r="T279" s="237"/>
      <c r="U279" s="237"/>
      <c r="V279" s="237"/>
      <c r="W279" s="237"/>
      <c r="X279" s="237"/>
      <c r="Y279" s="237"/>
      <c r="Z279" s="237"/>
    </row>
    <row r="280" spans="1:26" ht="12.75" customHeight="1" x14ac:dyDescent="0.2">
      <c r="A280" s="268"/>
      <c r="B280" s="269"/>
      <c r="C280" s="270"/>
      <c r="D280" s="269"/>
      <c r="E280" s="271"/>
      <c r="F280" s="271"/>
      <c r="G280" s="237"/>
      <c r="H280" s="237"/>
      <c r="I280" s="237"/>
      <c r="J280" s="237"/>
      <c r="K280" s="237"/>
      <c r="L280" s="237"/>
      <c r="M280" s="237"/>
      <c r="N280" s="237"/>
      <c r="O280" s="237"/>
      <c r="P280" s="237"/>
      <c r="Q280" s="237"/>
      <c r="R280" s="237"/>
      <c r="S280" s="237"/>
      <c r="T280" s="237"/>
      <c r="U280" s="237"/>
      <c r="V280" s="237"/>
      <c r="W280" s="237"/>
      <c r="X280" s="237"/>
      <c r="Y280" s="237"/>
      <c r="Z280" s="237"/>
    </row>
    <row r="281" spans="1:26" ht="12.75" customHeight="1" x14ac:dyDescent="0.2">
      <c r="A281" s="268"/>
      <c r="B281" s="269"/>
      <c r="C281" s="270"/>
      <c r="D281" s="269"/>
      <c r="E281" s="271"/>
      <c r="F281" s="271"/>
      <c r="G281" s="237"/>
      <c r="H281" s="237"/>
      <c r="I281" s="237"/>
      <c r="J281" s="237"/>
      <c r="K281" s="237"/>
      <c r="L281" s="237"/>
      <c r="M281" s="237"/>
      <c r="N281" s="237"/>
      <c r="O281" s="237"/>
      <c r="P281" s="237"/>
      <c r="Q281" s="237"/>
      <c r="R281" s="237"/>
      <c r="S281" s="237"/>
      <c r="T281" s="237"/>
      <c r="U281" s="237"/>
      <c r="V281" s="237"/>
      <c r="W281" s="237"/>
      <c r="X281" s="237"/>
      <c r="Y281" s="237"/>
      <c r="Z281" s="237"/>
    </row>
    <row r="282" spans="1:26" ht="12.75" customHeight="1" x14ac:dyDescent="0.2">
      <c r="A282" s="268"/>
      <c r="B282" s="269"/>
      <c r="C282" s="270"/>
      <c r="D282" s="269"/>
      <c r="E282" s="271"/>
      <c r="F282" s="271"/>
      <c r="G282" s="237"/>
      <c r="H282" s="237"/>
      <c r="I282" s="237"/>
      <c r="J282" s="237"/>
      <c r="K282" s="237"/>
      <c r="L282" s="237"/>
      <c r="M282" s="237"/>
      <c r="N282" s="237"/>
      <c r="O282" s="237"/>
      <c r="P282" s="237"/>
      <c r="Q282" s="237"/>
      <c r="R282" s="237"/>
      <c r="S282" s="237"/>
      <c r="T282" s="237"/>
      <c r="U282" s="237"/>
      <c r="V282" s="237"/>
      <c r="W282" s="237"/>
      <c r="X282" s="237"/>
      <c r="Y282" s="237"/>
      <c r="Z282" s="237"/>
    </row>
    <row r="283" spans="1:26" ht="12.75" customHeight="1" x14ac:dyDescent="0.2">
      <c r="A283" s="268"/>
      <c r="B283" s="269"/>
      <c r="C283" s="270"/>
      <c r="D283" s="269"/>
      <c r="E283" s="271"/>
      <c r="F283" s="271"/>
      <c r="G283" s="237"/>
      <c r="H283" s="237"/>
      <c r="I283" s="237"/>
      <c r="J283" s="237"/>
      <c r="K283" s="237"/>
      <c r="L283" s="237"/>
      <c r="M283" s="237"/>
      <c r="N283" s="237"/>
      <c r="O283" s="237"/>
      <c r="P283" s="237"/>
      <c r="Q283" s="237"/>
      <c r="R283" s="237"/>
      <c r="S283" s="237"/>
      <c r="T283" s="237"/>
      <c r="U283" s="237"/>
      <c r="V283" s="237"/>
      <c r="W283" s="237"/>
      <c r="X283" s="237"/>
      <c r="Y283" s="237"/>
      <c r="Z283" s="237"/>
    </row>
    <row r="284" spans="1:26" ht="12.75" customHeight="1" x14ac:dyDescent="0.2">
      <c r="A284" s="268"/>
      <c r="B284" s="269"/>
      <c r="C284" s="270"/>
      <c r="D284" s="269"/>
      <c r="E284" s="271"/>
      <c r="F284" s="271"/>
      <c r="G284" s="237"/>
      <c r="H284" s="237"/>
      <c r="I284" s="237"/>
      <c r="J284" s="237"/>
      <c r="K284" s="237"/>
      <c r="L284" s="237"/>
      <c r="M284" s="237"/>
      <c r="N284" s="237"/>
      <c r="O284" s="237"/>
      <c r="P284" s="237"/>
      <c r="Q284" s="237"/>
      <c r="R284" s="237"/>
      <c r="S284" s="237"/>
      <c r="T284" s="237"/>
      <c r="U284" s="237"/>
      <c r="V284" s="237"/>
      <c r="W284" s="237"/>
      <c r="X284" s="237"/>
      <c r="Y284" s="237"/>
      <c r="Z284" s="237"/>
    </row>
    <row r="285" spans="1:26" ht="12.75" customHeight="1" x14ac:dyDescent="0.2">
      <c r="A285" s="268"/>
      <c r="B285" s="269"/>
      <c r="C285" s="270"/>
      <c r="D285" s="269"/>
      <c r="E285" s="271"/>
      <c r="F285" s="271"/>
      <c r="G285" s="237"/>
      <c r="H285" s="237"/>
      <c r="I285" s="237"/>
      <c r="J285" s="237"/>
      <c r="K285" s="237"/>
      <c r="L285" s="237"/>
      <c r="M285" s="237"/>
      <c r="N285" s="237"/>
      <c r="O285" s="237"/>
      <c r="P285" s="237"/>
      <c r="Q285" s="237"/>
      <c r="R285" s="237"/>
      <c r="S285" s="237"/>
      <c r="T285" s="237"/>
      <c r="U285" s="237"/>
      <c r="V285" s="237"/>
      <c r="W285" s="237"/>
      <c r="X285" s="237"/>
      <c r="Y285" s="237"/>
      <c r="Z285" s="237"/>
    </row>
    <row r="286" spans="1:26" ht="12.75" customHeight="1" x14ac:dyDescent="0.2">
      <c r="A286" s="268"/>
      <c r="B286" s="269"/>
      <c r="C286" s="270"/>
      <c r="D286" s="269"/>
      <c r="E286" s="271"/>
      <c r="F286" s="271"/>
      <c r="G286" s="237"/>
      <c r="H286" s="237"/>
      <c r="I286" s="237"/>
      <c r="J286" s="237"/>
      <c r="K286" s="237"/>
      <c r="L286" s="237"/>
      <c r="M286" s="237"/>
      <c r="N286" s="237"/>
      <c r="O286" s="237"/>
      <c r="P286" s="237"/>
      <c r="Q286" s="237"/>
      <c r="R286" s="237"/>
      <c r="S286" s="237"/>
      <c r="T286" s="237"/>
      <c r="U286" s="237"/>
      <c r="V286" s="237"/>
      <c r="W286" s="237"/>
      <c r="X286" s="237"/>
      <c r="Y286" s="237"/>
      <c r="Z286" s="237"/>
    </row>
    <row r="287" spans="1:26" ht="12.75" customHeight="1" x14ac:dyDescent="0.2">
      <c r="A287" s="268"/>
      <c r="B287" s="269"/>
      <c r="C287" s="270"/>
      <c r="D287" s="269"/>
      <c r="E287" s="271"/>
      <c r="F287" s="271"/>
      <c r="G287" s="237"/>
      <c r="H287" s="237"/>
      <c r="I287" s="237"/>
      <c r="J287" s="237"/>
      <c r="K287" s="237"/>
      <c r="L287" s="237"/>
      <c r="M287" s="237"/>
      <c r="N287" s="237"/>
      <c r="O287" s="237"/>
      <c r="P287" s="237"/>
      <c r="Q287" s="237"/>
      <c r="R287" s="237"/>
      <c r="S287" s="237"/>
      <c r="T287" s="237"/>
      <c r="U287" s="237"/>
      <c r="V287" s="237"/>
      <c r="W287" s="237"/>
      <c r="X287" s="237"/>
      <c r="Y287" s="237"/>
      <c r="Z287" s="237"/>
    </row>
    <row r="288" spans="1:26" ht="12.75" customHeight="1" x14ac:dyDescent="0.2">
      <c r="A288" s="268"/>
      <c r="B288" s="269"/>
      <c r="C288" s="270"/>
      <c r="D288" s="269"/>
      <c r="E288" s="271"/>
      <c r="F288" s="271"/>
      <c r="G288" s="237"/>
      <c r="H288" s="237"/>
      <c r="I288" s="237"/>
      <c r="J288" s="237"/>
      <c r="K288" s="237"/>
      <c r="L288" s="237"/>
      <c r="M288" s="237"/>
      <c r="N288" s="237"/>
      <c r="O288" s="237"/>
      <c r="P288" s="237"/>
      <c r="Q288" s="237"/>
      <c r="R288" s="237"/>
      <c r="S288" s="237"/>
      <c r="T288" s="237"/>
      <c r="U288" s="237"/>
      <c r="V288" s="237"/>
      <c r="W288" s="237"/>
      <c r="X288" s="237"/>
      <c r="Y288" s="237"/>
      <c r="Z288" s="237"/>
    </row>
    <row r="289" spans="1:26" ht="12.75" customHeight="1" x14ac:dyDescent="0.2">
      <c r="A289" s="268"/>
      <c r="B289" s="269"/>
      <c r="C289" s="270"/>
      <c r="D289" s="269"/>
      <c r="E289" s="271"/>
      <c r="F289" s="271"/>
      <c r="G289" s="237"/>
      <c r="H289" s="237"/>
      <c r="I289" s="237"/>
      <c r="J289" s="237"/>
      <c r="K289" s="237"/>
      <c r="L289" s="237"/>
      <c r="M289" s="237"/>
      <c r="N289" s="237"/>
      <c r="O289" s="237"/>
      <c r="P289" s="237"/>
      <c r="Q289" s="237"/>
      <c r="R289" s="237"/>
      <c r="S289" s="237"/>
      <c r="T289" s="237"/>
      <c r="U289" s="237"/>
      <c r="V289" s="237"/>
      <c r="W289" s="237"/>
      <c r="X289" s="237"/>
      <c r="Y289" s="237"/>
      <c r="Z289" s="237"/>
    </row>
    <row r="290" spans="1:26" ht="12.75" customHeight="1" x14ac:dyDescent="0.2">
      <c r="A290" s="268"/>
      <c r="B290" s="269"/>
      <c r="C290" s="270"/>
      <c r="D290" s="269"/>
      <c r="E290" s="271"/>
      <c r="F290" s="271"/>
      <c r="G290" s="237"/>
      <c r="H290" s="237"/>
      <c r="I290" s="237"/>
      <c r="J290" s="237"/>
      <c r="K290" s="237"/>
      <c r="L290" s="237"/>
      <c r="M290" s="237"/>
      <c r="N290" s="237"/>
      <c r="O290" s="237"/>
      <c r="P290" s="237"/>
      <c r="Q290" s="237"/>
      <c r="R290" s="237"/>
      <c r="S290" s="237"/>
      <c r="T290" s="237"/>
      <c r="U290" s="237"/>
      <c r="V290" s="237"/>
      <c r="W290" s="237"/>
      <c r="X290" s="237"/>
      <c r="Y290" s="237"/>
      <c r="Z290" s="237"/>
    </row>
    <row r="291" spans="1:26" ht="12.75" customHeight="1" x14ac:dyDescent="0.2">
      <c r="A291" s="268"/>
      <c r="B291" s="269"/>
      <c r="C291" s="270"/>
      <c r="D291" s="269"/>
      <c r="E291" s="271"/>
      <c r="F291" s="271"/>
      <c r="G291" s="237"/>
      <c r="H291" s="237"/>
      <c r="I291" s="237"/>
      <c r="J291" s="237"/>
      <c r="K291" s="237"/>
      <c r="L291" s="237"/>
      <c r="M291" s="237"/>
      <c r="N291" s="237"/>
      <c r="O291" s="237"/>
      <c r="P291" s="237"/>
      <c r="Q291" s="237"/>
      <c r="R291" s="237"/>
      <c r="S291" s="237"/>
      <c r="T291" s="237"/>
      <c r="U291" s="237"/>
      <c r="V291" s="237"/>
      <c r="W291" s="237"/>
      <c r="X291" s="237"/>
      <c r="Y291" s="237"/>
      <c r="Z291" s="237"/>
    </row>
    <row r="292" spans="1:26" ht="12.75" customHeight="1" x14ac:dyDescent="0.2">
      <c r="A292" s="268"/>
      <c r="B292" s="269"/>
      <c r="C292" s="270"/>
      <c r="D292" s="269"/>
      <c r="E292" s="271"/>
      <c r="F292" s="271"/>
      <c r="G292" s="237"/>
      <c r="H292" s="237"/>
      <c r="I292" s="237"/>
      <c r="J292" s="237"/>
      <c r="K292" s="237"/>
      <c r="L292" s="237"/>
      <c r="M292" s="237"/>
      <c r="N292" s="237"/>
      <c r="O292" s="237"/>
      <c r="P292" s="237"/>
      <c r="Q292" s="237"/>
      <c r="R292" s="237"/>
      <c r="S292" s="237"/>
      <c r="T292" s="237"/>
      <c r="U292" s="237"/>
      <c r="V292" s="237"/>
      <c r="W292" s="237"/>
      <c r="X292" s="237"/>
      <c r="Y292" s="237"/>
      <c r="Z292" s="237"/>
    </row>
    <row r="293" spans="1:26" ht="12.75" customHeight="1" x14ac:dyDescent="0.2">
      <c r="A293" s="268"/>
      <c r="B293" s="269"/>
      <c r="C293" s="270"/>
      <c r="D293" s="269"/>
      <c r="E293" s="271"/>
      <c r="F293" s="271"/>
      <c r="G293" s="237"/>
      <c r="H293" s="237"/>
      <c r="I293" s="237"/>
      <c r="J293" s="237"/>
      <c r="K293" s="237"/>
      <c r="L293" s="237"/>
      <c r="M293" s="237"/>
      <c r="N293" s="237"/>
      <c r="O293" s="237"/>
      <c r="P293" s="237"/>
      <c r="Q293" s="237"/>
      <c r="R293" s="237"/>
      <c r="S293" s="237"/>
      <c r="T293" s="237"/>
      <c r="U293" s="237"/>
      <c r="V293" s="237"/>
      <c r="W293" s="237"/>
      <c r="X293" s="237"/>
      <c r="Y293" s="237"/>
      <c r="Z293" s="237"/>
    </row>
    <row r="294" spans="1:26" ht="12.75" customHeight="1" x14ac:dyDescent="0.2">
      <c r="A294" s="268"/>
      <c r="B294" s="269"/>
      <c r="C294" s="270"/>
      <c r="D294" s="269"/>
      <c r="E294" s="271"/>
      <c r="F294" s="271"/>
      <c r="G294" s="237"/>
      <c r="H294" s="237"/>
      <c r="I294" s="237"/>
      <c r="J294" s="237"/>
      <c r="K294" s="237"/>
      <c r="L294" s="237"/>
      <c r="M294" s="237"/>
      <c r="N294" s="237"/>
      <c r="O294" s="237"/>
      <c r="P294" s="237"/>
      <c r="Q294" s="237"/>
      <c r="R294" s="237"/>
      <c r="S294" s="237"/>
      <c r="T294" s="237"/>
      <c r="U294" s="237"/>
      <c r="V294" s="237"/>
      <c r="W294" s="237"/>
      <c r="X294" s="237"/>
      <c r="Y294" s="237"/>
      <c r="Z294" s="237"/>
    </row>
    <row r="295" spans="1:26" ht="12.75" customHeight="1" x14ac:dyDescent="0.2">
      <c r="A295" s="268"/>
      <c r="B295" s="269"/>
      <c r="C295" s="270"/>
      <c r="D295" s="269"/>
      <c r="E295" s="271"/>
      <c r="F295" s="271"/>
      <c r="G295" s="237"/>
      <c r="H295" s="237"/>
      <c r="I295" s="237"/>
      <c r="J295" s="237"/>
      <c r="K295" s="237"/>
      <c r="L295" s="237"/>
      <c r="M295" s="237"/>
      <c r="N295" s="237"/>
      <c r="O295" s="237"/>
      <c r="P295" s="237"/>
      <c r="Q295" s="237"/>
      <c r="R295" s="237"/>
      <c r="S295" s="237"/>
      <c r="T295" s="237"/>
      <c r="U295" s="237"/>
      <c r="V295" s="237"/>
      <c r="W295" s="237"/>
      <c r="X295" s="237"/>
      <c r="Y295" s="237"/>
      <c r="Z295" s="237"/>
    </row>
    <row r="296" spans="1:26" ht="12.75" customHeight="1" x14ac:dyDescent="0.2">
      <c r="A296" s="268"/>
      <c r="B296" s="269"/>
      <c r="C296" s="270"/>
      <c r="D296" s="269"/>
      <c r="E296" s="271"/>
      <c r="F296" s="271"/>
      <c r="G296" s="237"/>
      <c r="H296" s="237"/>
      <c r="I296" s="237"/>
      <c r="J296" s="237"/>
      <c r="K296" s="237"/>
      <c r="L296" s="237"/>
      <c r="M296" s="237"/>
      <c r="N296" s="237"/>
      <c r="O296" s="237"/>
      <c r="P296" s="237"/>
      <c r="Q296" s="237"/>
      <c r="R296" s="237"/>
      <c r="S296" s="237"/>
      <c r="T296" s="237"/>
      <c r="U296" s="237"/>
      <c r="V296" s="237"/>
      <c r="W296" s="237"/>
      <c r="X296" s="237"/>
      <c r="Y296" s="237"/>
      <c r="Z296" s="237"/>
    </row>
    <row r="297" spans="1:26" ht="12.75" customHeight="1" x14ac:dyDescent="0.2">
      <c r="A297" s="268"/>
      <c r="B297" s="269"/>
      <c r="C297" s="270"/>
      <c r="D297" s="269"/>
      <c r="E297" s="271"/>
      <c r="F297" s="271"/>
      <c r="G297" s="237"/>
      <c r="H297" s="237"/>
      <c r="I297" s="237"/>
      <c r="J297" s="237"/>
      <c r="K297" s="237"/>
      <c r="L297" s="237"/>
      <c r="M297" s="237"/>
      <c r="N297" s="237"/>
      <c r="O297" s="237"/>
      <c r="P297" s="237"/>
      <c r="Q297" s="237"/>
      <c r="R297" s="237"/>
      <c r="S297" s="237"/>
      <c r="T297" s="237"/>
      <c r="U297" s="237"/>
      <c r="V297" s="237"/>
      <c r="W297" s="237"/>
      <c r="X297" s="237"/>
      <c r="Y297" s="237"/>
      <c r="Z297" s="237"/>
    </row>
    <row r="298" spans="1:26" ht="12.75" customHeight="1" x14ac:dyDescent="0.2">
      <c r="A298" s="268"/>
      <c r="B298" s="269"/>
      <c r="C298" s="270"/>
      <c r="D298" s="269"/>
      <c r="E298" s="271"/>
      <c r="F298" s="271"/>
      <c r="G298" s="237"/>
      <c r="H298" s="237"/>
      <c r="I298" s="237"/>
      <c r="J298" s="237"/>
      <c r="K298" s="237"/>
      <c r="L298" s="237"/>
      <c r="M298" s="237"/>
      <c r="N298" s="237"/>
      <c r="O298" s="237"/>
      <c r="P298" s="237"/>
      <c r="Q298" s="237"/>
      <c r="R298" s="237"/>
      <c r="S298" s="237"/>
      <c r="T298" s="237"/>
      <c r="U298" s="237"/>
      <c r="V298" s="237"/>
      <c r="W298" s="237"/>
      <c r="X298" s="237"/>
      <c r="Y298" s="237"/>
      <c r="Z298" s="237"/>
    </row>
    <row r="299" spans="1:26" ht="12.75" customHeight="1" x14ac:dyDescent="0.2">
      <c r="A299" s="268"/>
      <c r="B299" s="269"/>
      <c r="C299" s="270"/>
      <c r="D299" s="269"/>
      <c r="E299" s="271"/>
      <c r="F299" s="271"/>
      <c r="G299" s="237"/>
      <c r="H299" s="237"/>
      <c r="I299" s="237"/>
      <c r="J299" s="237"/>
      <c r="K299" s="237"/>
      <c r="L299" s="237"/>
      <c r="M299" s="237"/>
      <c r="N299" s="237"/>
      <c r="O299" s="237"/>
      <c r="P299" s="237"/>
      <c r="Q299" s="237"/>
      <c r="R299" s="237"/>
      <c r="S299" s="237"/>
      <c r="T299" s="237"/>
      <c r="U299" s="237"/>
      <c r="V299" s="237"/>
      <c r="W299" s="237"/>
      <c r="X299" s="237"/>
      <c r="Y299" s="237"/>
      <c r="Z299" s="237"/>
    </row>
    <row r="300" spans="1:26" ht="12.75" customHeight="1" x14ac:dyDescent="0.2">
      <c r="A300" s="268"/>
      <c r="B300" s="269"/>
      <c r="C300" s="270"/>
      <c r="D300" s="269"/>
      <c r="E300" s="271"/>
      <c r="F300" s="271"/>
      <c r="G300" s="237"/>
      <c r="H300" s="237"/>
      <c r="I300" s="237"/>
      <c r="J300" s="237"/>
      <c r="K300" s="237"/>
      <c r="L300" s="237"/>
      <c r="M300" s="237"/>
      <c r="N300" s="237"/>
      <c r="O300" s="237"/>
      <c r="P300" s="237"/>
      <c r="Q300" s="237"/>
      <c r="R300" s="237"/>
      <c r="S300" s="237"/>
      <c r="T300" s="237"/>
      <c r="U300" s="237"/>
      <c r="V300" s="237"/>
      <c r="W300" s="237"/>
      <c r="X300" s="237"/>
      <c r="Y300" s="237"/>
      <c r="Z300" s="237"/>
    </row>
    <row r="301" spans="1:26" ht="12.75" customHeight="1" x14ac:dyDescent="0.2">
      <c r="A301" s="268"/>
      <c r="B301" s="269"/>
      <c r="C301" s="270"/>
      <c r="D301" s="269"/>
      <c r="E301" s="271"/>
      <c r="F301" s="271"/>
      <c r="G301" s="237"/>
      <c r="H301" s="237"/>
      <c r="I301" s="237"/>
      <c r="J301" s="237"/>
      <c r="K301" s="237"/>
      <c r="L301" s="237"/>
      <c r="M301" s="237"/>
      <c r="N301" s="237"/>
      <c r="O301" s="237"/>
      <c r="P301" s="237"/>
      <c r="Q301" s="237"/>
      <c r="R301" s="237"/>
      <c r="S301" s="237"/>
      <c r="T301" s="237"/>
      <c r="U301" s="237"/>
      <c r="V301" s="237"/>
      <c r="W301" s="237"/>
      <c r="X301" s="237"/>
      <c r="Y301" s="237"/>
      <c r="Z301" s="237"/>
    </row>
    <row r="302" spans="1:26" ht="12.75" customHeight="1" x14ac:dyDescent="0.2">
      <c r="A302" s="268"/>
      <c r="B302" s="269"/>
      <c r="C302" s="270"/>
      <c r="D302" s="269"/>
      <c r="E302" s="271"/>
      <c r="F302" s="271"/>
      <c r="G302" s="237"/>
      <c r="H302" s="237"/>
      <c r="I302" s="237"/>
      <c r="J302" s="237"/>
      <c r="K302" s="237"/>
      <c r="L302" s="237"/>
      <c r="M302" s="237"/>
      <c r="N302" s="237"/>
      <c r="O302" s="237"/>
      <c r="P302" s="237"/>
      <c r="Q302" s="237"/>
      <c r="R302" s="237"/>
      <c r="S302" s="237"/>
      <c r="T302" s="237"/>
      <c r="U302" s="237"/>
      <c r="V302" s="237"/>
      <c r="W302" s="237"/>
      <c r="X302" s="237"/>
      <c r="Y302" s="237"/>
      <c r="Z302" s="237"/>
    </row>
    <row r="303" spans="1:26" ht="12.75" customHeight="1" x14ac:dyDescent="0.2">
      <c r="A303" s="268"/>
      <c r="B303" s="269"/>
      <c r="C303" s="270"/>
      <c r="D303" s="269"/>
      <c r="E303" s="271"/>
      <c r="F303" s="271"/>
      <c r="G303" s="237"/>
      <c r="H303" s="237"/>
      <c r="I303" s="237"/>
      <c r="J303" s="237"/>
      <c r="K303" s="237"/>
      <c r="L303" s="237"/>
      <c r="M303" s="237"/>
      <c r="N303" s="237"/>
      <c r="O303" s="237"/>
      <c r="P303" s="237"/>
      <c r="Q303" s="237"/>
      <c r="R303" s="237"/>
      <c r="S303" s="237"/>
      <c r="T303" s="237"/>
      <c r="U303" s="237"/>
      <c r="V303" s="237"/>
      <c r="W303" s="237"/>
      <c r="X303" s="237"/>
      <c r="Y303" s="237"/>
      <c r="Z303" s="237"/>
    </row>
    <row r="304" spans="1:26" ht="12.75" customHeight="1" x14ac:dyDescent="0.2">
      <c r="A304" s="268"/>
      <c r="B304" s="269"/>
      <c r="C304" s="270"/>
      <c r="D304" s="269"/>
      <c r="E304" s="271"/>
      <c r="F304" s="271"/>
      <c r="G304" s="237"/>
      <c r="H304" s="237"/>
      <c r="I304" s="237"/>
      <c r="J304" s="237"/>
      <c r="K304" s="237"/>
      <c r="L304" s="237"/>
      <c r="M304" s="237"/>
      <c r="N304" s="237"/>
      <c r="O304" s="237"/>
      <c r="P304" s="237"/>
      <c r="Q304" s="237"/>
      <c r="R304" s="237"/>
      <c r="S304" s="237"/>
      <c r="T304" s="237"/>
      <c r="U304" s="237"/>
      <c r="V304" s="237"/>
      <c r="W304" s="237"/>
      <c r="X304" s="237"/>
      <c r="Y304" s="237"/>
      <c r="Z304" s="237"/>
    </row>
    <row r="305" spans="1:26" ht="12.75" customHeight="1" x14ac:dyDescent="0.2">
      <c r="A305" s="268"/>
      <c r="B305" s="269"/>
      <c r="C305" s="270"/>
      <c r="D305" s="269"/>
      <c r="E305" s="271"/>
      <c r="F305" s="271"/>
      <c r="G305" s="237"/>
      <c r="H305" s="237"/>
      <c r="I305" s="237"/>
      <c r="J305" s="237"/>
      <c r="K305" s="237"/>
      <c r="L305" s="237"/>
      <c r="M305" s="237"/>
      <c r="N305" s="237"/>
      <c r="O305" s="237"/>
      <c r="P305" s="237"/>
      <c r="Q305" s="237"/>
      <c r="R305" s="237"/>
      <c r="S305" s="237"/>
      <c r="T305" s="237"/>
      <c r="U305" s="237"/>
      <c r="V305" s="237"/>
      <c r="W305" s="237"/>
      <c r="X305" s="237"/>
      <c r="Y305" s="237"/>
      <c r="Z305" s="237"/>
    </row>
    <row r="306" spans="1:26" ht="12.75" customHeight="1" x14ac:dyDescent="0.2">
      <c r="A306" s="268"/>
      <c r="B306" s="269"/>
      <c r="C306" s="270"/>
      <c r="D306" s="269"/>
      <c r="E306" s="271"/>
      <c r="F306" s="271"/>
      <c r="G306" s="237"/>
      <c r="H306" s="237"/>
      <c r="I306" s="237"/>
      <c r="J306" s="237"/>
      <c r="K306" s="237"/>
      <c r="L306" s="237"/>
      <c r="M306" s="237"/>
      <c r="N306" s="237"/>
      <c r="O306" s="237"/>
      <c r="P306" s="237"/>
      <c r="Q306" s="237"/>
      <c r="R306" s="237"/>
      <c r="S306" s="237"/>
      <c r="T306" s="237"/>
      <c r="U306" s="237"/>
      <c r="V306" s="237"/>
      <c r="W306" s="237"/>
      <c r="X306" s="237"/>
      <c r="Y306" s="237"/>
      <c r="Z306" s="237"/>
    </row>
    <row r="307" spans="1:26" ht="12.75" customHeight="1" x14ac:dyDescent="0.2">
      <c r="A307" s="268"/>
      <c r="B307" s="269"/>
      <c r="C307" s="270"/>
      <c r="D307" s="269"/>
      <c r="E307" s="271"/>
      <c r="F307" s="271"/>
      <c r="G307" s="237"/>
      <c r="H307" s="237"/>
      <c r="I307" s="237"/>
      <c r="J307" s="237"/>
      <c r="K307" s="237"/>
      <c r="L307" s="237"/>
      <c r="M307" s="237"/>
      <c r="N307" s="237"/>
      <c r="O307" s="237"/>
      <c r="P307" s="237"/>
      <c r="Q307" s="237"/>
      <c r="R307" s="237"/>
      <c r="S307" s="237"/>
      <c r="T307" s="237"/>
      <c r="U307" s="237"/>
      <c r="V307" s="237"/>
      <c r="W307" s="237"/>
      <c r="X307" s="237"/>
      <c r="Y307" s="237"/>
      <c r="Z307" s="237"/>
    </row>
    <row r="308" spans="1:26" ht="12.75" customHeight="1" x14ac:dyDescent="0.2">
      <c r="A308" s="268"/>
      <c r="B308" s="269"/>
      <c r="C308" s="270"/>
      <c r="D308" s="269"/>
      <c r="E308" s="271"/>
      <c r="F308" s="271"/>
      <c r="G308" s="237"/>
      <c r="H308" s="237"/>
      <c r="I308" s="237"/>
      <c r="J308" s="237"/>
      <c r="K308" s="237"/>
      <c r="L308" s="237"/>
      <c r="M308" s="237"/>
      <c r="N308" s="237"/>
      <c r="O308" s="237"/>
      <c r="P308" s="237"/>
      <c r="Q308" s="237"/>
      <c r="R308" s="237"/>
      <c r="S308" s="237"/>
      <c r="T308" s="237"/>
      <c r="U308" s="237"/>
      <c r="V308" s="237"/>
      <c r="W308" s="237"/>
      <c r="X308" s="237"/>
      <c r="Y308" s="237"/>
      <c r="Z308" s="237"/>
    </row>
    <row r="309" spans="1:26" ht="12.75" customHeight="1" x14ac:dyDescent="0.2">
      <c r="A309" s="268"/>
      <c r="B309" s="269"/>
      <c r="C309" s="270"/>
      <c r="D309" s="269"/>
      <c r="E309" s="271"/>
      <c r="F309" s="271"/>
      <c r="G309" s="237"/>
      <c r="H309" s="237"/>
      <c r="I309" s="237"/>
      <c r="J309" s="237"/>
      <c r="K309" s="237"/>
      <c r="L309" s="237"/>
      <c r="M309" s="237"/>
      <c r="N309" s="237"/>
      <c r="O309" s="237"/>
      <c r="P309" s="237"/>
      <c r="Q309" s="237"/>
      <c r="R309" s="237"/>
      <c r="S309" s="237"/>
      <c r="T309" s="237"/>
      <c r="U309" s="237"/>
      <c r="V309" s="237"/>
      <c r="W309" s="237"/>
      <c r="X309" s="237"/>
      <c r="Y309" s="237"/>
      <c r="Z309" s="237"/>
    </row>
    <row r="310" spans="1:26" ht="12.75" customHeight="1" x14ac:dyDescent="0.2">
      <c r="A310" s="268"/>
      <c r="B310" s="269"/>
      <c r="C310" s="270"/>
      <c r="D310" s="269"/>
      <c r="E310" s="271"/>
      <c r="F310" s="271"/>
      <c r="G310" s="237"/>
      <c r="H310" s="237"/>
      <c r="I310" s="237"/>
      <c r="J310" s="237"/>
      <c r="K310" s="237"/>
      <c r="L310" s="237"/>
      <c r="M310" s="237"/>
      <c r="N310" s="237"/>
      <c r="O310" s="237"/>
      <c r="P310" s="237"/>
      <c r="Q310" s="237"/>
      <c r="R310" s="237"/>
      <c r="S310" s="237"/>
      <c r="T310" s="237"/>
      <c r="U310" s="237"/>
      <c r="V310" s="237"/>
      <c r="W310" s="237"/>
      <c r="X310" s="237"/>
      <c r="Y310" s="237"/>
      <c r="Z310" s="237"/>
    </row>
    <row r="311" spans="1:26" ht="12.75" customHeight="1" x14ac:dyDescent="0.2">
      <c r="A311" s="268"/>
      <c r="B311" s="269"/>
      <c r="C311" s="270"/>
      <c r="D311" s="269"/>
      <c r="E311" s="271"/>
      <c r="F311" s="271"/>
      <c r="G311" s="237"/>
      <c r="H311" s="237"/>
      <c r="I311" s="237"/>
      <c r="J311" s="237"/>
      <c r="K311" s="237"/>
      <c r="L311" s="237"/>
      <c r="M311" s="237"/>
      <c r="N311" s="237"/>
      <c r="O311" s="237"/>
      <c r="P311" s="237"/>
      <c r="Q311" s="237"/>
      <c r="R311" s="237"/>
      <c r="S311" s="237"/>
      <c r="T311" s="237"/>
      <c r="U311" s="237"/>
      <c r="V311" s="237"/>
      <c r="W311" s="237"/>
      <c r="X311" s="237"/>
      <c r="Y311" s="237"/>
      <c r="Z311" s="237"/>
    </row>
    <row r="312" spans="1:26" ht="12.75" customHeight="1" x14ac:dyDescent="0.2">
      <c r="A312" s="268"/>
      <c r="B312" s="269"/>
      <c r="C312" s="270"/>
      <c r="D312" s="269"/>
      <c r="E312" s="271"/>
      <c r="F312" s="271"/>
      <c r="G312" s="237"/>
      <c r="H312" s="237"/>
      <c r="I312" s="237"/>
      <c r="J312" s="237"/>
      <c r="K312" s="237"/>
      <c r="L312" s="237"/>
      <c r="M312" s="237"/>
      <c r="N312" s="237"/>
      <c r="O312" s="237"/>
      <c r="P312" s="237"/>
      <c r="Q312" s="237"/>
      <c r="R312" s="237"/>
      <c r="S312" s="237"/>
      <c r="T312" s="237"/>
      <c r="U312" s="237"/>
      <c r="V312" s="237"/>
      <c r="W312" s="237"/>
      <c r="X312" s="237"/>
      <c r="Y312" s="237"/>
      <c r="Z312" s="237"/>
    </row>
    <row r="313" spans="1:26" ht="12.75" customHeight="1" x14ac:dyDescent="0.2">
      <c r="A313" s="268"/>
      <c r="B313" s="269"/>
      <c r="C313" s="270"/>
      <c r="D313" s="269"/>
      <c r="E313" s="271"/>
      <c r="F313" s="271"/>
      <c r="G313" s="237"/>
      <c r="H313" s="237"/>
      <c r="I313" s="237"/>
      <c r="J313" s="237"/>
      <c r="K313" s="237"/>
      <c r="L313" s="237"/>
      <c r="M313" s="237"/>
      <c r="N313" s="237"/>
      <c r="O313" s="237"/>
      <c r="P313" s="237"/>
      <c r="Q313" s="237"/>
      <c r="R313" s="237"/>
      <c r="S313" s="237"/>
      <c r="T313" s="237"/>
      <c r="U313" s="237"/>
      <c r="V313" s="237"/>
      <c r="W313" s="237"/>
      <c r="X313" s="237"/>
      <c r="Y313" s="237"/>
      <c r="Z313" s="237"/>
    </row>
    <row r="314" spans="1:26" ht="12.75" customHeight="1" x14ac:dyDescent="0.2">
      <c r="A314" s="268"/>
      <c r="B314" s="269"/>
      <c r="C314" s="270"/>
      <c r="D314" s="269"/>
      <c r="E314" s="271"/>
      <c r="F314" s="271"/>
      <c r="G314" s="237"/>
      <c r="H314" s="237"/>
      <c r="I314" s="237"/>
      <c r="J314" s="237"/>
      <c r="K314" s="237"/>
      <c r="L314" s="237"/>
      <c r="M314" s="237"/>
      <c r="N314" s="237"/>
      <c r="O314" s="237"/>
      <c r="P314" s="237"/>
      <c r="Q314" s="237"/>
      <c r="R314" s="237"/>
      <c r="S314" s="237"/>
      <c r="T314" s="237"/>
      <c r="U314" s="237"/>
      <c r="V314" s="237"/>
      <c r="W314" s="237"/>
      <c r="X314" s="237"/>
      <c r="Y314" s="237"/>
      <c r="Z314" s="237"/>
    </row>
    <row r="315" spans="1:26" ht="12.75" customHeight="1" x14ac:dyDescent="0.2">
      <c r="A315" s="268"/>
      <c r="B315" s="269"/>
      <c r="C315" s="270"/>
      <c r="D315" s="269"/>
      <c r="E315" s="271"/>
      <c r="F315" s="271"/>
      <c r="G315" s="237"/>
      <c r="H315" s="237"/>
      <c r="I315" s="237"/>
      <c r="J315" s="237"/>
      <c r="K315" s="237"/>
      <c r="L315" s="237"/>
      <c r="M315" s="237"/>
      <c r="N315" s="237"/>
      <c r="O315" s="237"/>
      <c r="P315" s="237"/>
      <c r="Q315" s="237"/>
      <c r="R315" s="237"/>
      <c r="S315" s="237"/>
      <c r="T315" s="237"/>
      <c r="U315" s="237"/>
      <c r="V315" s="237"/>
      <c r="W315" s="237"/>
      <c r="X315" s="237"/>
      <c r="Y315" s="237"/>
      <c r="Z315" s="237"/>
    </row>
    <row r="316" spans="1:26" ht="12.75" customHeight="1" x14ac:dyDescent="0.2">
      <c r="A316" s="268"/>
      <c r="B316" s="269"/>
      <c r="C316" s="270"/>
      <c r="D316" s="269"/>
      <c r="E316" s="271"/>
      <c r="F316" s="271"/>
      <c r="G316" s="237"/>
      <c r="H316" s="237"/>
      <c r="I316" s="237"/>
      <c r="J316" s="237"/>
      <c r="K316" s="237"/>
      <c r="L316" s="237"/>
      <c r="M316" s="237"/>
      <c r="N316" s="237"/>
      <c r="O316" s="237"/>
      <c r="P316" s="237"/>
      <c r="Q316" s="237"/>
      <c r="R316" s="237"/>
      <c r="S316" s="237"/>
      <c r="T316" s="237"/>
      <c r="U316" s="237"/>
      <c r="V316" s="237"/>
      <c r="W316" s="237"/>
      <c r="X316" s="237"/>
      <c r="Y316" s="237"/>
      <c r="Z316" s="237"/>
    </row>
    <row r="317" spans="1:26" ht="12.75" customHeight="1" x14ac:dyDescent="0.2">
      <c r="A317" s="268"/>
      <c r="B317" s="269"/>
      <c r="C317" s="270"/>
      <c r="D317" s="269"/>
      <c r="E317" s="271"/>
      <c r="F317" s="271"/>
      <c r="G317" s="237"/>
      <c r="H317" s="237"/>
      <c r="I317" s="237"/>
      <c r="J317" s="237"/>
      <c r="K317" s="237"/>
      <c r="L317" s="237"/>
      <c r="M317" s="237"/>
      <c r="N317" s="237"/>
      <c r="O317" s="237"/>
      <c r="P317" s="237"/>
      <c r="Q317" s="237"/>
      <c r="R317" s="237"/>
      <c r="S317" s="237"/>
      <c r="T317" s="237"/>
      <c r="U317" s="237"/>
      <c r="V317" s="237"/>
      <c r="W317" s="237"/>
      <c r="X317" s="237"/>
      <c r="Y317" s="237"/>
      <c r="Z317" s="237"/>
    </row>
    <row r="318" spans="1:26" ht="12.75" customHeight="1" x14ac:dyDescent="0.2">
      <c r="A318" s="268"/>
      <c r="B318" s="269"/>
      <c r="C318" s="270"/>
      <c r="D318" s="269"/>
      <c r="E318" s="271"/>
      <c r="F318" s="271"/>
      <c r="G318" s="237"/>
      <c r="H318" s="237"/>
      <c r="I318" s="237"/>
      <c r="J318" s="237"/>
      <c r="K318" s="237"/>
      <c r="L318" s="237"/>
      <c r="M318" s="237"/>
      <c r="N318" s="237"/>
      <c r="O318" s="237"/>
      <c r="P318" s="237"/>
      <c r="Q318" s="237"/>
      <c r="R318" s="237"/>
      <c r="S318" s="237"/>
      <c r="T318" s="237"/>
      <c r="U318" s="237"/>
      <c r="V318" s="237"/>
      <c r="W318" s="237"/>
      <c r="X318" s="237"/>
      <c r="Y318" s="237"/>
      <c r="Z318" s="237"/>
    </row>
    <row r="319" spans="1:26" ht="12.75" customHeight="1" x14ac:dyDescent="0.2">
      <c r="A319" s="268"/>
      <c r="B319" s="269"/>
      <c r="C319" s="270"/>
      <c r="D319" s="269"/>
      <c r="E319" s="271"/>
      <c r="F319" s="271"/>
      <c r="G319" s="237"/>
      <c r="H319" s="237"/>
      <c r="I319" s="237"/>
      <c r="J319" s="237"/>
      <c r="K319" s="237"/>
      <c r="L319" s="237"/>
      <c r="M319" s="237"/>
      <c r="N319" s="237"/>
      <c r="O319" s="237"/>
      <c r="P319" s="237"/>
      <c r="Q319" s="237"/>
      <c r="R319" s="237"/>
      <c r="S319" s="237"/>
      <c r="T319" s="237"/>
      <c r="U319" s="237"/>
      <c r="V319" s="237"/>
      <c r="W319" s="237"/>
      <c r="X319" s="237"/>
      <c r="Y319" s="237"/>
      <c r="Z319" s="237"/>
    </row>
    <row r="320" spans="1:26" ht="12.75" customHeight="1" x14ac:dyDescent="0.2">
      <c r="A320" s="268"/>
      <c r="B320" s="269"/>
      <c r="C320" s="270"/>
      <c r="D320" s="269"/>
      <c r="E320" s="271"/>
      <c r="F320" s="271"/>
      <c r="G320" s="237"/>
      <c r="H320" s="237"/>
      <c r="I320" s="237"/>
      <c r="J320" s="237"/>
      <c r="K320" s="237"/>
      <c r="L320" s="237"/>
      <c r="M320" s="237"/>
      <c r="N320" s="237"/>
      <c r="O320" s="237"/>
      <c r="P320" s="237"/>
      <c r="Q320" s="237"/>
      <c r="R320" s="237"/>
      <c r="S320" s="237"/>
      <c r="T320" s="237"/>
      <c r="U320" s="237"/>
      <c r="V320" s="237"/>
      <c r="W320" s="237"/>
      <c r="X320" s="237"/>
      <c r="Y320" s="237"/>
      <c r="Z320" s="237"/>
    </row>
    <row r="321" spans="1:26" ht="12.75" customHeight="1" x14ac:dyDescent="0.2">
      <c r="A321" s="268"/>
      <c r="B321" s="269"/>
      <c r="C321" s="270"/>
      <c r="D321" s="269"/>
      <c r="E321" s="271"/>
      <c r="F321" s="271"/>
      <c r="G321" s="237"/>
      <c r="H321" s="237"/>
      <c r="I321" s="237"/>
      <c r="J321" s="237"/>
      <c r="K321" s="237"/>
      <c r="L321" s="237"/>
      <c r="M321" s="237"/>
      <c r="N321" s="237"/>
      <c r="O321" s="237"/>
      <c r="P321" s="237"/>
      <c r="Q321" s="237"/>
      <c r="R321" s="237"/>
      <c r="S321" s="237"/>
      <c r="T321" s="237"/>
      <c r="U321" s="237"/>
      <c r="V321" s="237"/>
      <c r="W321" s="237"/>
      <c r="X321" s="237"/>
      <c r="Y321" s="237"/>
      <c r="Z321" s="237"/>
    </row>
    <row r="322" spans="1:26" ht="12.75" customHeight="1" x14ac:dyDescent="0.2">
      <c r="A322" s="268"/>
      <c r="B322" s="269"/>
      <c r="C322" s="270"/>
      <c r="D322" s="269"/>
      <c r="E322" s="271"/>
      <c r="F322" s="271"/>
      <c r="G322" s="237"/>
      <c r="H322" s="237"/>
      <c r="I322" s="237"/>
      <c r="J322" s="237"/>
      <c r="K322" s="237"/>
      <c r="L322" s="237"/>
      <c r="M322" s="237"/>
      <c r="N322" s="237"/>
      <c r="O322" s="237"/>
      <c r="P322" s="237"/>
      <c r="Q322" s="237"/>
      <c r="R322" s="237"/>
      <c r="S322" s="237"/>
      <c r="T322" s="237"/>
      <c r="U322" s="237"/>
      <c r="V322" s="237"/>
      <c r="W322" s="237"/>
      <c r="X322" s="237"/>
      <c r="Y322" s="237"/>
      <c r="Z322" s="237"/>
    </row>
    <row r="323" spans="1:26" ht="12.75" customHeight="1" x14ac:dyDescent="0.2">
      <c r="A323" s="268"/>
      <c r="B323" s="269"/>
      <c r="C323" s="270"/>
      <c r="D323" s="269"/>
      <c r="E323" s="271"/>
      <c r="F323" s="271"/>
      <c r="G323" s="237"/>
      <c r="H323" s="237"/>
      <c r="I323" s="237"/>
      <c r="J323" s="237"/>
      <c r="K323" s="237"/>
      <c r="L323" s="237"/>
      <c r="M323" s="237"/>
      <c r="N323" s="237"/>
      <c r="O323" s="237"/>
      <c r="P323" s="237"/>
      <c r="Q323" s="237"/>
      <c r="R323" s="237"/>
      <c r="S323" s="237"/>
      <c r="T323" s="237"/>
      <c r="U323" s="237"/>
      <c r="V323" s="237"/>
      <c r="W323" s="237"/>
      <c r="X323" s="237"/>
      <c r="Y323" s="237"/>
      <c r="Z323" s="237"/>
    </row>
    <row r="324" spans="1:26" ht="12.75" customHeight="1" x14ac:dyDescent="0.2">
      <c r="A324" s="268"/>
      <c r="B324" s="269"/>
      <c r="C324" s="270"/>
      <c r="D324" s="269"/>
      <c r="E324" s="271"/>
      <c r="F324" s="271"/>
      <c r="G324" s="237"/>
      <c r="H324" s="237"/>
      <c r="I324" s="237"/>
      <c r="J324" s="237"/>
      <c r="K324" s="237"/>
      <c r="L324" s="237"/>
      <c r="M324" s="237"/>
      <c r="N324" s="237"/>
      <c r="O324" s="237"/>
      <c r="P324" s="237"/>
      <c r="Q324" s="237"/>
      <c r="R324" s="237"/>
      <c r="S324" s="237"/>
      <c r="T324" s="237"/>
      <c r="U324" s="237"/>
      <c r="V324" s="237"/>
      <c r="W324" s="237"/>
      <c r="X324" s="237"/>
      <c r="Y324" s="237"/>
      <c r="Z324" s="237"/>
    </row>
    <row r="325" spans="1:26" ht="12.75" customHeight="1" x14ac:dyDescent="0.2">
      <c r="A325" s="268"/>
      <c r="B325" s="269"/>
      <c r="C325" s="270"/>
      <c r="D325" s="269"/>
      <c r="E325" s="271"/>
      <c r="F325" s="271"/>
      <c r="G325" s="237"/>
      <c r="H325" s="237"/>
      <c r="I325" s="237"/>
      <c r="J325" s="237"/>
      <c r="K325" s="237"/>
      <c r="L325" s="237"/>
      <c r="M325" s="237"/>
      <c r="N325" s="237"/>
      <c r="O325" s="237"/>
      <c r="P325" s="237"/>
      <c r="Q325" s="237"/>
      <c r="R325" s="237"/>
      <c r="S325" s="237"/>
      <c r="T325" s="237"/>
      <c r="U325" s="237"/>
      <c r="V325" s="237"/>
      <c r="W325" s="237"/>
      <c r="X325" s="237"/>
      <c r="Y325" s="237"/>
      <c r="Z325" s="237"/>
    </row>
    <row r="326" spans="1:26" ht="12.75" customHeight="1" x14ac:dyDescent="0.2">
      <c r="A326" s="268"/>
      <c r="B326" s="269"/>
      <c r="C326" s="270"/>
      <c r="D326" s="269"/>
      <c r="E326" s="271"/>
      <c r="F326" s="271"/>
      <c r="G326" s="237"/>
      <c r="H326" s="237"/>
      <c r="I326" s="237"/>
      <c r="J326" s="237"/>
      <c r="K326" s="237"/>
      <c r="L326" s="237"/>
      <c r="M326" s="237"/>
      <c r="N326" s="237"/>
      <c r="O326" s="237"/>
      <c r="P326" s="237"/>
      <c r="Q326" s="237"/>
      <c r="R326" s="237"/>
      <c r="S326" s="237"/>
      <c r="T326" s="237"/>
      <c r="U326" s="237"/>
      <c r="V326" s="237"/>
      <c r="W326" s="237"/>
      <c r="X326" s="237"/>
      <c r="Y326" s="237"/>
      <c r="Z326" s="237"/>
    </row>
    <row r="327" spans="1:26" ht="12.75" customHeight="1" x14ac:dyDescent="0.2">
      <c r="A327" s="268"/>
      <c r="B327" s="269"/>
      <c r="C327" s="270"/>
      <c r="D327" s="269"/>
      <c r="E327" s="271"/>
      <c r="F327" s="271"/>
      <c r="G327" s="237"/>
      <c r="H327" s="237"/>
      <c r="I327" s="237"/>
      <c r="J327" s="237"/>
      <c r="K327" s="237"/>
      <c r="L327" s="237"/>
      <c r="M327" s="237"/>
      <c r="N327" s="237"/>
      <c r="O327" s="237"/>
      <c r="P327" s="237"/>
      <c r="Q327" s="237"/>
      <c r="R327" s="237"/>
      <c r="S327" s="237"/>
      <c r="T327" s="237"/>
      <c r="U327" s="237"/>
      <c r="V327" s="237"/>
      <c r="W327" s="237"/>
      <c r="X327" s="237"/>
      <c r="Y327" s="237"/>
      <c r="Z327" s="237"/>
    </row>
    <row r="328" spans="1:26" ht="12.75" customHeight="1" x14ac:dyDescent="0.2">
      <c r="A328" s="268"/>
      <c r="B328" s="269"/>
      <c r="C328" s="270"/>
      <c r="D328" s="269"/>
      <c r="E328" s="271"/>
      <c r="F328" s="271"/>
      <c r="G328" s="237"/>
      <c r="H328" s="237"/>
      <c r="I328" s="237"/>
      <c r="J328" s="237"/>
      <c r="K328" s="237"/>
      <c r="L328" s="237"/>
      <c r="M328" s="237"/>
      <c r="N328" s="237"/>
      <c r="O328" s="237"/>
      <c r="P328" s="237"/>
      <c r="Q328" s="237"/>
      <c r="R328" s="237"/>
      <c r="S328" s="237"/>
      <c r="T328" s="237"/>
      <c r="U328" s="237"/>
      <c r="V328" s="237"/>
      <c r="W328" s="237"/>
      <c r="X328" s="237"/>
      <c r="Y328" s="237"/>
      <c r="Z328" s="237"/>
    </row>
    <row r="329" spans="1:26" ht="12.75" customHeight="1" x14ac:dyDescent="0.2">
      <c r="A329" s="268"/>
      <c r="B329" s="269"/>
      <c r="C329" s="270"/>
      <c r="D329" s="269"/>
      <c r="E329" s="271"/>
      <c r="F329" s="271"/>
      <c r="G329" s="237"/>
      <c r="H329" s="237"/>
      <c r="I329" s="237"/>
      <c r="J329" s="237"/>
      <c r="K329" s="237"/>
      <c r="L329" s="237"/>
      <c r="M329" s="237"/>
      <c r="N329" s="237"/>
      <c r="O329" s="237"/>
      <c r="P329" s="237"/>
      <c r="Q329" s="237"/>
      <c r="R329" s="237"/>
      <c r="S329" s="237"/>
      <c r="T329" s="237"/>
      <c r="U329" s="237"/>
      <c r="V329" s="237"/>
      <c r="W329" s="237"/>
      <c r="X329" s="237"/>
      <c r="Y329" s="237"/>
      <c r="Z329" s="237"/>
    </row>
    <row r="330" spans="1:26" ht="12.75" customHeight="1" x14ac:dyDescent="0.2">
      <c r="A330" s="268"/>
      <c r="B330" s="269"/>
      <c r="C330" s="270"/>
      <c r="D330" s="269"/>
      <c r="E330" s="271"/>
      <c r="F330" s="271"/>
      <c r="G330" s="237"/>
      <c r="H330" s="237"/>
      <c r="I330" s="237"/>
      <c r="J330" s="237"/>
      <c r="K330" s="237"/>
      <c r="L330" s="237"/>
      <c r="M330" s="237"/>
      <c r="N330" s="237"/>
      <c r="O330" s="237"/>
      <c r="P330" s="237"/>
      <c r="Q330" s="237"/>
      <c r="R330" s="237"/>
      <c r="S330" s="237"/>
      <c r="T330" s="237"/>
      <c r="U330" s="237"/>
      <c r="V330" s="237"/>
      <c r="W330" s="237"/>
      <c r="X330" s="237"/>
      <c r="Y330" s="237"/>
      <c r="Z330" s="237"/>
    </row>
    <row r="331" spans="1:26" ht="12.75" customHeight="1" x14ac:dyDescent="0.2">
      <c r="A331" s="268"/>
      <c r="B331" s="269"/>
      <c r="C331" s="270"/>
      <c r="D331" s="269"/>
      <c r="E331" s="271"/>
      <c r="F331" s="271"/>
      <c r="G331" s="237"/>
      <c r="H331" s="237"/>
      <c r="I331" s="237"/>
      <c r="J331" s="237"/>
      <c r="K331" s="237"/>
      <c r="L331" s="237"/>
      <c r="M331" s="237"/>
      <c r="N331" s="237"/>
      <c r="O331" s="237"/>
      <c r="P331" s="237"/>
      <c r="Q331" s="237"/>
      <c r="R331" s="237"/>
      <c r="S331" s="237"/>
      <c r="T331" s="237"/>
      <c r="U331" s="237"/>
      <c r="V331" s="237"/>
      <c r="W331" s="237"/>
      <c r="X331" s="237"/>
      <c r="Y331" s="237"/>
      <c r="Z331" s="237"/>
    </row>
    <row r="332" spans="1:26" ht="12.75" customHeight="1" x14ac:dyDescent="0.2">
      <c r="A332" s="268"/>
      <c r="B332" s="269"/>
      <c r="C332" s="270"/>
      <c r="D332" s="269"/>
      <c r="E332" s="271"/>
      <c r="F332" s="271"/>
      <c r="G332" s="237"/>
      <c r="H332" s="237"/>
      <c r="I332" s="237"/>
      <c r="J332" s="237"/>
      <c r="K332" s="237"/>
      <c r="L332" s="237"/>
      <c r="M332" s="237"/>
      <c r="N332" s="237"/>
      <c r="O332" s="237"/>
      <c r="P332" s="237"/>
      <c r="Q332" s="237"/>
      <c r="R332" s="237"/>
      <c r="S332" s="237"/>
      <c r="T332" s="237"/>
      <c r="U332" s="237"/>
      <c r="V332" s="237"/>
      <c r="W332" s="237"/>
      <c r="X332" s="237"/>
      <c r="Y332" s="237"/>
      <c r="Z332" s="237"/>
    </row>
    <row r="333" spans="1:26" ht="12.75" customHeight="1" x14ac:dyDescent="0.2">
      <c r="A333" s="268"/>
      <c r="B333" s="269"/>
      <c r="C333" s="270"/>
      <c r="D333" s="269"/>
      <c r="E333" s="271"/>
      <c r="F333" s="271"/>
      <c r="G333" s="237"/>
      <c r="H333" s="237"/>
      <c r="I333" s="237"/>
      <c r="J333" s="237"/>
      <c r="K333" s="237"/>
      <c r="L333" s="237"/>
      <c r="M333" s="237"/>
      <c r="N333" s="237"/>
      <c r="O333" s="237"/>
      <c r="P333" s="237"/>
      <c r="Q333" s="237"/>
      <c r="R333" s="237"/>
      <c r="S333" s="237"/>
      <c r="T333" s="237"/>
      <c r="U333" s="237"/>
      <c r="V333" s="237"/>
      <c r="W333" s="237"/>
      <c r="X333" s="237"/>
      <c r="Y333" s="237"/>
      <c r="Z333" s="237"/>
    </row>
    <row r="334" spans="1:26" ht="12.75" customHeight="1" x14ac:dyDescent="0.2">
      <c r="A334" s="268"/>
      <c r="B334" s="269"/>
      <c r="C334" s="270"/>
      <c r="D334" s="269"/>
      <c r="E334" s="271"/>
      <c r="F334" s="271"/>
      <c r="G334" s="237"/>
      <c r="H334" s="237"/>
      <c r="I334" s="237"/>
      <c r="J334" s="237"/>
      <c r="K334" s="237"/>
      <c r="L334" s="237"/>
      <c r="M334" s="237"/>
      <c r="N334" s="237"/>
      <c r="O334" s="237"/>
      <c r="P334" s="237"/>
      <c r="Q334" s="237"/>
      <c r="R334" s="237"/>
      <c r="S334" s="237"/>
      <c r="T334" s="237"/>
      <c r="U334" s="237"/>
      <c r="V334" s="237"/>
      <c r="W334" s="237"/>
      <c r="X334" s="237"/>
      <c r="Y334" s="237"/>
      <c r="Z334" s="237"/>
    </row>
    <row r="335" spans="1:26" ht="12.75" customHeight="1" x14ac:dyDescent="0.2">
      <c r="A335" s="268"/>
      <c r="B335" s="269"/>
      <c r="C335" s="270"/>
      <c r="D335" s="269"/>
      <c r="E335" s="271"/>
      <c r="F335" s="271"/>
      <c r="G335" s="237"/>
      <c r="H335" s="237"/>
      <c r="I335" s="237"/>
      <c r="J335" s="237"/>
      <c r="K335" s="237"/>
      <c r="L335" s="237"/>
      <c r="M335" s="237"/>
      <c r="N335" s="237"/>
      <c r="O335" s="237"/>
      <c r="P335" s="237"/>
      <c r="Q335" s="237"/>
      <c r="R335" s="237"/>
      <c r="S335" s="237"/>
      <c r="T335" s="237"/>
      <c r="U335" s="237"/>
      <c r="V335" s="237"/>
      <c r="W335" s="237"/>
      <c r="X335" s="237"/>
      <c r="Y335" s="237"/>
      <c r="Z335" s="237"/>
    </row>
    <row r="336" spans="1:26" ht="12.75" customHeight="1" x14ac:dyDescent="0.2">
      <c r="A336" s="268"/>
      <c r="B336" s="269"/>
      <c r="C336" s="270"/>
      <c r="D336" s="269"/>
      <c r="E336" s="271"/>
      <c r="F336" s="271"/>
      <c r="G336" s="237"/>
      <c r="H336" s="237"/>
      <c r="I336" s="237"/>
      <c r="J336" s="237"/>
      <c r="K336" s="237"/>
      <c r="L336" s="237"/>
      <c r="M336" s="237"/>
      <c r="N336" s="237"/>
      <c r="O336" s="237"/>
      <c r="P336" s="237"/>
      <c r="Q336" s="237"/>
      <c r="R336" s="237"/>
      <c r="S336" s="237"/>
      <c r="T336" s="237"/>
      <c r="U336" s="237"/>
      <c r="V336" s="237"/>
      <c r="W336" s="237"/>
      <c r="X336" s="237"/>
      <c r="Y336" s="237"/>
      <c r="Z336" s="237"/>
    </row>
    <row r="337" spans="1:26" ht="12.75" customHeight="1" x14ac:dyDescent="0.2">
      <c r="A337" s="268"/>
      <c r="B337" s="269"/>
      <c r="C337" s="270"/>
      <c r="D337" s="269"/>
      <c r="E337" s="271"/>
      <c r="F337" s="271"/>
      <c r="G337" s="237"/>
      <c r="H337" s="237"/>
      <c r="I337" s="237"/>
      <c r="J337" s="237"/>
      <c r="K337" s="237"/>
      <c r="L337" s="237"/>
      <c r="M337" s="237"/>
      <c r="N337" s="237"/>
      <c r="O337" s="237"/>
      <c r="P337" s="237"/>
      <c r="Q337" s="237"/>
      <c r="R337" s="237"/>
      <c r="S337" s="237"/>
      <c r="T337" s="237"/>
      <c r="U337" s="237"/>
      <c r="V337" s="237"/>
      <c r="W337" s="237"/>
      <c r="X337" s="237"/>
      <c r="Y337" s="237"/>
      <c r="Z337" s="237"/>
    </row>
    <row r="338" spans="1:26" ht="12.75" customHeight="1" x14ac:dyDescent="0.2">
      <c r="A338" s="268"/>
      <c r="B338" s="269"/>
      <c r="C338" s="270"/>
      <c r="D338" s="269"/>
      <c r="E338" s="271"/>
      <c r="F338" s="271"/>
      <c r="G338" s="237"/>
      <c r="H338" s="237"/>
      <c r="I338" s="237"/>
      <c r="J338" s="237"/>
      <c r="K338" s="237"/>
      <c r="L338" s="237"/>
      <c r="M338" s="237"/>
      <c r="N338" s="237"/>
      <c r="O338" s="237"/>
      <c r="P338" s="237"/>
      <c r="Q338" s="237"/>
      <c r="R338" s="237"/>
      <c r="S338" s="237"/>
      <c r="T338" s="237"/>
      <c r="U338" s="237"/>
      <c r="V338" s="237"/>
      <c r="W338" s="237"/>
      <c r="X338" s="237"/>
      <c r="Y338" s="237"/>
      <c r="Z338" s="237"/>
    </row>
    <row r="339" spans="1:26" ht="12.75" customHeight="1" x14ac:dyDescent="0.2">
      <c r="A339" s="268"/>
      <c r="B339" s="269"/>
      <c r="C339" s="270"/>
      <c r="D339" s="269"/>
      <c r="E339" s="271"/>
      <c r="F339" s="271"/>
      <c r="G339" s="237"/>
      <c r="H339" s="237"/>
      <c r="I339" s="237"/>
      <c r="J339" s="237"/>
      <c r="K339" s="237"/>
      <c r="L339" s="237"/>
      <c r="M339" s="237"/>
      <c r="N339" s="237"/>
      <c r="O339" s="237"/>
      <c r="P339" s="237"/>
      <c r="Q339" s="237"/>
      <c r="R339" s="237"/>
      <c r="S339" s="237"/>
      <c r="T339" s="237"/>
      <c r="U339" s="237"/>
      <c r="V339" s="237"/>
      <c r="W339" s="237"/>
      <c r="X339" s="237"/>
      <c r="Y339" s="237"/>
      <c r="Z339" s="237"/>
    </row>
    <row r="340" spans="1:26" ht="12.75" customHeight="1" x14ac:dyDescent="0.2">
      <c r="A340" s="268"/>
      <c r="B340" s="269"/>
      <c r="C340" s="270"/>
      <c r="D340" s="269"/>
      <c r="E340" s="271"/>
      <c r="F340" s="271"/>
      <c r="G340" s="237"/>
      <c r="H340" s="237"/>
      <c r="I340" s="237"/>
      <c r="J340" s="237"/>
      <c r="K340" s="237"/>
      <c r="L340" s="237"/>
      <c r="M340" s="237"/>
      <c r="N340" s="237"/>
      <c r="O340" s="237"/>
      <c r="P340" s="237"/>
      <c r="Q340" s="237"/>
      <c r="R340" s="237"/>
      <c r="S340" s="237"/>
      <c r="T340" s="237"/>
      <c r="U340" s="237"/>
      <c r="V340" s="237"/>
      <c r="W340" s="237"/>
      <c r="X340" s="237"/>
      <c r="Y340" s="237"/>
      <c r="Z340" s="237"/>
    </row>
    <row r="341" spans="1:26" ht="12.75" customHeight="1" x14ac:dyDescent="0.2">
      <c r="A341" s="268"/>
      <c r="B341" s="269"/>
      <c r="C341" s="270"/>
      <c r="D341" s="269"/>
      <c r="E341" s="271"/>
      <c r="F341" s="271"/>
      <c r="G341" s="237"/>
      <c r="H341" s="237"/>
      <c r="I341" s="237"/>
      <c r="J341" s="237"/>
      <c r="K341" s="237"/>
      <c r="L341" s="237"/>
      <c r="M341" s="237"/>
      <c r="N341" s="237"/>
      <c r="O341" s="237"/>
      <c r="P341" s="237"/>
      <c r="Q341" s="237"/>
      <c r="R341" s="237"/>
      <c r="S341" s="237"/>
      <c r="T341" s="237"/>
      <c r="U341" s="237"/>
      <c r="V341" s="237"/>
      <c r="W341" s="237"/>
      <c r="X341" s="237"/>
      <c r="Y341" s="237"/>
      <c r="Z341" s="237"/>
    </row>
    <row r="342" spans="1:26" ht="12.75" customHeight="1" x14ac:dyDescent="0.2">
      <c r="A342" s="268"/>
      <c r="B342" s="269"/>
      <c r="C342" s="270"/>
      <c r="D342" s="269"/>
      <c r="E342" s="271"/>
      <c r="F342" s="271"/>
      <c r="G342" s="237"/>
      <c r="H342" s="237"/>
      <c r="I342" s="237"/>
      <c r="J342" s="237"/>
      <c r="K342" s="237"/>
      <c r="L342" s="237"/>
      <c r="M342" s="237"/>
      <c r="N342" s="237"/>
      <c r="O342" s="237"/>
      <c r="P342" s="237"/>
      <c r="Q342" s="237"/>
      <c r="R342" s="237"/>
      <c r="S342" s="237"/>
      <c r="T342" s="237"/>
      <c r="U342" s="237"/>
      <c r="V342" s="237"/>
      <c r="W342" s="237"/>
      <c r="X342" s="237"/>
      <c r="Y342" s="237"/>
      <c r="Z342" s="237"/>
    </row>
    <row r="343" spans="1:26" ht="12.75" customHeight="1" x14ac:dyDescent="0.2">
      <c r="A343" s="268"/>
      <c r="B343" s="269"/>
      <c r="C343" s="270"/>
      <c r="D343" s="269"/>
      <c r="E343" s="271"/>
      <c r="F343" s="271"/>
      <c r="G343" s="237"/>
      <c r="H343" s="237"/>
      <c r="I343" s="237"/>
      <c r="J343" s="237"/>
      <c r="K343" s="237"/>
      <c r="L343" s="237"/>
      <c r="M343" s="237"/>
      <c r="N343" s="237"/>
      <c r="O343" s="237"/>
      <c r="P343" s="237"/>
      <c r="Q343" s="237"/>
      <c r="R343" s="237"/>
      <c r="S343" s="237"/>
      <c r="T343" s="237"/>
      <c r="U343" s="237"/>
      <c r="V343" s="237"/>
      <c r="W343" s="237"/>
      <c r="X343" s="237"/>
      <c r="Y343" s="237"/>
      <c r="Z343" s="237"/>
    </row>
    <row r="344" spans="1:26" ht="12.75" customHeight="1" x14ac:dyDescent="0.2">
      <c r="A344" s="268"/>
      <c r="B344" s="269"/>
      <c r="C344" s="270"/>
      <c r="D344" s="269"/>
      <c r="E344" s="271"/>
      <c r="F344" s="271"/>
      <c r="G344" s="237"/>
      <c r="H344" s="237"/>
      <c r="I344" s="237"/>
      <c r="J344" s="237"/>
      <c r="K344" s="237"/>
      <c r="L344" s="237"/>
      <c r="M344" s="237"/>
      <c r="N344" s="237"/>
      <c r="O344" s="237"/>
      <c r="P344" s="237"/>
      <c r="Q344" s="237"/>
      <c r="R344" s="237"/>
      <c r="S344" s="237"/>
      <c r="T344" s="237"/>
      <c r="U344" s="237"/>
      <c r="V344" s="237"/>
      <c r="W344" s="237"/>
      <c r="X344" s="237"/>
      <c r="Y344" s="237"/>
      <c r="Z344" s="237"/>
    </row>
    <row r="345" spans="1:26" ht="12.75" customHeight="1" x14ac:dyDescent="0.2">
      <c r="A345" s="268"/>
      <c r="B345" s="269"/>
      <c r="C345" s="270"/>
      <c r="D345" s="269"/>
      <c r="E345" s="271"/>
      <c r="F345" s="271"/>
      <c r="G345" s="237"/>
      <c r="H345" s="237"/>
      <c r="I345" s="237"/>
      <c r="J345" s="237"/>
      <c r="K345" s="237"/>
      <c r="L345" s="237"/>
      <c r="M345" s="237"/>
      <c r="N345" s="237"/>
      <c r="O345" s="237"/>
      <c r="P345" s="237"/>
      <c r="Q345" s="237"/>
      <c r="R345" s="237"/>
      <c r="S345" s="237"/>
      <c r="T345" s="237"/>
      <c r="U345" s="237"/>
      <c r="V345" s="237"/>
      <c r="W345" s="237"/>
      <c r="X345" s="237"/>
      <c r="Y345" s="237"/>
      <c r="Z345" s="237"/>
    </row>
    <row r="346" spans="1:26" ht="12.75" customHeight="1" x14ac:dyDescent="0.2">
      <c r="A346" s="268"/>
      <c r="B346" s="269"/>
      <c r="C346" s="270"/>
      <c r="D346" s="269"/>
      <c r="E346" s="271"/>
      <c r="F346" s="271"/>
      <c r="G346" s="237"/>
      <c r="H346" s="237"/>
      <c r="I346" s="237"/>
      <c r="J346" s="237"/>
      <c r="K346" s="237"/>
      <c r="L346" s="237"/>
      <c r="M346" s="237"/>
      <c r="N346" s="237"/>
      <c r="O346" s="237"/>
      <c r="P346" s="237"/>
      <c r="Q346" s="237"/>
      <c r="R346" s="237"/>
      <c r="S346" s="237"/>
      <c r="T346" s="237"/>
      <c r="U346" s="237"/>
      <c r="V346" s="237"/>
      <c r="W346" s="237"/>
      <c r="X346" s="237"/>
      <c r="Y346" s="237"/>
      <c r="Z346" s="237"/>
    </row>
    <row r="347" spans="1:26" ht="12.75" customHeight="1" x14ac:dyDescent="0.2">
      <c r="A347" s="268"/>
      <c r="B347" s="269"/>
      <c r="C347" s="270"/>
      <c r="D347" s="269"/>
      <c r="E347" s="271"/>
      <c r="F347" s="271"/>
      <c r="G347" s="237"/>
      <c r="H347" s="237"/>
      <c r="I347" s="237"/>
      <c r="J347" s="237"/>
      <c r="K347" s="237"/>
      <c r="L347" s="237"/>
      <c r="M347" s="237"/>
      <c r="N347" s="237"/>
      <c r="O347" s="237"/>
      <c r="P347" s="237"/>
      <c r="Q347" s="237"/>
      <c r="R347" s="237"/>
      <c r="S347" s="237"/>
      <c r="T347" s="237"/>
      <c r="U347" s="237"/>
      <c r="V347" s="237"/>
      <c r="W347" s="237"/>
      <c r="X347" s="237"/>
      <c r="Y347" s="237"/>
      <c r="Z347" s="237"/>
    </row>
    <row r="348" spans="1:26" ht="12.75" customHeight="1" x14ac:dyDescent="0.2">
      <c r="A348" s="268"/>
      <c r="B348" s="269"/>
      <c r="C348" s="270"/>
      <c r="D348" s="269"/>
      <c r="E348" s="271"/>
      <c r="F348" s="271"/>
      <c r="G348" s="237"/>
      <c r="H348" s="237"/>
      <c r="I348" s="237"/>
      <c r="J348" s="237"/>
      <c r="K348" s="237"/>
      <c r="L348" s="237"/>
      <c r="M348" s="237"/>
      <c r="N348" s="237"/>
      <c r="O348" s="237"/>
      <c r="P348" s="237"/>
      <c r="Q348" s="237"/>
      <c r="R348" s="237"/>
      <c r="S348" s="237"/>
      <c r="T348" s="237"/>
      <c r="U348" s="237"/>
      <c r="V348" s="237"/>
      <c r="W348" s="237"/>
      <c r="X348" s="237"/>
      <c r="Y348" s="237"/>
      <c r="Z348" s="237"/>
    </row>
    <row r="349" spans="1:26" ht="12.75" customHeight="1" x14ac:dyDescent="0.2">
      <c r="A349" s="268"/>
      <c r="B349" s="269"/>
      <c r="C349" s="270"/>
      <c r="D349" s="269"/>
      <c r="E349" s="271"/>
      <c r="F349" s="271"/>
      <c r="G349" s="237"/>
      <c r="H349" s="237"/>
      <c r="I349" s="237"/>
      <c r="J349" s="237"/>
      <c r="K349" s="237"/>
      <c r="L349" s="237"/>
      <c r="M349" s="237"/>
      <c r="N349" s="237"/>
      <c r="O349" s="237"/>
      <c r="P349" s="237"/>
      <c r="Q349" s="237"/>
      <c r="R349" s="237"/>
      <c r="S349" s="237"/>
      <c r="T349" s="237"/>
      <c r="U349" s="237"/>
      <c r="V349" s="237"/>
      <c r="W349" s="237"/>
      <c r="X349" s="237"/>
      <c r="Y349" s="237"/>
      <c r="Z349" s="237"/>
    </row>
    <row r="350" spans="1:26" ht="12.75" customHeight="1" x14ac:dyDescent="0.2">
      <c r="A350" s="268"/>
      <c r="B350" s="269"/>
      <c r="C350" s="270"/>
      <c r="D350" s="269"/>
      <c r="E350" s="271"/>
      <c r="F350" s="271"/>
      <c r="G350" s="237"/>
      <c r="H350" s="237"/>
      <c r="I350" s="237"/>
      <c r="J350" s="237"/>
      <c r="K350" s="237"/>
      <c r="L350" s="237"/>
      <c r="M350" s="237"/>
      <c r="N350" s="237"/>
      <c r="O350" s="237"/>
      <c r="P350" s="237"/>
      <c r="Q350" s="237"/>
      <c r="R350" s="237"/>
      <c r="S350" s="237"/>
      <c r="T350" s="237"/>
      <c r="U350" s="237"/>
      <c r="V350" s="237"/>
      <c r="W350" s="237"/>
      <c r="X350" s="237"/>
      <c r="Y350" s="237"/>
      <c r="Z350" s="237"/>
    </row>
    <row r="351" spans="1:26" ht="12.75" customHeight="1" x14ac:dyDescent="0.2">
      <c r="A351" s="268"/>
      <c r="B351" s="269"/>
      <c r="C351" s="270"/>
      <c r="D351" s="269"/>
      <c r="E351" s="271"/>
      <c r="F351" s="271"/>
      <c r="G351" s="237"/>
      <c r="H351" s="237"/>
      <c r="I351" s="237"/>
      <c r="J351" s="237"/>
      <c r="K351" s="237"/>
      <c r="L351" s="237"/>
      <c r="M351" s="237"/>
      <c r="N351" s="237"/>
      <c r="O351" s="237"/>
      <c r="P351" s="237"/>
      <c r="Q351" s="237"/>
      <c r="R351" s="237"/>
      <c r="S351" s="237"/>
      <c r="T351" s="237"/>
      <c r="U351" s="237"/>
      <c r="V351" s="237"/>
      <c r="W351" s="237"/>
      <c r="X351" s="237"/>
      <c r="Y351" s="237"/>
      <c r="Z351" s="237"/>
    </row>
    <row r="352" spans="1:26" ht="12.75" customHeight="1" x14ac:dyDescent="0.2">
      <c r="A352" s="268"/>
      <c r="B352" s="269"/>
      <c r="C352" s="270"/>
      <c r="D352" s="269"/>
      <c r="E352" s="271"/>
      <c r="F352" s="271"/>
      <c r="G352" s="237"/>
      <c r="H352" s="237"/>
      <c r="I352" s="237"/>
      <c r="J352" s="237"/>
      <c r="K352" s="237"/>
      <c r="L352" s="237"/>
      <c r="M352" s="237"/>
      <c r="N352" s="237"/>
      <c r="O352" s="237"/>
      <c r="P352" s="237"/>
      <c r="Q352" s="237"/>
      <c r="R352" s="237"/>
      <c r="S352" s="237"/>
      <c r="T352" s="237"/>
      <c r="U352" s="237"/>
      <c r="V352" s="237"/>
      <c r="W352" s="237"/>
      <c r="X352" s="237"/>
      <c r="Y352" s="237"/>
      <c r="Z352" s="237"/>
    </row>
    <row r="353" spans="1:26" ht="12.75" customHeight="1" x14ac:dyDescent="0.2">
      <c r="A353" s="268"/>
      <c r="B353" s="269"/>
      <c r="C353" s="270"/>
      <c r="D353" s="269"/>
      <c r="E353" s="271"/>
      <c r="F353" s="271"/>
      <c r="G353" s="237"/>
      <c r="H353" s="237"/>
      <c r="I353" s="237"/>
      <c r="J353" s="237"/>
      <c r="K353" s="237"/>
      <c r="L353" s="237"/>
      <c r="M353" s="237"/>
      <c r="N353" s="237"/>
      <c r="O353" s="237"/>
      <c r="P353" s="237"/>
      <c r="Q353" s="237"/>
      <c r="R353" s="237"/>
      <c r="S353" s="237"/>
      <c r="T353" s="237"/>
      <c r="U353" s="237"/>
      <c r="V353" s="237"/>
      <c r="W353" s="237"/>
      <c r="X353" s="237"/>
      <c r="Y353" s="237"/>
      <c r="Z353" s="237"/>
    </row>
    <row r="354" spans="1:26" ht="12.75" customHeight="1" x14ac:dyDescent="0.2">
      <c r="A354" s="268"/>
      <c r="B354" s="269"/>
      <c r="C354" s="270"/>
      <c r="D354" s="269"/>
      <c r="E354" s="271"/>
      <c r="F354" s="271"/>
      <c r="G354" s="237"/>
      <c r="H354" s="237"/>
      <c r="I354" s="237"/>
      <c r="J354" s="237"/>
      <c r="K354" s="237"/>
      <c r="L354" s="237"/>
      <c r="M354" s="237"/>
      <c r="N354" s="237"/>
      <c r="O354" s="237"/>
      <c r="P354" s="237"/>
      <c r="Q354" s="237"/>
      <c r="R354" s="237"/>
      <c r="S354" s="237"/>
      <c r="T354" s="237"/>
      <c r="U354" s="237"/>
      <c r="V354" s="237"/>
      <c r="W354" s="237"/>
      <c r="X354" s="237"/>
      <c r="Y354" s="237"/>
      <c r="Z354" s="237"/>
    </row>
    <row r="355" spans="1:26" ht="12.75" customHeight="1" x14ac:dyDescent="0.2">
      <c r="A355" s="268"/>
      <c r="B355" s="269"/>
      <c r="C355" s="270"/>
      <c r="D355" s="269"/>
      <c r="E355" s="271"/>
      <c r="F355" s="271"/>
      <c r="G355" s="237"/>
      <c r="H355" s="237"/>
      <c r="I355" s="237"/>
      <c r="J355" s="237"/>
      <c r="K355" s="237"/>
      <c r="L355" s="237"/>
      <c r="M355" s="237"/>
      <c r="N355" s="237"/>
      <c r="O355" s="237"/>
      <c r="P355" s="237"/>
      <c r="Q355" s="237"/>
      <c r="R355" s="237"/>
      <c r="S355" s="237"/>
      <c r="T355" s="237"/>
      <c r="U355" s="237"/>
      <c r="V355" s="237"/>
      <c r="W355" s="237"/>
      <c r="X355" s="237"/>
      <c r="Y355" s="237"/>
      <c r="Z355" s="237"/>
    </row>
    <row r="356" spans="1:26" ht="12.75" customHeight="1" x14ac:dyDescent="0.2">
      <c r="A356" s="268"/>
      <c r="B356" s="269"/>
      <c r="C356" s="270"/>
      <c r="D356" s="269"/>
      <c r="E356" s="271"/>
      <c r="F356" s="271"/>
      <c r="G356" s="237"/>
      <c r="H356" s="237"/>
      <c r="I356" s="237"/>
      <c r="J356" s="237"/>
      <c r="K356" s="237"/>
      <c r="L356" s="237"/>
      <c r="M356" s="237"/>
      <c r="N356" s="237"/>
      <c r="O356" s="237"/>
      <c r="P356" s="237"/>
      <c r="Q356" s="237"/>
      <c r="R356" s="237"/>
      <c r="S356" s="237"/>
      <c r="T356" s="237"/>
      <c r="U356" s="237"/>
      <c r="V356" s="237"/>
      <c r="W356" s="237"/>
      <c r="X356" s="237"/>
      <c r="Y356" s="237"/>
      <c r="Z356" s="237"/>
    </row>
    <row r="357" spans="1:26" ht="12.75" customHeight="1" x14ac:dyDescent="0.2">
      <c r="A357" s="268"/>
      <c r="B357" s="269"/>
      <c r="C357" s="270"/>
      <c r="D357" s="269"/>
      <c r="E357" s="271"/>
      <c r="F357" s="271"/>
      <c r="G357" s="237"/>
      <c r="H357" s="237"/>
      <c r="I357" s="237"/>
      <c r="J357" s="237"/>
      <c r="K357" s="237"/>
      <c r="L357" s="237"/>
      <c r="M357" s="237"/>
      <c r="N357" s="237"/>
      <c r="O357" s="237"/>
      <c r="P357" s="237"/>
      <c r="Q357" s="237"/>
      <c r="R357" s="237"/>
      <c r="S357" s="237"/>
      <c r="T357" s="237"/>
      <c r="U357" s="237"/>
      <c r="V357" s="237"/>
      <c r="W357" s="237"/>
      <c r="X357" s="237"/>
      <c r="Y357" s="237"/>
      <c r="Z357" s="237"/>
    </row>
    <row r="358" spans="1:26" ht="12.75" customHeight="1" x14ac:dyDescent="0.2">
      <c r="A358" s="268"/>
      <c r="B358" s="269"/>
      <c r="C358" s="270"/>
      <c r="D358" s="269"/>
      <c r="E358" s="271"/>
      <c r="F358" s="271"/>
      <c r="G358" s="237"/>
      <c r="H358" s="237"/>
      <c r="I358" s="237"/>
      <c r="J358" s="237"/>
      <c r="K358" s="237"/>
      <c r="L358" s="237"/>
      <c r="M358" s="237"/>
      <c r="N358" s="237"/>
      <c r="O358" s="237"/>
      <c r="P358" s="237"/>
      <c r="Q358" s="237"/>
      <c r="R358" s="237"/>
      <c r="S358" s="237"/>
      <c r="T358" s="237"/>
      <c r="U358" s="237"/>
      <c r="V358" s="237"/>
      <c r="W358" s="237"/>
      <c r="X358" s="237"/>
      <c r="Y358" s="237"/>
      <c r="Z358" s="237"/>
    </row>
    <row r="359" spans="1:26" ht="12.75" customHeight="1" x14ac:dyDescent="0.2">
      <c r="A359" s="268"/>
      <c r="B359" s="269"/>
      <c r="C359" s="270"/>
      <c r="D359" s="269"/>
      <c r="E359" s="271"/>
      <c r="F359" s="271"/>
      <c r="G359" s="237"/>
      <c r="H359" s="237"/>
      <c r="I359" s="237"/>
      <c r="J359" s="237"/>
      <c r="K359" s="237"/>
      <c r="L359" s="237"/>
      <c r="M359" s="237"/>
      <c r="N359" s="237"/>
      <c r="O359" s="237"/>
      <c r="P359" s="237"/>
      <c r="Q359" s="237"/>
      <c r="R359" s="237"/>
      <c r="S359" s="237"/>
      <c r="T359" s="237"/>
      <c r="U359" s="237"/>
      <c r="V359" s="237"/>
      <c r="W359" s="237"/>
      <c r="X359" s="237"/>
      <c r="Y359" s="237"/>
      <c r="Z359" s="237"/>
    </row>
    <row r="360" spans="1:26" ht="12.75" customHeight="1" x14ac:dyDescent="0.2">
      <c r="A360" s="268"/>
      <c r="B360" s="269"/>
      <c r="C360" s="270"/>
      <c r="D360" s="269"/>
      <c r="E360" s="271"/>
      <c r="F360" s="271"/>
      <c r="G360" s="237"/>
      <c r="H360" s="237"/>
      <c r="I360" s="237"/>
      <c r="J360" s="237"/>
      <c r="K360" s="237"/>
      <c r="L360" s="237"/>
      <c r="M360" s="237"/>
      <c r="N360" s="237"/>
      <c r="O360" s="237"/>
      <c r="P360" s="237"/>
      <c r="Q360" s="237"/>
      <c r="R360" s="237"/>
      <c r="S360" s="237"/>
      <c r="T360" s="237"/>
      <c r="U360" s="237"/>
      <c r="V360" s="237"/>
      <c r="W360" s="237"/>
      <c r="X360" s="237"/>
      <c r="Y360" s="237"/>
      <c r="Z360" s="237"/>
    </row>
    <row r="361" spans="1:26" ht="12.75" customHeight="1" x14ac:dyDescent="0.2">
      <c r="A361" s="268"/>
      <c r="B361" s="269"/>
      <c r="C361" s="270"/>
      <c r="D361" s="269"/>
      <c r="E361" s="271"/>
      <c r="F361" s="271"/>
      <c r="G361" s="237"/>
      <c r="H361" s="237"/>
      <c r="I361" s="237"/>
      <c r="J361" s="237"/>
      <c r="K361" s="237"/>
      <c r="L361" s="237"/>
      <c r="M361" s="237"/>
      <c r="N361" s="237"/>
      <c r="O361" s="237"/>
      <c r="P361" s="237"/>
      <c r="Q361" s="237"/>
      <c r="R361" s="237"/>
      <c r="S361" s="237"/>
      <c r="T361" s="237"/>
      <c r="U361" s="237"/>
      <c r="V361" s="237"/>
      <c r="W361" s="237"/>
      <c r="X361" s="237"/>
      <c r="Y361" s="237"/>
      <c r="Z361" s="237"/>
    </row>
    <row r="362" spans="1:26" ht="12.75" customHeight="1" x14ac:dyDescent="0.2">
      <c r="A362" s="268"/>
      <c r="B362" s="269"/>
      <c r="C362" s="270"/>
      <c r="D362" s="269"/>
      <c r="E362" s="271"/>
      <c r="F362" s="271"/>
      <c r="G362" s="237"/>
      <c r="H362" s="237"/>
      <c r="I362" s="237"/>
      <c r="J362" s="237"/>
      <c r="K362" s="237"/>
      <c r="L362" s="237"/>
      <c r="M362" s="237"/>
      <c r="N362" s="237"/>
      <c r="O362" s="237"/>
      <c r="P362" s="237"/>
      <c r="Q362" s="237"/>
      <c r="R362" s="237"/>
      <c r="S362" s="237"/>
      <c r="T362" s="237"/>
      <c r="U362" s="237"/>
      <c r="V362" s="237"/>
      <c r="W362" s="237"/>
      <c r="X362" s="237"/>
      <c r="Y362" s="237"/>
      <c r="Z362" s="237"/>
    </row>
    <row r="363" spans="1:26" ht="12.75" customHeight="1" x14ac:dyDescent="0.2">
      <c r="A363" s="268"/>
      <c r="B363" s="269"/>
      <c r="C363" s="270"/>
      <c r="D363" s="269"/>
      <c r="E363" s="271"/>
      <c r="F363" s="271"/>
      <c r="G363" s="237"/>
      <c r="H363" s="237"/>
      <c r="I363" s="237"/>
      <c r="J363" s="237"/>
      <c r="K363" s="237"/>
      <c r="L363" s="237"/>
      <c r="M363" s="237"/>
      <c r="N363" s="237"/>
      <c r="O363" s="237"/>
      <c r="P363" s="237"/>
      <c r="Q363" s="237"/>
      <c r="R363" s="237"/>
      <c r="S363" s="237"/>
      <c r="T363" s="237"/>
      <c r="U363" s="237"/>
      <c r="V363" s="237"/>
      <c r="W363" s="237"/>
      <c r="X363" s="237"/>
      <c r="Y363" s="237"/>
      <c r="Z363" s="237"/>
    </row>
    <row r="364" spans="1:26" ht="12.75" customHeight="1" x14ac:dyDescent="0.2">
      <c r="A364" s="268"/>
      <c r="B364" s="269"/>
      <c r="C364" s="270"/>
      <c r="D364" s="269"/>
      <c r="E364" s="271"/>
      <c r="F364" s="271"/>
      <c r="G364" s="237"/>
      <c r="H364" s="237"/>
      <c r="I364" s="237"/>
      <c r="J364" s="237"/>
      <c r="K364" s="237"/>
      <c r="L364" s="237"/>
      <c r="M364" s="237"/>
      <c r="N364" s="237"/>
      <c r="O364" s="237"/>
      <c r="P364" s="237"/>
      <c r="Q364" s="237"/>
      <c r="R364" s="237"/>
      <c r="S364" s="237"/>
      <c r="T364" s="237"/>
      <c r="U364" s="237"/>
      <c r="V364" s="237"/>
      <c r="W364" s="237"/>
      <c r="X364" s="237"/>
      <c r="Y364" s="237"/>
      <c r="Z364" s="237"/>
    </row>
    <row r="365" spans="1:26" ht="12.75" customHeight="1" x14ac:dyDescent="0.2">
      <c r="A365" s="268"/>
      <c r="B365" s="269"/>
      <c r="C365" s="270"/>
      <c r="D365" s="269"/>
      <c r="E365" s="271"/>
      <c r="F365" s="271"/>
      <c r="G365" s="237"/>
      <c r="H365" s="237"/>
      <c r="I365" s="237"/>
      <c r="J365" s="237"/>
      <c r="K365" s="237"/>
      <c r="L365" s="237"/>
      <c r="M365" s="237"/>
      <c r="N365" s="237"/>
      <c r="O365" s="237"/>
      <c r="P365" s="237"/>
      <c r="Q365" s="237"/>
      <c r="R365" s="237"/>
      <c r="S365" s="237"/>
      <c r="T365" s="237"/>
      <c r="U365" s="237"/>
      <c r="V365" s="237"/>
      <c r="W365" s="237"/>
      <c r="X365" s="237"/>
      <c r="Y365" s="237"/>
      <c r="Z365" s="237"/>
    </row>
    <row r="366" spans="1:26" ht="12.75" customHeight="1" x14ac:dyDescent="0.2">
      <c r="A366" s="268"/>
      <c r="B366" s="269"/>
      <c r="C366" s="270"/>
      <c r="D366" s="269"/>
      <c r="E366" s="271"/>
      <c r="F366" s="271"/>
      <c r="G366" s="237"/>
      <c r="H366" s="237"/>
      <c r="I366" s="237"/>
      <c r="J366" s="237"/>
      <c r="K366" s="237"/>
      <c r="L366" s="237"/>
      <c r="M366" s="237"/>
      <c r="N366" s="237"/>
      <c r="O366" s="237"/>
      <c r="P366" s="237"/>
      <c r="Q366" s="237"/>
      <c r="R366" s="237"/>
      <c r="S366" s="237"/>
      <c r="T366" s="237"/>
      <c r="U366" s="237"/>
      <c r="V366" s="237"/>
      <c r="W366" s="237"/>
      <c r="X366" s="237"/>
      <c r="Y366" s="237"/>
      <c r="Z366" s="237"/>
    </row>
    <row r="367" spans="1:26" ht="12.75" customHeight="1" x14ac:dyDescent="0.2">
      <c r="A367" s="268"/>
      <c r="B367" s="269"/>
      <c r="C367" s="270"/>
      <c r="D367" s="269"/>
      <c r="E367" s="271"/>
      <c r="F367" s="271"/>
      <c r="G367" s="237"/>
      <c r="H367" s="237"/>
      <c r="I367" s="237"/>
      <c r="J367" s="237"/>
      <c r="K367" s="237"/>
      <c r="L367" s="237"/>
      <c r="M367" s="237"/>
      <c r="N367" s="237"/>
      <c r="O367" s="237"/>
      <c r="P367" s="237"/>
      <c r="Q367" s="237"/>
      <c r="R367" s="237"/>
      <c r="S367" s="237"/>
      <c r="T367" s="237"/>
      <c r="U367" s="237"/>
      <c r="V367" s="237"/>
      <c r="W367" s="237"/>
      <c r="X367" s="237"/>
      <c r="Y367" s="237"/>
      <c r="Z367" s="237"/>
    </row>
    <row r="368" spans="1:26" ht="12.75" customHeight="1" x14ac:dyDescent="0.2">
      <c r="A368" s="268"/>
      <c r="B368" s="269"/>
      <c r="C368" s="270"/>
      <c r="D368" s="269"/>
      <c r="E368" s="271"/>
      <c r="F368" s="271"/>
      <c r="G368" s="237"/>
      <c r="H368" s="237"/>
      <c r="I368" s="237"/>
      <c r="J368" s="237"/>
      <c r="K368" s="237"/>
      <c r="L368" s="237"/>
      <c r="M368" s="237"/>
      <c r="N368" s="237"/>
      <c r="O368" s="237"/>
      <c r="P368" s="237"/>
      <c r="Q368" s="237"/>
      <c r="R368" s="237"/>
      <c r="S368" s="237"/>
      <c r="T368" s="237"/>
      <c r="U368" s="237"/>
      <c r="V368" s="237"/>
      <c r="W368" s="237"/>
      <c r="X368" s="237"/>
      <c r="Y368" s="237"/>
      <c r="Z368" s="237"/>
    </row>
    <row r="369" spans="1:26" ht="12.75" customHeight="1" x14ac:dyDescent="0.2">
      <c r="A369" s="268"/>
      <c r="B369" s="269"/>
      <c r="C369" s="270"/>
      <c r="D369" s="269"/>
      <c r="E369" s="271"/>
      <c r="F369" s="271"/>
      <c r="G369" s="237"/>
      <c r="H369" s="237"/>
      <c r="I369" s="237"/>
      <c r="J369" s="237"/>
      <c r="K369" s="237"/>
      <c r="L369" s="237"/>
      <c r="M369" s="237"/>
      <c r="N369" s="237"/>
      <c r="O369" s="237"/>
      <c r="P369" s="237"/>
      <c r="Q369" s="237"/>
      <c r="R369" s="237"/>
      <c r="S369" s="237"/>
      <c r="T369" s="237"/>
      <c r="U369" s="237"/>
      <c r="V369" s="237"/>
      <c r="W369" s="237"/>
      <c r="X369" s="237"/>
      <c r="Y369" s="237"/>
      <c r="Z369" s="237"/>
    </row>
    <row r="370" spans="1:26" ht="12.75" customHeight="1" x14ac:dyDescent="0.2">
      <c r="A370" s="268"/>
      <c r="B370" s="269"/>
      <c r="C370" s="270"/>
      <c r="D370" s="269"/>
      <c r="E370" s="271"/>
      <c r="F370" s="271"/>
      <c r="G370" s="237"/>
      <c r="H370" s="237"/>
      <c r="I370" s="237"/>
      <c r="J370" s="237"/>
      <c r="K370" s="237"/>
      <c r="L370" s="237"/>
      <c r="M370" s="237"/>
      <c r="N370" s="237"/>
      <c r="O370" s="237"/>
      <c r="P370" s="237"/>
      <c r="Q370" s="237"/>
      <c r="R370" s="237"/>
      <c r="S370" s="237"/>
      <c r="T370" s="237"/>
      <c r="U370" s="237"/>
      <c r="V370" s="237"/>
      <c r="W370" s="237"/>
      <c r="X370" s="237"/>
      <c r="Y370" s="237"/>
      <c r="Z370" s="237"/>
    </row>
    <row r="371" spans="1:26" ht="12.75" customHeight="1" x14ac:dyDescent="0.2">
      <c r="A371" s="268"/>
      <c r="B371" s="269"/>
      <c r="C371" s="270"/>
      <c r="D371" s="269"/>
      <c r="E371" s="271"/>
      <c r="F371" s="271"/>
      <c r="G371" s="237"/>
      <c r="H371" s="237"/>
      <c r="I371" s="237"/>
      <c r="J371" s="237"/>
      <c r="K371" s="237"/>
      <c r="L371" s="237"/>
      <c r="M371" s="237"/>
      <c r="N371" s="237"/>
      <c r="O371" s="237"/>
      <c r="P371" s="237"/>
      <c r="Q371" s="237"/>
      <c r="R371" s="237"/>
      <c r="S371" s="237"/>
      <c r="T371" s="237"/>
      <c r="U371" s="237"/>
      <c r="V371" s="237"/>
      <c r="W371" s="237"/>
      <c r="X371" s="237"/>
      <c r="Y371" s="237"/>
      <c r="Z371" s="237"/>
    </row>
    <row r="372" spans="1:26" ht="12.75" customHeight="1" x14ac:dyDescent="0.2">
      <c r="A372" s="268"/>
      <c r="B372" s="269"/>
      <c r="C372" s="270"/>
      <c r="D372" s="269"/>
      <c r="E372" s="271"/>
      <c r="F372" s="271"/>
      <c r="G372" s="237"/>
      <c r="H372" s="237"/>
      <c r="I372" s="237"/>
      <c r="J372" s="237"/>
      <c r="K372" s="237"/>
      <c r="L372" s="237"/>
      <c r="M372" s="237"/>
      <c r="N372" s="237"/>
      <c r="O372" s="237"/>
      <c r="P372" s="237"/>
      <c r="Q372" s="237"/>
      <c r="R372" s="237"/>
      <c r="S372" s="237"/>
      <c r="T372" s="237"/>
      <c r="U372" s="237"/>
      <c r="V372" s="237"/>
      <c r="W372" s="237"/>
      <c r="X372" s="237"/>
      <c r="Y372" s="237"/>
      <c r="Z372" s="237"/>
    </row>
    <row r="373" spans="1:26" ht="12.75" customHeight="1" x14ac:dyDescent="0.2">
      <c r="A373" s="268"/>
      <c r="B373" s="269"/>
      <c r="C373" s="270"/>
      <c r="D373" s="269"/>
      <c r="E373" s="271"/>
      <c r="F373" s="271"/>
      <c r="G373" s="237"/>
      <c r="H373" s="237"/>
      <c r="I373" s="237"/>
      <c r="J373" s="237"/>
      <c r="K373" s="237"/>
      <c r="L373" s="237"/>
      <c r="M373" s="237"/>
      <c r="N373" s="237"/>
      <c r="O373" s="237"/>
      <c r="P373" s="237"/>
      <c r="Q373" s="237"/>
      <c r="R373" s="237"/>
      <c r="S373" s="237"/>
      <c r="T373" s="237"/>
      <c r="U373" s="237"/>
      <c r="V373" s="237"/>
      <c r="W373" s="237"/>
      <c r="X373" s="237"/>
      <c r="Y373" s="237"/>
      <c r="Z373" s="237"/>
    </row>
    <row r="374" spans="1:26" ht="12.75" customHeight="1" x14ac:dyDescent="0.2">
      <c r="A374" s="268"/>
      <c r="B374" s="269"/>
      <c r="C374" s="270"/>
      <c r="D374" s="269"/>
      <c r="E374" s="271"/>
      <c r="F374" s="271"/>
      <c r="G374" s="237"/>
      <c r="H374" s="237"/>
      <c r="I374" s="237"/>
      <c r="J374" s="237"/>
      <c r="K374" s="237"/>
      <c r="L374" s="237"/>
      <c r="M374" s="237"/>
      <c r="N374" s="237"/>
      <c r="O374" s="237"/>
      <c r="P374" s="237"/>
      <c r="Q374" s="237"/>
      <c r="R374" s="237"/>
      <c r="S374" s="237"/>
      <c r="T374" s="237"/>
      <c r="U374" s="237"/>
      <c r="V374" s="237"/>
      <c r="W374" s="237"/>
      <c r="X374" s="237"/>
      <c r="Y374" s="237"/>
      <c r="Z374" s="237"/>
    </row>
    <row r="375" spans="1:26" ht="12.75" customHeight="1" x14ac:dyDescent="0.2">
      <c r="A375" s="268"/>
      <c r="B375" s="269"/>
      <c r="C375" s="270"/>
      <c r="D375" s="269"/>
      <c r="E375" s="271"/>
      <c r="F375" s="271"/>
      <c r="G375" s="237"/>
      <c r="H375" s="237"/>
      <c r="I375" s="237"/>
      <c r="J375" s="237"/>
      <c r="K375" s="237"/>
      <c r="L375" s="237"/>
      <c r="M375" s="237"/>
      <c r="N375" s="237"/>
      <c r="O375" s="237"/>
      <c r="P375" s="237"/>
      <c r="Q375" s="237"/>
      <c r="R375" s="237"/>
      <c r="S375" s="237"/>
      <c r="T375" s="237"/>
      <c r="U375" s="237"/>
      <c r="V375" s="237"/>
      <c r="W375" s="237"/>
      <c r="X375" s="237"/>
      <c r="Y375" s="237"/>
      <c r="Z375" s="237"/>
    </row>
    <row r="376" spans="1:26" ht="12.75" customHeight="1" x14ac:dyDescent="0.2">
      <c r="A376" s="268"/>
      <c r="B376" s="269"/>
      <c r="C376" s="270"/>
      <c r="D376" s="269"/>
      <c r="E376" s="271"/>
      <c r="F376" s="271"/>
      <c r="G376" s="237"/>
      <c r="H376" s="237"/>
      <c r="I376" s="237"/>
      <c r="J376" s="237"/>
      <c r="K376" s="237"/>
      <c r="L376" s="237"/>
      <c r="M376" s="237"/>
      <c r="N376" s="237"/>
      <c r="O376" s="237"/>
      <c r="P376" s="237"/>
      <c r="Q376" s="237"/>
      <c r="R376" s="237"/>
      <c r="S376" s="237"/>
      <c r="T376" s="237"/>
      <c r="U376" s="237"/>
      <c r="V376" s="237"/>
      <c r="W376" s="237"/>
      <c r="X376" s="237"/>
      <c r="Y376" s="237"/>
      <c r="Z376" s="237"/>
    </row>
    <row r="377" spans="1:26" ht="12.75" customHeight="1" x14ac:dyDescent="0.2">
      <c r="A377" s="268"/>
      <c r="B377" s="269"/>
      <c r="C377" s="270"/>
      <c r="D377" s="269"/>
      <c r="E377" s="271"/>
      <c r="F377" s="271"/>
      <c r="G377" s="237"/>
      <c r="H377" s="237"/>
      <c r="I377" s="237"/>
      <c r="J377" s="237"/>
      <c r="K377" s="237"/>
      <c r="L377" s="237"/>
      <c r="M377" s="237"/>
      <c r="N377" s="237"/>
      <c r="O377" s="237"/>
      <c r="P377" s="237"/>
      <c r="Q377" s="237"/>
      <c r="R377" s="237"/>
      <c r="S377" s="237"/>
      <c r="T377" s="237"/>
      <c r="U377" s="237"/>
      <c r="V377" s="237"/>
      <c r="W377" s="237"/>
      <c r="X377" s="237"/>
      <c r="Y377" s="237"/>
      <c r="Z377" s="237"/>
    </row>
    <row r="378" spans="1:26" ht="12.75" customHeight="1" x14ac:dyDescent="0.2">
      <c r="A378" s="268"/>
      <c r="B378" s="269"/>
      <c r="C378" s="270"/>
      <c r="D378" s="269"/>
      <c r="E378" s="271"/>
      <c r="F378" s="271"/>
      <c r="G378" s="237"/>
      <c r="H378" s="237"/>
      <c r="I378" s="237"/>
      <c r="J378" s="237"/>
      <c r="K378" s="237"/>
      <c r="L378" s="237"/>
      <c r="M378" s="237"/>
      <c r="N378" s="237"/>
      <c r="O378" s="237"/>
      <c r="P378" s="237"/>
      <c r="Q378" s="237"/>
      <c r="R378" s="237"/>
      <c r="S378" s="237"/>
      <c r="T378" s="237"/>
      <c r="U378" s="237"/>
      <c r="V378" s="237"/>
      <c r="W378" s="237"/>
      <c r="X378" s="237"/>
      <c r="Y378" s="237"/>
      <c r="Z378" s="237"/>
    </row>
    <row r="379" spans="1:26" ht="12.75" customHeight="1" x14ac:dyDescent="0.2">
      <c r="A379" s="268"/>
      <c r="B379" s="269"/>
      <c r="C379" s="270"/>
      <c r="D379" s="269"/>
      <c r="E379" s="271"/>
      <c r="F379" s="271"/>
      <c r="G379" s="237"/>
      <c r="H379" s="237"/>
      <c r="I379" s="237"/>
      <c r="J379" s="237"/>
      <c r="K379" s="237"/>
      <c r="L379" s="237"/>
      <c r="M379" s="237"/>
      <c r="N379" s="237"/>
      <c r="O379" s="237"/>
      <c r="P379" s="237"/>
      <c r="Q379" s="237"/>
      <c r="R379" s="237"/>
      <c r="S379" s="237"/>
      <c r="T379" s="237"/>
      <c r="U379" s="237"/>
      <c r="V379" s="237"/>
      <c r="W379" s="237"/>
      <c r="X379" s="237"/>
      <c r="Y379" s="237"/>
      <c r="Z379" s="237"/>
    </row>
    <row r="380" spans="1:26" ht="12.75" customHeight="1" x14ac:dyDescent="0.2">
      <c r="A380" s="268"/>
      <c r="B380" s="269"/>
      <c r="C380" s="270"/>
      <c r="D380" s="269"/>
      <c r="E380" s="271"/>
      <c r="F380" s="271"/>
      <c r="G380" s="237"/>
      <c r="H380" s="237"/>
      <c r="I380" s="237"/>
      <c r="J380" s="237"/>
      <c r="K380" s="237"/>
      <c r="L380" s="237"/>
      <c r="M380" s="237"/>
      <c r="N380" s="237"/>
      <c r="O380" s="237"/>
      <c r="P380" s="237"/>
      <c r="Q380" s="237"/>
      <c r="R380" s="237"/>
      <c r="S380" s="237"/>
      <c r="T380" s="237"/>
      <c r="U380" s="237"/>
      <c r="V380" s="237"/>
      <c r="W380" s="237"/>
      <c r="X380" s="237"/>
      <c r="Y380" s="237"/>
      <c r="Z380" s="237"/>
    </row>
    <row r="381" spans="1:26" ht="12.75" customHeight="1" x14ac:dyDescent="0.2">
      <c r="A381" s="268"/>
      <c r="B381" s="269"/>
      <c r="C381" s="270"/>
      <c r="D381" s="269"/>
      <c r="E381" s="271"/>
      <c r="F381" s="271"/>
      <c r="G381" s="237"/>
      <c r="H381" s="237"/>
      <c r="I381" s="237"/>
      <c r="J381" s="237"/>
      <c r="K381" s="237"/>
      <c r="L381" s="237"/>
      <c r="M381" s="237"/>
      <c r="N381" s="237"/>
      <c r="O381" s="237"/>
      <c r="P381" s="237"/>
      <c r="Q381" s="237"/>
      <c r="R381" s="237"/>
      <c r="S381" s="237"/>
      <c r="T381" s="237"/>
      <c r="U381" s="237"/>
      <c r="V381" s="237"/>
      <c r="W381" s="237"/>
      <c r="X381" s="237"/>
      <c r="Y381" s="237"/>
      <c r="Z381" s="237"/>
    </row>
    <row r="382" spans="1:26" ht="12.75" customHeight="1" x14ac:dyDescent="0.2">
      <c r="A382" s="268"/>
      <c r="B382" s="269"/>
      <c r="C382" s="270"/>
      <c r="D382" s="269"/>
      <c r="E382" s="271"/>
      <c r="F382" s="271"/>
      <c r="G382" s="237"/>
      <c r="H382" s="237"/>
      <c r="I382" s="237"/>
      <c r="J382" s="237"/>
      <c r="K382" s="237"/>
      <c r="L382" s="237"/>
      <c r="M382" s="237"/>
      <c r="N382" s="237"/>
      <c r="O382" s="237"/>
      <c r="P382" s="237"/>
      <c r="Q382" s="237"/>
      <c r="R382" s="237"/>
      <c r="S382" s="237"/>
      <c r="T382" s="237"/>
      <c r="U382" s="237"/>
      <c r="V382" s="237"/>
      <c r="W382" s="237"/>
      <c r="X382" s="237"/>
      <c r="Y382" s="237"/>
      <c r="Z382" s="237"/>
    </row>
    <row r="383" spans="1:26" ht="12.75" customHeight="1" x14ac:dyDescent="0.2">
      <c r="A383" s="268"/>
      <c r="B383" s="269"/>
      <c r="C383" s="270"/>
      <c r="D383" s="269"/>
      <c r="E383" s="271"/>
      <c r="F383" s="271"/>
      <c r="G383" s="237"/>
      <c r="H383" s="237"/>
      <c r="I383" s="237"/>
      <c r="J383" s="237"/>
      <c r="K383" s="237"/>
      <c r="L383" s="237"/>
      <c r="M383" s="237"/>
      <c r="N383" s="237"/>
      <c r="O383" s="237"/>
      <c r="P383" s="237"/>
      <c r="Q383" s="237"/>
      <c r="R383" s="237"/>
      <c r="S383" s="237"/>
      <c r="T383" s="237"/>
      <c r="U383" s="237"/>
      <c r="V383" s="237"/>
      <c r="W383" s="237"/>
      <c r="X383" s="237"/>
      <c r="Y383" s="237"/>
      <c r="Z383" s="237"/>
    </row>
    <row r="384" spans="1:26" ht="12.75" customHeight="1" x14ac:dyDescent="0.2">
      <c r="A384" s="268"/>
      <c r="B384" s="269"/>
      <c r="C384" s="270"/>
      <c r="D384" s="269"/>
      <c r="E384" s="271"/>
      <c r="F384" s="271"/>
      <c r="G384" s="237"/>
      <c r="H384" s="237"/>
      <c r="I384" s="237"/>
      <c r="J384" s="237"/>
      <c r="K384" s="237"/>
      <c r="L384" s="237"/>
      <c r="M384" s="237"/>
      <c r="N384" s="237"/>
      <c r="O384" s="237"/>
      <c r="P384" s="237"/>
      <c r="Q384" s="237"/>
      <c r="R384" s="237"/>
      <c r="S384" s="237"/>
      <c r="T384" s="237"/>
      <c r="U384" s="237"/>
      <c r="V384" s="237"/>
      <c r="W384" s="237"/>
      <c r="X384" s="237"/>
      <c r="Y384" s="237"/>
      <c r="Z384" s="237"/>
    </row>
    <row r="385" spans="1:26" ht="12.75" customHeight="1" x14ac:dyDescent="0.2">
      <c r="A385" s="268"/>
      <c r="B385" s="269"/>
      <c r="C385" s="270"/>
      <c r="D385" s="269"/>
      <c r="E385" s="271"/>
      <c r="F385" s="271"/>
      <c r="G385" s="237"/>
      <c r="H385" s="237"/>
      <c r="I385" s="237"/>
      <c r="J385" s="237"/>
      <c r="K385" s="237"/>
      <c r="L385" s="237"/>
      <c r="M385" s="237"/>
      <c r="N385" s="237"/>
      <c r="O385" s="237"/>
      <c r="P385" s="237"/>
      <c r="Q385" s="237"/>
      <c r="R385" s="237"/>
      <c r="S385" s="237"/>
      <c r="T385" s="237"/>
      <c r="U385" s="237"/>
      <c r="V385" s="237"/>
      <c r="W385" s="237"/>
      <c r="X385" s="237"/>
      <c r="Y385" s="237"/>
      <c r="Z385" s="237"/>
    </row>
    <row r="386" spans="1:26" ht="12.75" customHeight="1" x14ac:dyDescent="0.2">
      <c r="A386" s="268"/>
      <c r="B386" s="269"/>
      <c r="C386" s="270"/>
      <c r="D386" s="269"/>
      <c r="E386" s="271"/>
      <c r="F386" s="271"/>
      <c r="G386" s="237"/>
      <c r="H386" s="237"/>
      <c r="I386" s="237"/>
      <c r="J386" s="237"/>
      <c r="K386" s="237"/>
      <c r="L386" s="237"/>
      <c r="M386" s="237"/>
      <c r="N386" s="237"/>
      <c r="O386" s="237"/>
      <c r="P386" s="237"/>
      <c r="Q386" s="237"/>
      <c r="R386" s="237"/>
      <c r="S386" s="237"/>
      <c r="T386" s="237"/>
      <c r="U386" s="237"/>
      <c r="V386" s="237"/>
      <c r="W386" s="237"/>
      <c r="X386" s="237"/>
      <c r="Y386" s="237"/>
      <c r="Z386" s="237"/>
    </row>
    <row r="387" spans="1:26" ht="12.75" customHeight="1" x14ac:dyDescent="0.2">
      <c r="A387" s="268"/>
      <c r="B387" s="269"/>
      <c r="C387" s="270"/>
      <c r="D387" s="269"/>
      <c r="E387" s="271"/>
      <c r="F387" s="271"/>
      <c r="G387" s="237"/>
      <c r="H387" s="237"/>
      <c r="I387" s="237"/>
      <c r="J387" s="237"/>
      <c r="K387" s="237"/>
      <c r="L387" s="237"/>
      <c r="M387" s="237"/>
      <c r="N387" s="237"/>
      <c r="O387" s="237"/>
      <c r="P387" s="237"/>
      <c r="Q387" s="237"/>
      <c r="R387" s="237"/>
      <c r="S387" s="237"/>
      <c r="T387" s="237"/>
      <c r="U387" s="237"/>
      <c r="V387" s="237"/>
      <c r="W387" s="237"/>
      <c r="X387" s="237"/>
      <c r="Y387" s="237"/>
      <c r="Z387" s="237"/>
    </row>
    <row r="388" spans="1:26" ht="12.75" customHeight="1" x14ac:dyDescent="0.2">
      <c r="A388" s="268"/>
      <c r="B388" s="269"/>
      <c r="C388" s="270"/>
      <c r="D388" s="269"/>
      <c r="E388" s="271"/>
      <c r="F388" s="271"/>
      <c r="G388" s="237"/>
      <c r="H388" s="237"/>
      <c r="I388" s="237"/>
      <c r="J388" s="237"/>
      <c r="K388" s="237"/>
      <c r="L388" s="237"/>
      <c r="M388" s="237"/>
      <c r="N388" s="237"/>
      <c r="O388" s="237"/>
      <c r="P388" s="237"/>
      <c r="Q388" s="237"/>
      <c r="R388" s="237"/>
      <c r="S388" s="237"/>
      <c r="T388" s="237"/>
      <c r="U388" s="237"/>
      <c r="V388" s="237"/>
      <c r="W388" s="237"/>
      <c r="X388" s="237"/>
      <c r="Y388" s="237"/>
      <c r="Z388" s="237"/>
    </row>
    <row r="389" spans="1:26" ht="12.75" customHeight="1" x14ac:dyDescent="0.2">
      <c r="A389" s="268"/>
      <c r="B389" s="269"/>
      <c r="C389" s="270"/>
      <c r="D389" s="269"/>
      <c r="E389" s="271"/>
      <c r="F389" s="271"/>
      <c r="G389" s="237"/>
      <c r="H389" s="237"/>
      <c r="I389" s="237"/>
      <c r="J389" s="237"/>
      <c r="K389" s="237"/>
      <c r="L389" s="237"/>
      <c r="M389" s="237"/>
      <c r="N389" s="237"/>
      <c r="O389" s="237"/>
      <c r="P389" s="237"/>
      <c r="Q389" s="237"/>
      <c r="R389" s="237"/>
      <c r="S389" s="237"/>
      <c r="T389" s="237"/>
      <c r="U389" s="237"/>
      <c r="V389" s="237"/>
      <c r="W389" s="237"/>
      <c r="X389" s="237"/>
      <c r="Y389" s="237"/>
      <c r="Z389" s="237"/>
    </row>
    <row r="390" spans="1:26" ht="12.75" customHeight="1" x14ac:dyDescent="0.2">
      <c r="A390" s="268"/>
      <c r="B390" s="269"/>
      <c r="C390" s="270"/>
      <c r="D390" s="269"/>
      <c r="E390" s="271"/>
      <c r="F390" s="271"/>
      <c r="G390" s="237"/>
      <c r="H390" s="237"/>
      <c r="I390" s="237"/>
      <c r="J390" s="237"/>
      <c r="K390" s="237"/>
      <c r="L390" s="237"/>
      <c r="M390" s="237"/>
      <c r="N390" s="237"/>
      <c r="O390" s="237"/>
      <c r="P390" s="237"/>
      <c r="Q390" s="237"/>
      <c r="R390" s="237"/>
      <c r="S390" s="237"/>
      <c r="T390" s="237"/>
      <c r="U390" s="237"/>
      <c r="V390" s="237"/>
      <c r="W390" s="237"/>
      <c r="X390" s="237"/>
      <c r="Y390" s="237"/>
      <c r="Z390" s="237"/>
    </row>
    <row r="391" spans="1:26" ht="12.75" customHeight="1" x14ac:dyDescent="0.2">
      <c r="A391" s="268"/>
      <c r="B391" s="269"/>
      <c r="C391" s="270"/>
      <c r="D391" s="269"/>
      <c r="E391" s="271"/>
      <c r="F391" s="271"/>
      <c r="G391" s="237"/>
      <c r="H391" s="237"/>
      <c r="I391" s="237"/>
      <c r="J391" s="237"/>
      <c r="K391" s="237"/>
      <c r="L391" s="237"/>
      <c r="M391" s="237"/>
      <c r="N391" s="237"/>
      <c r="O391" s="237"/>
      <c r="P391" s="237"/>
      <c r="Q391" s="237"/>
      <c r="R391" s="237"/>
      <c r="S391" s="237"/>
      <c r="T391" s="237"/>
      <c r="U391" s="237"/>
      <c r="V391" s="237"/>
      <c r="W391" s="237"/>
      <c r="X391" s="237"/>
      <c r="Y391" s="237"/>
      <c r="Z391" s="237"/>
    </row>
    <row r="392" spans="1:26" ht="12.75" customHeight="1" x14ac:dyDescent="0.2">
      <c r="A392" s="268"/>
      <c r="B392" s="269"/>
      <c r="C392" s="270"/>
      <c r="D392" s="269"/>
      <c r="E392" s="271"/>
      <c r="F392" s="271"/>
      <c r="G392" s="237"/>
      <c r="H392" s="237"/>
      <c r="I392" s="237"/>
      <c r="J392" s="237"/>
      <c r="K392" s="237"/>
      <c r="L392" s="237"/>
      <c r="M392" s="237"/>
      <c r="N392" s="237"/>
      <c r="O392" s="237"/>
      <c r="P392" s="237"/>
      <c r="Q392" s="237"/>
      <c r="R392" s="237"/>
      <c r="S392" s="237"/>
      <c r="T392" s="237"/>
      <c r="U392" s="237"/>
      <c r="V392" s="237"/>
      <c r="W392" s="237"/>
      <c r="X392" s="237"/>
      <c r="Y392" s="237"/>
      <c r="Z392" s="237"/>
    </row>
    <row r="393" spans="1:26" ht="12.75" customHeight="1" x14ac:dyDescent="0.2">
      <c r="A393" s="268"/>
      <c r="B393" s="269"/>
      <c r="C393" s="270"/>
      <c r="D393" s="269"/>
      <c r="E393" s="271"/>
      <c r="F393" s="271"/>
      <c r="G393" s="237"/>
      <c r="H393" s="237"/>
      <c r="I393" s="237"/>
      <c r="J393" s="237"/>
      <c r="K393" s="237"/>
      <c r="L393" s="237"/>
      <c r="M393" s="237"/>
      <c r="N393" s="237"/>
      <c r="O393" s="237"/>
      <c r="P393" s="237"/>
      <c r="Q393" s="237"/>
      <c r="R393" s="237"/>
      <c r="S393" s="237"/>
      <c r="T393" s="237"/>
      <c r="U393" s="237"/>
      <c r="V393" s="237"/>
      <c r="W393" s="237"/>
      <c r="X393" s="237"/>
      <c r="Y393" s="237"/>
      <c r="Z393" s="237"/>
    </row>
    <row r="394" spans="1:26" ht="12.75" customHeight="1" x14ac:dyDescent="0.2">
      <c r="A394" s="268"/>
      <c r="B394" s="269"/>
      <c r="C394" s="270"/>
      <c r="D394" s="269"/>
      <c r="E394" s="271"/>
      <c r="F394" s="271"/>
      <c r="G394" s="237"/>
      <c r="H394" s="237"/>
      <c r="I394" s="237"/>
      <c r="J394" s="237"/>
      <c r="K394" s="237"/>
      <c r="L394" s="237"/>
      <c r="M394" s="237"/>
      <c r="N394" s="237"/>
      <c r="O394" s="237"/>
      <c r="P394" s="237"/>
      <c r="Q394" s="237"/>
      <c r="R394" s="237"/>
      <c r="S394" s="237"/>
      <c r="T394" s="237"/>
      <c r="U394" s="237"/>
      <c r="V394" s="237"/>
      <c r="W394" s="237"/>
      <c r="X394" s="237"/>
      <c r="Y394" s="237"/>
      <c r="Z394" s="237"/>
    </row>
    <row r="395" spans="1:26" ht="12.75" customHeight="1" x14ac:dyDescent="0.2">
      <c r="A395" s="268"/>
      <c r="B395" s="269"/>
      <c r="C395" s="270"/>
      <c r="D395" s="269"/>
      <c r="E395" s="271"/>
      <c r="F395" s="271"/>
      <c r="G395" s="237"/>
      <c r="H395" s="237"/>
      <c r="I395" s="237"/>
      <c r="J395" s="237"/>
      <c r="K395" s="237"/>
      <c r="L395" s="237"/>
      <c r="M395" s="237"/>
      <c r="N395" s="237"/>
      <c r="O395" s="237"/>
      <c r="P395" s="237"/>
      <c r="Q395" s="237"/>
      <c r="R395" s="237"/>
      <c r="S395" s="237"/>
      <c r="T395" s="237"/>
      <c r="U395" s="237"/>
      <c r="V395" s="237"/>
      <c r="W395" s="237"/>
      <c r="X395" s="237"/>
      <c r="Y395" s="237"/>
      <c r="Z395" s="237"/>
    </row>
    <row r="396" spans="1:26" ht="12.75" customHeight="1" x14ac:dyDescent="0.2">
      <c r="A396" s="268"/>
      <c r="B396" s="269"/>
      <c r="C396" s="270"/>
      <c r="D396" s="269"/>
      <c r="E396" s="271"/>
      <c r="F396" s="271"/>
      <c r="G396" s="237"/>
      <c r="H396" s="237"/>
      <c r="I396" s="237"/>
      <c r="J396" s="237"/>
      <c r="K396" s="237"/>
      <c r="L396" s="237"/>
      <c r="M396" s="237"/>
      <c r="N396" s="237"/>
      <c r="O396" s="237"/>
      <c r="P396" s="237"/>
      <c r="Q396" s="237"/>
      <c r="R396" s="237"/>
      <c r="S396" s="237"/>
      <c r="T396" s="237"/>
      <c r="U396" s="237"/>
      <c r="V396" s="237"/>
      <c r="W396" s="237"/>
      <c r="X396" s="237"/>
      <c r="Y396" s="237"/>
      <c r="Z396" s="237"/>
    </row>
    <row r="397" spans="1:26" ht="12.75" customHeight="1" x14ac:dyDescent="0.2">
      <c r="A397" s="268"/>
      <c r="B397" s="269"/>
      <c r="C397" s="270"/>
      <c r="D397" s="269"/>
      <c r="E397" s="271"/>
      <c r="F397" s="271"/>
      <c r="G397" s="237"/>
      <c r="H397" s="237"/>
      <c r="I397" s="237"/>
      <c r="J397" s="237"/>
      <c r="K397" s="237"/>
      <c r="L397" s="237"/>
      <c r="M397" s="237"/>
      <c r="N397" s="237"/>
      <c r="O397" s="237"/>
      <c r="P397" s="237"/>
      <c r="Q397" s="237"/>
      <c r="R397" s="237"/>
      <c r="S397" s="237"/>
      <c r="T397" s="237"/>
      <c r="U397" s="237"/>
      <c r="V397" s="237"/>
      <c r="W397" s="237"/>
      <c r="X397" s="237"/>
      <c r="Y397" s="237"/>
      <c r="Z397" s="237"/>
    </row>
    <row r="398" spans="1:26" ht="12.75" customHeight="1" x14ac:dyDescent="0.2">
      <c r="A398" s="268"/>
      <c r="B398" s="269"/>
      <c r="C398" s="270"/>
      <c r="D398" s="269"/>
      <c r="E398" s="271"/>
      <c r="F398" s="271"/>
      <c r="G398" s="237"/>
      <c r="H398" s="237"/>
      <c r="I398" s="237"/>
      <c r="J398" s="237"/>
      <c r="K398" s="237"/>
      <c r="L398" s="237"/>
      <c r="M398" s="237"/>
      <c r="N398" s="237"/>
      <c r="O398" s="237"/>
      <c r="P398" s="237"/>
      <c r="Q398" s="237"/>
      <c r="R398" s="237"/>
      <c r="S398" s="237"/>
      <c r="T398" s="237"/>
      <c r="U398" s="237"/>
      <c r="V398" s="237"/>
      <c r="W398" s="237"/>
      <c r="X398" s="237"/>
      <c r="Y398" s="237"/>
      <c r="Z398" s="237"/>
    </row>
    <row r="399" spans="1:26" ht="12.75" customHeight="1" x14ac:dyDescent="0.2">
      <c r="A399" s="268"/>
      <c r="B399" s="269"/>
      <c r="C399" s="270"/>
      <c r="D399" s="269"/>
      <c r="E399" s="271"/>
      <c r="F399" s="271"/>
      <c r="G399" s="237"/>
      <c r="H399" s="237"/>
      <c r="I399" s="237"/>
      <c r="J399" s="237"/>
      <c r="K399" s="237"/>
      <c r="L399" s="237"/>
      <c r="M399" s="237"/>
      <c r="N399" s="237"/>
      <c r="O399" s="237"/>
      <c r="P399" s="237"/>
      <c r="Q399" s="237"/>
      <c r="R399" s="237"/>
      <c r="S399" s="237"/>
      <c r="T399" s="237"/>
      <c r="U399" s="237"/>
      <c r="V399" s="237"/>
      <c r="W399" s="237"/>
      <c r="X399" s="237"/>
      <c r="Y399" s="237"/>
      <c r="Z399" s="237"/>
    </row>
    <row r="400" spans="1:26" ht="12.75" customHeight="1" x14ac:dyDescent="0.2">
      <c r="A400" s="268"/>
      <c r="B400" s="269"/>
      <c r="C400" s="270"/>
      <c r="D400" s="269"/>
      <c r="E400" s="271"/>
      <c r="F400" s="271"/>
      <c r="G400" s="237"/>
      <c r="H400" s="237"/>
      <c r="I400" s="237"/>
      <c r="J400" s="237"/>
      <c r="K400" s="237"/>
      <c r="L400" s="237"/>
      <c r="M400" s="237"/>
      <c r="N400" s="237"/>
      <c r="O400" s="237"/>
      <c r="P400" s="237"/>
      <c r="Q400" s="237"/>
      <c r="R400" s="237"/>
      <c r="S400" s="237"/>
      <c r="T400" s="237"/>
      <c r="U400" s="237"/>
      <c r="V400" s="237"/>
      <c r="W400" s="237"/>
      <c r="X400" s="237"/>
      <c r="Y400" s="237"/>
      <c r="Z400" s="237"/>
    </row>
    <row r="401" spans="1:26" ht="12.75" customHeight="1" x14ac:dyDescent="0.2">
      <c r="A401" s="268"/>
      <c r="B401" s="269"/>
      <c r="C401" s="270"/>
      <c r="D401" s="269"/>
      <c r="E401" s="271"/>
      <c r="F401" s="271"/>
      <c r="G401" s="237"/>
      <c r="H401" s="237"/>
      <c r="I401" s="237"/>
      <c r="J401" s="237"/>
      <c r="K401" s="237"/>
      <c r="L401" s="237"/>
      <c r="M401" s="237"/>
      <c r="N401" s="237"/>
      <c r="O401" s="237"/>
      <c r="P401" s="237"/>
      <c r="Q401" s="237"/>
      <c r="R401" s="237"/>
      <c r="S401" s="237"/>
      <c r="T401" s="237"/>
      <c r="U401" s="237"/>
      <c r="V401" s="237"/>
      <c r="W401" s="237"/>
      <c r="X401" s="237"/>
      <c r="Y401" s="237"/>
      <c r="Z401" s="237"/>
    </row>
    <row r="402" spans="1:26" ht="12.75" customHeight="1" x14ac:dyDescent="0.2">
      <c r="A402" s="268"/>
      <c r="B402" s="269"/>
      <c r="C402" s="270"/>
      <c r="D402" s="269"/>
      <c r="E402" s="271"/>
      <c r="F402" s="271"/>
      <c r="G402" s="237"/>
      <c r="H402" s="237"/>
      <c r="I402" s="237"/>
      <c r="J402" s="237"/>
      <c r="K402" s="237"/>
      <c r="L402" s="237"/>
      <c r="M402" s="237"/>
      <c r="N402" s="237"/>
      <c r="O402" s="237"/>
      <c r="P402" s="237"/>
      <c r="Q402" s="237"/>
      <c r="R402" s="237"/>
      <c r="S402" s="237"/>
      <c r="T402" s="237"/>
      <c r="U402" s="237"/>
      <c r="V402" s="237"/>
      <c r="W402" s="237"/>
      <c r="X402" s="237"/>
      <c r="Y402" s="237"/>
      <c r="Z402" s="237"/>
    </row>
    <row r="403" spans="1:26" ht="12.75" customHeight="1" x14ac:dyDescent="0.2">
      <c r="A403" s="268"/>
      <c r="B403" s="269"/>
      <c r="C403" s="270"/>
      <c r="D403" s="269"/>
      <c r="E403" s="271"/>
      <c r="F403" s="271"/>
      <c r="G403" s="237"/>
      <c r="H403" s="237"/>
      <c r="I403" s="237"/>
      <c r="J403" s="237"/>
      <c r="K403" s="237"/>
      <c r="L403" s="237"/>
      <c r="M403" s="237"/>
      <c r="N403" s="237"/>
      <c r="O403" s="237"/>
      <c r="P403" s="237"/>
      <c r="Q403" s="237"/>
      <c r="R403" s="237"/>
      <c r="S403" s="237"/>
      <c r="T403" s="237"/>
      <c r="U403" s="237"/>
      <c r="V403" s="237"/>
      <c r="W403" s="237"/>
      <c r="X403" s="237"/>
      <c r="Y403" s="237"/>
      <c r="Z403" s="237"/>
    </row>
    <row r="404" spans="1:26" ht="12.75" customHeight="1" x14ac:dyDescent="0.2">
      <c r="A404" s="268"/>
      <c r="B404" s="269"/>
      <c r="C404" s="270"/>
      <c r="D404" s="269"/>
      <c r="E404" s="271"/>
      <c r="F404" s="271"/>
      <c r="G404" s="237"/>
      <c r="H404" s="237"/>
      <c r="I404" s="237"/>
      <c r="J404" s="237"/>
      <c r="K404" s="237"/>
      <c r="L404" s="237"/>
      <c r="M404" s="237"/>
      <c r="N404" s="237"/>
      <c r="O404" s="237"/>
      <c r="P404" s="237"/>
      <c r="Q404" s="237"/>
      <c r="R404" s="237"/>
      <c r="S404" s="237"/>
      <c r="T404" s="237"/>
      <c r="U404" s="237"/>
      <c r="V404" s="237"/>
      <c r="W404" s="237"/>
      <c r="X404" s="237"/>
      <c r="Y404" s="237"/>
      <c r="Z404" s="237"/>
    </row>
    <row r="405" spans="1:26" ht="12.75" customHeight="1" x14ac:dyDescent="0.2">
      <c r="A405" s="268"/>
      <c r="B405" s="269"/>
      <c r="C405" s="270"/>
      <c r="D405" s="269"/>
      <c r="E405" s="271"/>
      <c r="F405" s="271"/>
      <c r="G405" s="237"/>
      <c r="H405" s="237"/>
      <c r="I405" s="237"/>
      <c r="J405" s="237"/>
      <c r="K405" s="237"/>
      <c r="L405" s="237"/>
      <c r="M405" s="237"/>
      <c r="N405" s="237"/>
      <c r="O405" s="237"/>
      <c r="P405" s="237"/>
      <c r="Q405" s="237"/>
      <c r="R405" s="237"/>
      <c r="S405" s="237"/>
      <c r="T405" s="237"/>
      <c r="U405" s="237"/>
      <c r="V405" s="237"/>
      <c r="W405" s="237"/>
      <c r="X405" s="237"/>
      <c r="Y405" s="237"/>
      <c r="Z405" s="237"/>
    </row>
    <row r="406" spans="1:26" ht="12.75" customHeight="1" x14ac:dyDescent="0.2">
      <c r="A406" s="268"/>
      <c r="B406" s="269"/>
      <c r="C406" s="270"/>
      <c r="D406" s="269"/>
      <c r="E406" s="271"/>
      <c r="F406" s="271"/>
      <c r="G406" s="237"/>
      <c r="H406" s="237"/>
      <c r="I406" s="237"/>
      <c r="J406" s="237"/>
      <c r="K406" s="237"/>
      <c r="L406" s="237"/>
      <c r="M406" s="237"/>
      <c r="N406" s="237"/>
      <c r="O406" s="237"/>
      <c r="P406" s="237"/>
      <c r="Q406" s="237"/>
      <c r="R406" s="237"/>
      <c r="S406" s="237"/>
      <c r="T406" s="237"/>
      <c r="U406" s="237"/>
      <c r="V406" s="237"/>
      <c r="W406" s="237"/>
      <c r="X406" s="237"/>
      <c r="Y406" s="237"/>
      <c r="Z406" s="237"/>
    </row>
    <row r="407" spans="1:26" ht="12.75" customHeight="1" x14ac:dyDescent="0.2">
      <c r="A407" s="268"/>
      <c r="B407" s="269"/>
      <c r="C407" s="270"/>
      <c r="D407" s="269"/>
      <c r="E407" s="271"/>
      <c r="F407" s="271"/>
      <c r="G407" s="237"/>
      <c r="H407" s="237"/>
      <c r="I407" s="237"/>
      <c r="J407" s="237"/>
      <c r="K407" s="237"/>
      <c r="L407" s="237"/>
      <c r="M407" s="237"/>
      <c r="N407" s="237"/>
      <c r="O407" s="237"/>
      <c r="P407" s="237"/>
      <c r="Q407" s="237"/>
      <c r="R407" s="237"/>
      <c r="S407" s="237"/>
      <c r="T407" s="237"/>
      <c r="U407" s="237"/>
      <c r="V407" s="237"/>
      <c r="W407" s="237"/>
      <c r="X407" s="237"/>
      <c r="Y407" s="237"/>
      <c r="Z407" s="237"/>
    </row>
    <row r="408" spans="1:26" ht="12.75" customHeight="1" x14ac:dyDescent="0.2">
      <c r="A408" s="268"/>
      <c r="B408" s="269"/>
      <c r="C408" s="270"/>
      <c r="D408" s="269"/>
      <c r="E408" s="271"/>
      <c r="F408" s="271"/>
      <c r="G408" s="237"/>
      <c r="H408" s="237"/>
      <c r="I408" s="237"/>
      <c r="J408" s="237"/>
      <c r="K408" s="237"/>
      <c r="L408" s="237"/>
      <c r="M408" s="237"/>
      <c r="N408" s="237"/>
      <c r="O408" s="237"/>
      <c r="P408" s="237"/>
      <c r="Q408" s="237"/>
      <c r="R408" s="237"/>
      <c r="S408" s="237"/>
      <c r="T408" s="237"/>
      <c r="U408" s="237"/>
      <c r="V408" s="237"/>
      <c r="W408" s="237"/>
      <c r="X408" s="237"/>
      <c r="Y408" s="237"/>
      <c r="Z408" s="237"/>
    </row>
    <row r="409" spans="1:26" ht="12.75" customHeight="1" x14ac:dyDescent="0.2">
      <c r="A409" s="268"/>
      <c r="B409" s="269"/>
      <c r="C409" s="270"/>
      <c r="D409" s="269"/>
      <c r="E409" s="271"/>
      <c r="F409" s="271"/>
      <c r="G409" s="237"/>
      <c r="H409" s="237"/>
      <c r="I409" s="237"/>
      <c r="J409" s="237"/>
      <c r="K409" s="237"/>
      <c r="L409" s="237"/>
      <c r="M409" s="237"/>
      <c r="N409" s="237"/>
      <c r="O409" s="237"/>
      <c r="P409" s="237"/>
      <c r="Q409" s="237"/>
      <c r="R409" s="237"/>
      <c r="S409" s="237"/>
      <c r="T409" s="237"/>
      <c r="U409" s="237"/>
      <c r="V409" s="237"/>
      <c r="W409" s="237"/>
      <c r="X409" s="237"/>
      <c r="Y409" s="237"/>
      <c r="Z409" s="237"/>
    </row>
    <row r="410" spans="1:26" ht="12.75" customHeight="1" x14ac:dyDescent="0.2">
      <c r="A410" s="268"/>
      <c r="B410" s="269"/>
      <c r="C410" s="270"/>
      <c r="D410" s="269"/>
      <c r="E410" s="271"/>
      <c r="F410" s="271"/>
      <c r="G410" s="237"/>
      <c r="H410" s="237"/>
      <c r="I410" s="237"/>
      <c r="J410" s="237"/>
      <c r="K410" s="237"/>
      <c r="L410" s="237"/>
      <c r="M410" s="237"/>
      <c r="N410" s="237"/>
      <c r="O410" s="237"/>
      <c r="P410" s="237"/>
      <c r="Q410" s="237"/>
      <c r="R410" s="237"/>
      <c r="S410" s="237"/>
      <c r="T410" s="237"/>
      <c r="U410" s="237"/>
      <c r="V410" s="237"/>
      <c r="W410" s="237"/>
      <c r="X410" s="237"/>
      <c r="Y410" s="237"/>
      <c r="Z410" s="237"/>
    </row>
    <row r="411" spans="1:26" ht="12.75" customHeight="1" x14ac:dyDescent="0.2">
      <c r="A411" s="268"/>
      <c r="B411" s="269"/>
      <c r="C411" s="270"/>
      <c r="D411" s="269"/>
      <c r="E411" s="271"/>
      <c r="F411" s="271"/>
      <c r="G411" s="237"/>
      <c r="H411" s="237"/>
      <c r="I411" s="237"/>
      <c r="J411" s="237"/>
      <c r="K411" s="237"/>
      <c r="L411" s="237"/>
      <c r="M411" s="237"/>
      <c r="N411" s="237"/>
      <c r="O411" s="237"/>
      <c r="P411" s="237"/>
      <c r="Q411" s="237"/>
      <c r="R411" s="237"/>
      <c r="S411" s="237"/>
      <c r="T411" s="237"/>
      <c r="U411" s="237"/>
      <c r="V411" s="237"/>
      <c r="W411" s="237"/>
      <c r="X411" s="237"/>
      <c r="Y411" s="237"/>
      <c r="Z411" s="237"/>
    </row>
    <row r="412" spans="1:26" ht="12.75" customHeight="1" x14ac:dyDescent="0.2">
      <c r="A412" s="268"/>
      <c r="B412" s="269"/>
      <c r="C412" s="270"/>
      <c r="D412" s="269"/>
      <c r="E412" s="271"/>
      <c r="F412" s="271"/>
      <c r="G412" s="237"/>
      <c r="H412" s="237"/>
      <c r="I412" s="237"/>
      <c r="J412" s="237"/>
      <c r="K412" s="237"/>
      <c r="L412" s="237"/>
      <c r="M412" s="237"/>
      <c r="N412" s="237"/>
      <c r="O412" s="237"/>
      <c r="P412" s="237"/>
      <c r="Q412" s="237"/>
      <c r="R412" s="237"/>
      <c r="S412" s="237"/>
      <c r="T412" s="237"/>
      <c r="U412" s="237"/>
      <c r="V412" s="237"/>
      <c r="W412" s="237"/>
      <c r="X412" s="237"/>
      <c r="Y412" s="237"/>
      <c r="Z412" s="237"/>
    </row>
    <row r="413" spans="1:26" ht="12.75" customHeight="1" x14ac:dyDescent="0.2">
      <c r="A413" s="268"/>
      <c r="B413" s="269"/>
      <c r="C413" s="270"/>
      <c r="D413" s="269"/>
      <c r="E413" s="271"/>
      <c r="F413" s="271"/>
      <c r="G413" s="237"/>
      <c r="H413" s="237"/>
      <c r="I413" s="237"/>
      <c r="J413" s="237"/>
      <c r="K413" s="237"/>
      <c r="L413" s="237"/>
      <c r="M413" s="237"/>
      <c r="N413" s="237"/>
      <c r="O413" s="237"/>
      <c r="P413" s="237"/>
      <c r="Q413" s="237"/>
      <c r="R413" s="237"/>
      <c r="S413" s="237"/>
      <c r="T413" s="237"/>
      <c r="U413" s="237"/>
      <c r="V413" s="237"/>
      <c r="W413" s="237"/>
      <c r="X413" s="237"/>
      <c r="Y413" s="237"/>
      <c r="Z413" s="237"/>
    </row>
    <row r="414" spans="1:26" ht="12.75" customHeight="1" x14ac:dyDescent="0.2">
      <c r="A414" s="268"/>
      <c r="B414" s="269"/>
      <c r="C414" s="270"/>
      <c r="D414" s="269"/>
      <c r="E414" s="271"/>
      <c r="F414" s="271"/>
      <c r="G414" s="237"/>
      <c r="H414" s="237"/>
      <c r="I414" s="237"/>
      <c r="J414" s="237"/>
      <c r="K414" s="237"/>
      <c r="L414" s="237"/>
      <c r="M414" s="237"/>
      <c r="N414" s="237"/>
      <c r="O414" s="237"/>
      <c r="P414" s="237"/>
      <c r="Q414" s="237"/>
      <c r="R414" s="237"/>
      <c r="S414" s="237"/>
      <c r="T414" s="237"/>
      <c r="U414" s="237"/>
      <c r="V414" s="237"/>
      <c r="W414" s="237"/>
      <c r="X414" s="237"/>
      <c r="Y414" s="237"/>
      <c r="Z414" s="237"/>
    </row>
    <row r="415" spans="1:26" ht="12.75" customHeight="1" x14ac:dyDescent="0.2">
      <c r="A415" s="268"/>
      <c r="B415" s="269"/>
      <c r="C415" s="270"/>
      <c r="D415" s="269"/>
      <c r="E415" s="271"/>
      <c r="F415" s="271"/>
      <c r="G415" s="237"/>
      <c r="H415" s="237"/>
      <c r="I415" s="237"/>
      <c r="J415" s="237"/>
      <c r="K415" s="237"/>
      <c r="L415" s="237"/>
      <c r="M415" s="237"/>
      <c r="N415" s="237"/>
      <c r="O415" s="237"/>
      <c r="P415" s="237"/>
      <c r="Q415" s="237"/>
      <c r="R415" s="237"/>
      <c r="S415" s="237"/>
      <c r="T415" s="237"/>
      <c r="U415" s="237"/>
      <c r="V415" s="237"/>
      <c r="W415" s="237"/>
      <c r="X415" s="237"/>
      <c r="Y415" s="237"/>
      <c r="Z415" s="237"/>
    </row>
    <row r="416" spans="1:26" ht="12.75" customHeight="1" x14ac:dyDescent="0.2">
      <c r="A416" s="268"/>
      <c r="B416" s="269"/>
      <c r="C416" s="270"/>
      <c r="D416" s="269"/>
      <c r="E416" s="271"/>
      <c r="F416" s="271"/>
      <c r="G416" s="237"/>
      <c r="H416" s="237"/>
      <c r="I416" s="237"/>
      <c r="J416" s="237"/>
      <c r="K416" s="237"/>
      <c r="L416" s="237"/>
      <c r="M416" s="237"/>
      <c r="N416" s="237"/>
      <c r="O416" s="237"/>
      <c r="P416" s="237"/>
      <c r="Q416" s="237"/>
      <c r="R416" s="237"/>
      <c r="S416" s="237"/>
      <c r="T416" s="237"/>
      <c r="U416" s="237"/>
      <c r="V416" s="237"/>
      <c r="W416" s="237"/>
      <c r="X416" s="237"/>
      <c r="Y416" s="237"/>
      <c r="Z416" s="237"/>
    </row>
    <row r="417" spans="1:26" ht="12.75" customHeight="1" x14ac:dyDescent="0.2">
      <c r="A417" s="268"/>
      <c r="B417" s="269"/>
      <c r="C417" s="270"/>
      <c r="D417" s="269"/>
      <c r="E417" s="271"/>
      <c r="F417" s="271"/>
      <c r="G417" s="237"/>
      <c r="H417" s="237"/>
      <c r="I417" s="237"/>
      <c r="J417" s="237"/>
      <c r="K417" s="237"/>
      <c r="L417" s="237"/>
      <c r="M417" s="237"/>
      <c r="N417" s="237"/>
      <c r="O417" s="237"/>
      <c r="P417" s="237"/>
      <c r="Q417" s="237"/>
      <c r="R417" s="237"/>
      <c r="S417" s="237"/>
      <c r="T417" s="237"/>
      <c r="U417" s="237"/>
      <c r="V417" s="237"/>
      <c r="W417" s="237"/>
      <c r="X417" s="237"/>
      <c r="Y417" s="237"/>
      <c r="Z417" s="237"/>
    </row>
    <row r="418" spans="1:26" ht="12.75" customHeight="1" x14ac:dyDescent="0.2">
      <c r="A418" s="268"/>
      <c r="B418" s="269"/>
      <c r="C418" s="270"/>
      <c r="D418" s="269"/>
      <c r="E418" s="271"/>
      <c r="F418" s="271"/>
      <c r="G418" s="237"/>
      <c r="H418" s="237"/>
      <c r="I418" s="237"/>
      <c r="J418" s="237"/>
      <c r="K418" s="237"/>
      <c r="L418" s="237"/>
      <c r="M418" s="237"/>
      <c r="N418" s="237"/>
      <c r="O418" s="237"/>
      <c r="P418" s="237"/>
      <c r="Q418" s="237"/>
      <c r="R418" s="237"/>
      <c r="S418" s="237"/>
      <c r="T418" s="237"/>
      <c r="U418" s="237"/>
      <c r="V418" s="237"/>
      <c r="W418" s="237"/>
      <c r="X418" s="237"/>
      <c r="Y418" s="237"/>
      <c r="Z418" s="237"/>
    </row>
    <row r="419" spans="1:26" ht="12.75" customHeight="1" x14ac:dyDescent="0.2">
      <c r="A419" s="268"/>
      <c r="B419" s="269"/>
      <c r="C419" s="270"/>
      <c r="D419" s="269"/>
      <c r="E419" s="271"/>
      <c r="F419" s="271"/>
      <c r="G419" s="237"/>
      <c r="H419" s="237"/>
      <c r="I419" s="237"/>
      <c r="J419" s="237"/>
      <c r="K419" s="237"/>
      <c r="L419" s="237"/>
      <c r="M419" s="237"/>
      <c r="N419" s="237"/>
      <c r="O419" s="237"/>
      <c r="P419" s="237"/>
      <c r="Q419" s="237"/>
      <c r="R419" s="237"/>
      <c r="S419" s="237"/>
      <c r="T419" s="237"/>
      <c r="U419" s="237"/>
      <c r="V419" s="237"/>
      <c r="W419" s="237"/>
      <c r="X419" s="237"/>
      <c r="Y419" s="237"/>
      <c r="Z419" s="237"/>
    </row>
    <row r="420" spans="1:26" ht="12.75" customHeight="1" x14ac:dyDescent="0.2">
      <c r="A420" s="268"/>
      <c r="B420" s="269"/>
      <c r="C420" s="270"/>
      <c r="D420" s="269"/>
      <c r="E420" s="271"/>
      <c r="F420" s="271"/>
      <c r="G420" s="237"/>
      <c r="H420" s="237"/>
      <c r="I420" s="237"/>
      <c r="J420" s="237"/>
      <c r="K420" s="237"/>
      <c r="L420" s="237"/>
      <c r="M420" s="237"/>
      <c r="N420" s="237"/>
      <c r="O420" s="237"/>
      <c r="P420" s="237"/>
      <c r="Q420" s="237"/>
      <c r="R420" s="237"/>
      <c r="S420" s="237"/>
      <c r="T420" s="237"/>
      <c r="U420" s="237"/>
      <c r="V420" s="237"/>
      <c r="W420" s="237"/>
      <c r="X420" s="237"/>
      <c r="Y420" s="237"/>
      <c r="Z420" s="237"/>
    </row>
    <row r="421" spans="1:26" ht="12.75" customHeight="1" x14ac:dyDescent="0.2">
      <c r="A421" s="268"/>
      <c r="B421" s="269"/>
      <c r="C421" s="270"/>
      <c r="D421" s="269"/>
      <c r="E421" s="271"/>
      <c r="F421" s="271"/>
      <c r="G421" s="237"/>
      <c r="H421" s="237"/>
      <c r="I421" s="237"/>
      <c r="J421" s="237"/>
      <c r="K421" s="237"/>
      <c r="L421" s="237"/>
      <c r="M421" s="237"/>
      <c r="N421" s="237"/>
      <c r="O421" s="237"/>
      <c r="P421" s="237"/>
      <c r="Q421" s="237"/>
      <c r="R421" s="237"/>
      <c r="S421" s="237"/>
      <c r="T421" s="237"/>
      <c r="U421" s="237"/>
      <c r="V421" s="237"/>
      <c r="W421" s="237"/>
      <c r="X421" s="237"/>
      <c r="Y421" s="237"/>
      <c r="Z421" s="237"/>
    </row>
    <row r="422" spans="1:26" ht="12.75" customHeight="1" x14ac:dyDescent="0.2">
      <c r="A422" s="268"/>
      <c r="B422" s="269"/>
      <c r="C422" s="270"/>
      <c r="D422" s="269"/>
      <c r="E422" s="271"/>
      <c r="F422" s="271"/>
      <c r="G422" s="237"/>
      <c r="H422" s="237"/>
      <c r="I422" s="237"/>
      <c r="J422" s="237"/>
      <c r="K422" s="237"/>
      <c r="L422" s="237"/>
      <c r="M422" s="237"/>
      <c r="N422" s="237"/>
      <c r="O422" s="237"/>
      <c r="P422" s="237"/>
      <c r="Q422" s="237"/>
      <c r="R422" s="237"/>
      <c r="S422" s="237"/>
      <c r="T422" s="237"/>
      <c r="U422" s="237"/>
      <c r="V422" s="237"/>
      <c r="W422" s="237"/>
      <c r="X422" s="237"/>
      <c r="Y422" s="237"/>
      <c r="Z422" s="237"/>
    </row>
    <row r="423" spans="1:26" ht="12.75" customHeight="1" x14ac:dyDescent="0.2">
      <c r="A423" s="268"/>
      <c r="B423" s="269"/>
      <c r="C423" s="270"/>
      <c r="D423" s="269"/>
      <c r="E423" s="271"/>
      <c r="F423" s="271"/>
      <c r="G423" s="237"/>
      <c r="H423" s="237"/>
      <c r="I423" s="237"/>
      <c r="J423" s="237"/>
      <c r="K423" s="237"/>
      <c r="L423" s="237"/>
      <c r="M423" s="237"/>
      <c r="N423" s="237"/>
      <c r="O423" s="237"/>
      <c r="P423" s="237"/>
      <c r="Q423" s="237"/>
      <c r="R423" s="237"/>
      <c r="S423" s="237"/>
      <c r="T423" s="237"/>
      <c r="U423" s="237"/>
      <c r="V423" s="237"/>
      <c r="W423" s="237"/>
      <c r="X423" s="237"/>
      <c r="Y423" s="237"/>
      <c r="Z423" s="237"/>
    </row>
    <row r="424" spans="1:26" ht="12.75" customHeight="1" x14ac:dyDescent="0.2">
      <c r="A424" s="268"/>
      <c r="B424" s="269"/>
      <c r="C424" s="270"/>
      <c r="D424" s="269"/>
      <c r="E424" s="271"/>
      <c r="F424" s="271"/>
      <c r="G424" s="237"/>
      <c r="H424" s="237"/>
      <c r="I424" s="237"/>
      <c r="J424" s="237"/>
      <c r="K424" s="237"/>
      <c r="L424" s="237"/>
      <c r="M424" s="237"/>
      <c r="N424" s="237"/>
      <c r="O424" s="237"/>
      <c r="P424" s="237"/>
      <c r="Q424" s="237"/>
      <c r="R424" s="237"/>
      <c r="S424" s="237"/>
      <c r="T424" s="237"/>
      <c r="U424" s="237"/>
      <c r="V424" s="237"/>
      <c r="W424" s="237"/>
      <c r="X424" s="237"/>
      <c r="Y424" s="237"/>
      <c r="Z424" s="237"/>
    </row>
    <row r="425" spans="1:26" ht="12.75" customHeight="1" x14ac:dyDescent="0.2">
      <c r="A425" s="268"/>
      <c r="B425" s="269"/>
      <c r="C425" s="270"/>
      <c r="D425" s="269"/>
      <c r="E425" s="271"/>
      <c r="F425" s="271"/>
      <c r="G425" s="237"/>
      <c r="H425" s="237"/>
      <c r="I425" s="237"/>
      <c r="J425" s="237"/>
      <c r="K425" s="237"/>
      <c r="L425" s="237"/>
      <c r="M425" s="237"/>
      <c r="N425" s="237"/>
      <c r="O425" s="237"/>
      <c r="P425" s="237"/>
      <c r="Q425" s="237"/>
      <c r="R425" s="237"/>
      <c r="S425" s="237"/>
      <c r="T425" s="237"/>
      <c r="U425" s="237"/>
      <c r="V425" s="237"/>
      <c r="W425" s="237"/>
      <c r="X425" s="237"/>
      <c r="Y425" s="237"/>
      <c r="Z425" s="237"/>
    </row>
    <row r="426" spans="1:26" ht="12.75" customHeight="1" x14ac:dyDescent="0.2">
      <c r="A426" s="268"/>
      <c r="B426" s="269"/>
      <c r="C426" s="270"/>
      <c r="D426" s="269"/>
      <c r="E426" s="271"/>
      <c r="F426" s="271"/>
      <c r="G426" s="237"/>
      <c r="H426" s="237"/>
      <c r="I426" s="237"/>
      <c r="J426" s="237"/>
      <c r="K426" s="237"/>
      <c r="L426" s="237"/>
      <c r="M426" s="237"/>
      <c r="N426" s="237"/>
      <c r="O426" s="237"/>
      <c r="P426" s="237"/>
      <c r="Q426" s="237"/>
      <c r="R426" s="237"/>
      <c r="S426" s="237"/>
      <c r="T426" s="237"/>
      <c r="U426" s="237"/>
      <c r="V426" s="237"/>
      <c r="W426" s="237"/>
      <c r="X426" s="237"/>
      <c r="Y426" s="237"/>
      <c r="Z426" s="237"/>
    </row>
    <row r="427" spans="1:26" ht="12.75" customHeight="1" x14ac:dyDescent="0.2">
      <c r="A427" s="268"/>
      <c r="B427" s="269"/>
      <c r="C427" s="270"/>
      <c r="D427" s="269"/>
      <c r="E427" s="271"/>
      <c r="F427" s="271"/>
      <c r="G427" s="237"/>
      <c r="H427" s="237"/>
      <c r="I427" s="237"/>
      <c r="J427" s="237"/>
      <c r="K427" s="237"/>
      <c r="L427" s="237"/>
      <c r="M427" s="237"/>
      <c r="N427" s="237"/>
      <c r="O427" s="237"/>
      <c r="P427" s="237"/>
      <c r="Q427" s="237"/>
      <c r="R427" s="237"/>
      <c r="S427" s="237"/>
      <c r="T427" s="237"/>
      <c r="U427" s="237"/>
      <c r="V427" s="237"/>
      <c r="W427" s="237"/>
      <c r="X427" s="237"/>
      <c r="Y427" s="237"/>
      <c r="Z427" s="237"/>
    </row>
    <row r="428" spans="1:26" ht="12.75" customHeight="1" x14ac:dyDescent="0.2">
      <c r="A428" s="268"/>
      <c r="B428" s="269"/>
      <c r="C428" s="270"/>
      <c r="D428" s="269"/>
      <c r="E428" s="271"/>
      <c r="F428" s="271"/>
      <c r="G428" s="237"/>
      <c r="H428" s="237"/>
      <c r="I428" s="237"/>
      <c r="J428" s="237"/>
      <c r="K428" s="237"/>
      <c r="L428" s="237"/>
      <c r="M428" s="237"/>
      <c r="N428" s="237"/>
      <c r="O428" s="237"/>
      <c r="P428" s="237"/>
      <c r="Q428" s="237"/>
      <c r="R428" s="237"/>
      <c r="S428" s="237"/>
      <c r="T428" s="237"/>
      <c r="U428" s="237"/>
      <c r="V428" s="237"/>
      <c r="W428" s="237"/>
      <c r="X428" s="237"/>
      <c r="Y428" s="237"/>
      <c r="Z428" s="237"/>
    </row>
    <row r="429" spans="1:26" ht="12.75" customHeight="1" x14ac:dyDescent="0.2">
      <c r="A429" s="268"/>
      <c r="B429" s="269"/>
      <c r="C429" s="270"/>
      <c r="D429" s="269"/>
      <c r="E429" s="271"/>
      <c r="F429" s="271"/>
      <c r="G429" s="237"/>
      <c r="H429" s="237"/>
      <c r="I429" s="237"/>
      <c r="J429" s="237"/>
      <c r="K429" s="237"/>
      <c r="L429" s="237"/>
      <c r="M429" s="237"/>
      <c r="N429" s="237"/>
      <c r="O429" s="237"/>
      <c r="P429" s="237"/>
      <c r="Q429" s="237"/>
      <c r="R429" s="237"/>
      <c r="S429" s="237"/>
      <c r="T429" s="237"/>
      <c r="U429" s="237"/>
      <c r="V429" s="237"/>
      <c r="W429" s="237"/>
      <c r="X429" s="237"/>
      <c r="Y429" s="237"/>
      <c r="Z429" s="237"/>
    </row>
    <row r="430" spans="1:26" ht="12.75" customHeight="1" x14ac:dyDescent="0.2">
      <c r="A430" s="268"/>
      <c r="B430" s="269"/>
      <c r="C430" s="270"/>
      <c r="D430" s="269"/>
      <c r="E430" s="271"/>
      <c r="F430" s="271"/>
      <c r="G430" s="237"/>
      <c r="H430" s="237"/>
      <c r="I430" s="237"/>
      <c r="J430" s="237"/>
      <c r="K430" s="237"/>
      <c r="L430" s="237"/>
      <c r="M430" s="237"/>
      <c r="N430" s="237"/>
      <c r="O430" s="237"/>
      <c r="P430" s="237"/>
      <c r="Q430" s="237"/>
      <c r="R430" s="237"/>
      <c r="S430" s="237"/>
      <c r="T430" s="237"/>
      <c r="U430" s="237"/>
      <c r="V430" s="237"/>
      <c r="W430" s="237"/>
      <c r="X430" s="237"/>
      <c r="Y430" s="237"/>
      <c r="Z430" s="237"/>
    </row>
    <row r="431" spans="1:26" ht="12.75" customHeight="1" x14ac:dyDescent="0.2">
      <c r="A431" s="268"/>
      <c r="B431" s="269"/>
      <c r="C431" s="270"/>
      <c r="D431" s="269"/>
      <c r="E431" s="271"/>
      <c r="F431" s="271"/>
      <c r="G431" s="237"/>
      <c r="H431" s="237"/>
      <c r="I431" s="237"/>
      <c r="J431" s="237"/>
      <c r="K431" s="237"/>
      <c r="L431" s="237"/>
      <c r="M431" s="237"/>
      <c r="N431" s="237"/>
      <c r="O431" s="237"/>
      <c r="P431" s="237"/>
      <c r="Q431" s="237"/>
      <c r="R431" s="237"/>
      <c r="S431" s="237"/>
      <c r="T431" s="237"/>
      <c r="U431" s="237"/>
      <c r="V431" s="237"/>
      <c r="W431" s="237"/>
      <c r="X431" s="237"/>
      <c r="Y431" s="237"/>
      <c r="Z431" s="237"/>
    </row>
    <row r="432" spans="1:26" ht="12.75" customHeight="1" x14ac:dyDescent="0.2">
      <c r="A432" s="268"/>
      <c r="B432" s="269"/>
      <c r="C432" s="270"/>
      <c r="D432" s="269"/>
      <c r="E432" s="271"/>
      <c r="F432" s="271"/>
      <c r="G432" s="237"/>
      <c r="H432" s="237"/>
      <c r="I432" s="237"/>
      <c r="J432" s="237"/>
      <c r="K432" s="237"/>
      <c r="L432" s="237"/>
      <c r="M432" s="237"/>
      <c r="N432" s="237"/>
      <c r="O432" s="237"/>
      <c r="P432" s="237"/>
      <c r="Q432" s="237"/>
      <c r="R432" s="237"/>
      <c r="S432" s="237"/>
      <c r="T432" s="237"/>
      <c r="U432" s="237"/>
      <c r="V432" s="237"/>
      <c r="W432" s="237"/>
      <c r="X432" s="237"/>
      <c r="Y432" s="237"/>
      <c r="Z432" s="237"/>
    </row>
    <row r="433" spans="1:26" ht="12.75" customHeight="1" x14ac:dyDescent="0.2">
      <c r="A433" s="268"/>
      <c r="B433" s="269"/>
      <c r="C433" s="270"/>
      <c r="D433" s="269"/>
      <c r="E433" s="271"/>
      <c r="F433" s="271"/>
      <c r="G433" s="237"/>
      <c r="H433" s="237"/>
      <c r="I433" s="237"/>
      <c r="J433" s="237"/>
      <c r="K433" s="237"/>
      <c r="L433" s="237"/>
      <c r="M433" s="237"/>
      <c r="N433" s="237"/>
      <c r="O433" s="237"/>
      <c r="P433" s="237"/>
      <c r="Q433" s="237"/>
      <c r="R433" s="237"/>
      <c r="S433" s="237"/>
      <c r="T433" s="237"/>
      <c r="U433" s="237"/>
      <c r="V433" s="237"/>
      <c r="W433" s="237"/>
      <c r="X433" s="237"/>
      <c r="Y433" s="237"/>
      <c r="Z433" s="237"/>
    </row>
    <row r="434" spans="1:26" ht="12.75" customHeight="1" x14ac:dyDescent="0.2">
      <c r="A434" s="268"/>
      <c r="B434" s="269"/>
      <c r="C434" s="270"/>
      <c r="D434" s="269"/>
      <c r="E434" s="271"/>
      <c r="F434" s="271"/>
      <c r="G434" s="237"/>
      <c r="H434" s="237"/>
      <c r="I434" s="237"/>
      <c r="J434" s="237"/>
      <c r="K434" s="237"/>
      <c r="L434" s="237"/>
      <c r="M434" s="237"/>
      <c r="N434" s="237"/>
      <c r="O434" s="237"/>
      <c r="P434" s="237"/>
      <c r="Q434" s="237"/>
      <c r="R434" s="237"/>
      <c r="S434" s="237"/>
      <c r="T434" s="237"/>
      <c r="U434" s="237"/>
      <c r="V434" s="237"/>
      <c r="W434" s="237"/>
      <c r="X434" s="237"/>
      <c r="Y434" s="237"/>
      <c r="Z434" s="237"/>
    </row>
    <row r="435" spans="1:26" ht="12.75" customHeight="1" x14ac:dyDescent="0.2">
      <c r="A435" s="268"/>
      <c r="B435" s="269"/>
      <c r="C435" s="270"/>
      <c r="D435" s="269"/>
      <c r="E435" s="271"/>
      <c r="F435" s="271"/>
      <c r="G435" s="237"/>
      <c r="H435" s="237"/>
      <c r="I435" s="237"/>
      <c r="J435" s="237"/>
      <c r="K435" s="237"/>
      <c r="L435" s="237"/>
      <c r="M435" s="237"/>
      <c r="N435" s="237"/>
      <c r="O435" s="237"/>
      <c r="P435" s="237"/>
      <c r="Q435" s="237"/>
      <c r="R435" s="237"/>
      <c r="S435" s="237"/>
      <c r="T435" s="237"/>
      <c r="U435" s="237"/>
      <c r="V435" s="237"/>
      <c r="W435" s="237"/>
      <c r="X435" s="237"/>
      <c r="Y435" s="237"/>
      <c r="Z435" s="237"/>
    </row>
    <row r="436" spans="1:26" ht="12.75" customHeight="1" x14ac:dyDescent="0.2">
      <c r="A436" s="268"/>
      <c r="B436" s="269"/>
      <c r="C436" s="270"/>
      <c r="D436" s="269"/>
      <c r="E436" s="271"/>
      <c r="F436" s="271"/>
      <c r="G436" s="237"/>
      <c r="H436" s="237"/>
      <c r="I436" s="237"/>
      <c r="J436" s="237"/>
      <c r="K436" s="237"/>
      <c r="L436" s="237"/>
      <c r="M436" s="237"/>
      <c r="N436" s="237"/>
      <c r="O436" s="237"/>
      <c r="P436" s="237"/>
      <c r="Q436" s="237"/>
      <c r="R436" s="237"/>
      <c r="S436" s="237"/>
      <c r="T436" s="237"/>
      <c r="U436" s="237"/>
      <c r="V436" s="237"/>
      <c r="W436" s="237"/>
      <c r="X436" s="237"/>
      <c r="Y436" s="237"/>
      <c r="Z436" s="237"/>
    </row>
    <row r="437" spans="1:26" ht="12.75" customHeight="1" x14ac:dyDescent="0.2">
      <c r="A437" s="268"/>
      <c r="B437" s="269"/>
      <c r="C437" s="270"/>
      <c r="D437" s="269"/>
      <c r="E437" s="271"/>
      <c r="F437" s="271"/>
      <c r="G437" s="237"/>
      <c r="H437" s="237"/>
      <c r="I437" s="237"/>
      <c r="J437" s="237"/>
      <c r="K437" s="237"/>
      <c r="L437" s="237"/>
      <c r="M437" s="237"/>
      <c r="N437" s="237"/>
      <c r="O437" s="237"/>
      <c r="P437" s="237"/>
      <c r="Q437" s="237"/>
      <c r="R437" s="237"/>
      <c r="S437" s="237"/>
      <c r="T437" s="237"/>
      <c r="U437" s="237"/>
      <c r="V437" s="237"/>
      <c r="W437" s="237"/>
      <c r="X437" s="237"/>
      <c r="Y437" s="237"/>
      <c r="Z437" s="237"/>
    </row>
    <row r="438" spans="1:26" ht="12.75" customHeight="1" x14ac:dyDescent="0.2">
      <c r="A438" s="268"/>
      <c r="B438" s="269"/>
      <c r="C438" s="270"/>
      <c r="D438" s="269"/>
      <c r="E438" s="271"/>
      <c r="F438" s="271"/>
      <c r="G438" s="237"/>
      <c r="H438" s="237"/>
      <c r="I438" s="237"/>
      <c r="J438" s="237"/>
      <c r="K438" s="237"/>
      <c r="L438" s="237"/>
      <c r="M438" s="237"/>
      <c r="N438" s="237"/>
      <c r="O438" s="237"/>
      <c r="P438" s="237"/>
      <c r="Q438" s="237"/>
      <c r="R438" s="237"/>
      <c r="S438" s="237"/>
      <c r="T438" s="237"/>
      <c r="U438" s="237"/>
      <c r="V438" s="237"/>
      <c r="W438" s="237"/>
      <c r="X438" s="237"/>
      <c r="Y438" s="237"/>
      <c r="Z438" s="237"/>
    </row>
    <row r="439" spans="1:26" ht="12.75" customHeight="1" x14ac:dyDescent="0.2">
      <c r="A439" s="268"/>
      <c r="B439" s="269"/>
      <c r="C439" s="270"/>
      <c r="D439" s="269"/>
      <c r="E439" s="271"/>
      <c r="F439" s="271"/>
      <c r="G439" s="237"/>
      <c r="H439" s="237"/>
      <c r="I439" s="237"/>
      <c r="J439" s="237"/>
      <c r="K439" s="237"/>
      <c r="L439" s="237"/>
      <c r="M439" s="237"/>
      <c r="N439" s="237"/>
      <c r="O439" s="237"/>
      <c r="P439" s="237"/>
      <c r="Q439" s="237"/>
      <c r="R439" s="237"/>
      <c r="S439" s="237"/>
      <c r="T439" s="237"/>
      <c r="U439" s="237"/>
      <c r="V439" s="237"/>
      <c r="W439" s="237"/>
      <c r="X439" s="237"/>
      <c r="Y439" s="237"/>
      <c r="Z439" s="237"/>
    </row>
    <row r="440" spans="1:26" ht="12.75" customHeight="1" x14ac:dyDescent="0.2">
      <c r="A440" s="268"/>
      <c r="B440" s="269"/>
      <c r="C440" s="270"/>
      <c r="D440" s="269"/>
      <c r="E440" s="271"/>
      <c r="F440" s="271"/>
      <c r="G440" s="237"/>
      <c r="H440" s="237"/>
      <c r="I440" s="237"/>
      <c r="J440" s="237"/>
      <c r="K440" s="237"/>
      <c r="L440" s="237"/>
      <c r="M440" s="237"/>
      <c r="N440" s="237"/>
      <c r="O440" s="237"/>
      <c r="P440" s="237"/>
      <c r="Q440" s="237"/>
      <c r="R440" s="237"/>
      <c r="S440" s="237"/>
      <c r="T440" s="237"/>
      <c r="U440" s="237"/>
      <c r="V440" s="237"/>
      <c r="W440" s="237"/>
      <c r="X440" s="237"/>
      <c r="Y440" s="237"/>
      <c r="Z440" s="237"/>
    </row>
    <row r="441" spans="1:26" ht="12.75" customHeight="1" x14ac:dyDescent="0.2">
      <c r="A441" s="268"/>
      <c r="B441" s="269"/>
      <c r="C441" s="270"/>
      <c r="D441" s="269"/>
      <c r="E441" s="271"/>
      <c r="F441" s="271"/>
      <c r="G441" s="237"/>
      <c r="H441" s="237"/>
      <c r="I441" s="237"/>
      <c r="J441" s="237"/>
      <c r="K441" s="237"/>
      <c r="L441" s="237"/>
      <c r="M441" s="237"/>
      <c r="N441" s="237"/>
      <c r="O441" s="237"/>
      <c r="P441" s="237"/>
      <c r="Q441" s="237"/>
      <c r="R441" s="237"/>
      <c r="S441" s="237"/>
      <c r="T441" s="237"/>
      <c r="U441" s="237"/>
      <c r="V441" s="237"/>
      <c r="W441" s="237"/>
      <c r="X441" s="237"/>
      <c r="Y441" s="237"/>
      <c r="Z441" s="237"/>
    </row>
    <row r="442" spans="1:26" ht="12.75" customHeight="1" x14ac:dyDescent="0.2">
      <c r="A442" s="268"/>
      <c r="B442" s="269"/>
      <c r="C442" s="270"/>
      <c r="D442" s="269"/>
      <c r="E442" s="271"/>
      <c r="F442" s="271"/>
      <c r="G442" s="237"/>
      <c r="H442" s="237"/>
      <c r="I442" s="237"/>
      <c r="J442" s="237"/>
      <c r="K442" s="237"/>
      <c r="L442" s="237"/>
      <c r="M442" s="237"/>
      <c r="N442" s="237"/>
      <c r="O442" s="237"/>
      <c r="P442" s="237"/>
      <c r="Q442" s="237"/>
      <c r="R442" s="237"/>
      <c r="S442" s="237"/>
      <c r="T442" s="237"/>
      <c r="U442" s="237"/>
      <c r="V442" s="237"/>
      <c r="W442" s="237"/>
      <c r="X442" s="237"/>
      <c r="Y442" s="237"/>
      <c r="Z442" s="237"/>
    </row>
    <row r="443" spans="1:26" ht="12.75" customHeight="1" x14ac:dyDescent="0.2">
      <c r="A443" s="268"/>
      <c r="B443" s="269"/>
      <c r="C443" s="270"/>
      <c r="D443" s="269"/>
      <c r="E443" s="271"/>
      <c r="F443" s="271"/>
      <c r="G443" s="237"/>
      <c r="H443" s="237"/>
      <c r="I443" s="237"/>
      <c r="J443" s="237"/>
      <c r="K443" s="237"/>
      <c r="L443" s="237"/>
      <c r="M443" s="237"/>
      <c r="N443" s="237"/>
      <c r="O443" s="237"/>
      <c r="P443" s="237"/>
      <c r="Q443" s="237"/>
      <c r="R443" s="237"/>
      <c r="S443" s="237"/>
      <c r="T443" s="237"/>
      <c r="U443" s="237"/>
      <c r="V443" s="237"/>
      <c r="W443" s="237"/>
      <c r="X443" s="237"/>
      <c r="Y443" s="237"/>
      <c r="Z443" s="237"/>
    </row>
    <row r="444" spans="1:26" ht="12.75" customHeight="1" x14ac:dyDescent="0.2">
      <c r="A444" s="268"/>
      <c r="B444" s="269"/>
      <c r="C444" s="270"/>
      <c r="D444" s="269"/>
      <c r="E444" s="271"/>
      <c r="F444" s="271"/>
      <c r="G444" s="237"/>
      <c r="H444" s="237"/>
      <c r="I444" s="237"/>
      <c r="J444" s="237"/>
      <c r="K444" s="237"/>
      <c r="L444" s="237"/>
      <c r="M444" s="237"/>
      <c r="N444" s="237"/>
      <c r="O444" s="237"/>
      <c r="P444" s="237"/>
      <c r="Q444" s="237"/>
      <c r="R444" s="237"/>
      <c r="S444" s="237"/>
      <c r="T444" s="237"/>
      <c r="U444" s="237"/>
      <c r="V444" s="237"/>
      <c r="W444" s="237"/>
      <c r="X444" s="237"/>
      <c r="Y444" s="237"/>
      <c r="Z444" s="237"/>
    </row>
    <row r="445" spans="1:26" ht="12.75" customHeight="1" x14ac:dyDescent="0.2">
      <c r="A445" s="268"/>
      <c r="B445" s="269"/>
      <c r="C445" s="270"/>
      <c r="D445" s="269"/>
      <c r="E445" s="271"/>
      <c r="F445" s="271"/>
      <c r="G445" s="237"/>
      <c r="H445" s="237"/>
      <c r="I445" s="237"/>
      <c r="J445" s="237"/>
      <c r="K445" s="237"/>
      <c r="L445" s="237"/>
      <c r="M445" s="237"/>
      <c r="N445" s="237"/>
      <c r="O445" s="237"/>
      <c r="P445" s="237"/>
      <c r="Q445" s="237"/>
      <c r="R445" s="237"/>
      <c r="S445" s="237"/>
      <c r="T445" s="237"/>
      <c r="U445" s="237"/>
      <c r="V445" s="237"/>
      <c r="W445" s="237"/>
      <c r="X445" s="237"/>
      <c r="Y445" s="237"/>
      <c r="Z445" s="237"/>
    </row>
    <row r="446" spans="1:26" ht="12.75" customHeight="1" x14ac:dyDescent="0.2">
      <c r="A446" s="268"/>
      <c r="B446" s="269"/>
      <c r="C446" s="270"/>
      <c r="D446" s="269"/>
      <c r="E446" s="271"/>
      <c r="F446" s="271"/>
      <c r="G446" s="237"/>
      <c r="H446" s="237"/>
      <c r="I446" s="237"/>
      <c r="J446" s="237"/>
      <c r="K446" s="237"/>
      <c r="L446" s="237"/>
      <c r="M446" s="237"/>
      <c r="N446" s="237"/>
      <c r="O446" s="237"/>
      <c r="P446" s="237"/>
      <c r="Q446" s="237"/>
      <c r="R446" s="237"/>
      <c r="S446" s="237"/>
      <c r="T446" s="237"/>
      <c r="U446" s="237"/>
      <c r="V446" s="237"/>
      <c r="W446" s="237"/>
      <c r="X446" s="237"/>
      <c r="Y446" s="237"/>
      <c r="Z446" s="237"/>
    </row>
    <row r="447" spans="1:26" ht="12.75" customHeight="1" x14ac:dyDescent="0.2">
      <c r="A447" s="268"/>
      <c r="B447" s="269"/>
      <c r="C447" s="270"/>
      <c r="D447" s="269"/>
      <c r="E447" s="271"/>
      <c r="F447" s="271"/>
      <c r="G447" s="237"/>
      <c r="H447" s="237"/>
      <c r="I447" s="237"/>
      <c r="J447" s="237"/>
      <c r="K447" s="237"/>
      <c r="L447" s="237"/>
      <c r="M447" s="237"/>
      <c r="N447" s="237"/>
      <c r="O447" s="237"/>
      <c r="P447" s="237"/>
      <c r="Q447" s="237"/>
      <c r="R447" s="237"/>
      <c r="S447" s="237"/>
      <c r="T447" s="237"/>
      <c r="U447" s="237"/>
      <c r="V447" s="237"/>
      <c r="W447" s="237"/>
      <c r="X447" s="237"/>
      <c r="Y447" s="237"/>
      <c r="Z447" s="237"/>
    </row>
    <row r="448" spans="1:26" ht="12.75" customHeight="1" x14ac:dyDescent="0.2">
      <c r="A448" s="268"/>
      <c r="B448" s="269"/>
      <c r="C448" s="270"/>
      <c r="D448" s="269"/>
      <c r="E448" s="271"/>
      <c r="F448" s="271"/>
      <c r="G448" s="237"/>
      <c r="H448" s="237"/>
      <c r="I448" s="237"/>
      <c r="J448" s="237"/>
      <c r="K448" s="237"/>
      <c r="L448" s="237"/>
      <c r="M448" s="237"/>
      <c r="N448" s="237"/>
      <c r="O448" s="237"/>
      <c r="P448" s="237"/>
      <c r="Q448" s="237"/>
      <c r="R448" s="237"/>
      <c r="S448" s="237"/>
      <c r="T448" s="237"/>
      <c r="U448" s="237"/>
      <c r="V448" s="237"/>
      <c r="W448" s="237"/>
      <c r="X448" s="237"/>
      <c r="Y448" s="237"/>
      <c r="Z448" s="237"/>
    </row>
    <row r="449" spans="1:26" ht="12.75" customHeight="1" x14ac:dyDescent="0.2">
      <c r="A449" s="268"/>
      <c r="B449" s="269"/>
      <c r="C449" s="270"/>
      <c r="D449" s="269"/>
      <c r="E449" s="271"/>
      <c r="F449" s="271"/>
      <c r="G449" s="237"/>
      <c r="H449" s="237"/>
      <c r="I449" s="237"/>
      <c r="J449" s="237"/>
      <c r="K449" s="237"/>
      <c r="L449" s="237"/>
      <c r="M449" s="237"/>
      <c r="N449" s="237"/>
      <c r="O449" s="237"/>
      <c r="P449" s="237"/>
      <c r="Q449" s="237"/>
      <c r="R449" s="237"/>
      <c r="S449" s="237"/>
      <c r="T449" s="237"/>
      <c r="U449" s="237"/>
      <c r="V449" s="237"/>
      <c r="W449" s="237"/>
      <c r="X449" s="237"/>
      <c r="Y449" s="237"/>
      <c r="Z449" s="237"/>
    </row>
    <row r="450" spans="1:26" ht="12.75" customHeight="1" x14ac:dyDescent="0.2">
      <c r="A450" s="268"/>
      <c r="B450" s="269"/>
      <c r="C450" s="270"/>
      <c r="D450" s="269"/>
      <c r="E450" s="271"/>
      <c r="F450" s="271"/>
      <c r="G450" s="237"/>
      <c r="H450" s="237"/>
      <c r="I450" s="237"/>
      <c r="J450" s="237"/>
      <c r="K450" s="237"/>
      <c r="L450" s="237"/>
      <c r="M450" s="237"/>
      <c r="N450" s="237"/>
      <c r="O450" s="237"/>
      <c r="P450" s="237"/>
      <c r="Q450" s="237"/>
      <c r="R450" s="237"/>
      <c r="S450" s="237"/>
      <c r="T450" s="237"/>
      <c r="U450" s="237"/>
      <c r="V450" s="237"/>
      <c r="W450" s="237"/>
      <c r="X450" s="237"/>
      <c r="Y450" s="237"/>
      <c r="Z450" s="237"/>
    </row>
    <row r="451" spans="1:26" ht="12.75" customHeight="1" x14ac:dyDescent="0.2">
      <c r="A451" s="268"/>
      <c r="B451" s="269"/>
      <c r="C451" s="270"/>
      <c r="D451" s="269"/>
      <c r="E451" s="271"/>
      <c r="F451" s="271"/>
      <c r="G451" s="237"/>
      <c r="H451" s="237"/>
      <c r="I451" s="237"/>
      <c r="J451" s="237"/>
      <c r="K451" s="237"/>
      <c r="L451" s="237"/>
      <c r="M451" s="237"/>
      <c r="N451" s="237"/>
      <c r="O451" s="237"/>
      <c r="P451" s="237"/>
      <c r="Q451" s="237"/>
      <c r="R451" s="237"/>
      <c r="S451" s="237"/>
      <c r="T451" s="237"/>
      <c r="U451" s="237"/>
      <c r="V451" s="237"/>
      <c r="W451" s="237"/>
      <c r="X451" s="237"/>
      <c r="Y451" s="237"/>
      <c r="Z451" s="237"/>
    </row>
    <row r="452" spans="1:26" ht="12.75" customHeight="1" x14ac:dyDescent="0.2">
      <c r="A452" s="268"/>
      <c r="B452" s="269"/>
      <c r="C452" s="270"/>
      <c r="D452" s="269"/>
      <c r="E452" s="271"/>
      <c r="F452" s="271"/>
      <c r="G452" s="237"/>
      <c r="H452" s="237"/>
      <c r="I452" s="237"/>
      <c r="J452" s="237"/>
      <c r="K452" s="237"/>
      <c r="L452" s="237"/>
      <c r="M452" s="237"/>
      <c r="N452" s="237"/>
      <c r="O452" s="237"/>
      <c r="P452" s="237"/>
      <c r="Q452" s="237"/>
      <c r="R452" s="237"/>
      <c r="S452" s="237"/>
      <c r="T452" s="237"/>
      <c r="U452" s="237"/>
      <c r="V452" s="237"/>
      <c r="W452" s="237"/>
      <c r="X452" s="237"/>
      <c r="Y452" s="237"/>
      <c r="Z452" s="237"/>
    </row>
    <row r="453" spans="1:26" ht="12.75" customHeight="1" x14ac:dyDescent="0.2">
      <c r="A453" s="268"/>
      <c r="B453" s="269"/>
      <c r="C453" s="270"/>
      <c r="D453" s="269"/>
      <c r="E453" s="271"/>
      <c r="F453" s="271"/>
      <c r="G453" s="237"/>
      <c r="H453" s="237"/>
      <c r="I453" s="237"/>
      <c r="J453" s="237"/>
      <c r="K453" s="237"/>
      <c r="L453" s="237"/>
      <c r="M453" s="237"/>
      <c r="N453" s="237"/>
      <c r="O453" s="237"/>
      <c r="P453" s="237"/>
      <c r="Q453" s="237"/>
      <c r="R453" s="237"/>
      <c r="S453" s="237"/>
      <c r="T453" s="237"/>
      <c r="U453" s="237"/>
      <c r="V453" s="237"/>
      <c r="W453" s="237"/>
      <c r="X453" s="237"/>
      <c r="Y453" s="237"/>
      <c r="Z453" s="237"/>
    </row>
    <row r="454" spans="1:26" ht="12.75" customHeight="1" x14ac:dyDescent="0.2">
      <c r="A454" s="268"/>
      <c r="B454" s="269"/>
      <c r="C454" s="270"/>
      <c r="D454" s="269"/>
      <c r="E454" s="271"/>
      <c r="F454" s="271"/>
      <c r="G454" s="237"/>
      <c r="H454" s="237"/>
      <c r="I454" s="237"/>
      <c r="J454" s="237"/>
      <c r="K454" s="237"/>
      <c r="L454" s="237"/>
      <c r="M454" s="237"/>
      <c r="N454" s="237"/>
      <c r="O454" s="237"/>
      <c r="P454" s="237"/>
      <c r="Q454" s="237"/>
      <c r="R454" s="237"/>
      <c r="S454" s="237"/>
      <c r="T454" s="237"/>
      <c r="U454" s="237"/>
      <c r="V454" s="237"/>
      <c r="W454" s="237"/>
      <c r="X454" s="237"/>
      <c r="Y454" s="237"/>
      <c r="Z454" s="237"/>
    </row>
    <row r="455" spans="1:26" ht="12.75" customHeight="1" x14ac:dyDescent="0.2">
      <c r="A455" s="268"/>
      <c r="B455" s="269"/>
      <c r="C455" s="270"/>
      <c r="D455" s="269"/>
      <c r="E455" s="271"/>
      <c r="F455" s="271"/>
      <c r="G455" s="237"/>
      <c r="H455" s="237"/>
      <c r="I455" s="237"/>
      <c r="J455" s="237"/>
      <c r="K455" s="237"/>
      <c r="L455" s="237"/>
      <c r="M455" s="237"/>
      <c r="N455" s="237"/>
      <c r="O455" s="237"/>
      <c r="P455" s="237"/>
      <c r="Q455" s="237"/>
      <c r="R455" s="237"/>
      <c r="S455" s="237"/>
      <c r="T455" s="237"/>
      <c r="U455" s="237"/>
      <c r="V455" s="237"/>
      <c r="W455" s="237"/>
      <c r="X455" s="237"/>
      <c r="Y455" s="237"/>
      <c r="Z455" s="237"/>
    </row>
    <row r="456" spans="1:26" ht="12.75" customHeight="1" x14ac:dyDescent="0.2">
      <c r="A456" s="268"/>
      <c r="B456" s="269"/>
      <c r="C456" s="270"/>
      <c r="D456" s="269"/>
      <c r="E456" s="271"/>
      <c r="F456" s="271"/>
      <c r="G456" s="237"/>
      <c r="H456" s="237"/>
      <c r="I456" s="237"/>
      <c r="J456" s="237"/>
      <c r="K456" s="237"/>
      <c r="L456" s="237"/>
      <c r="M456" s="237"/>
      <c r="N456" s="237"/>
      <c r="O456" s="237"/>
      <c r="P456" s="237"/>
      <c r="Q456" s="237"/>
      <c r="R456" s="237"/>
      <c r="S456" s="237"/>
      <c r="T456" s="237"/>
      <c r="U456" s="237"/>
      <c r="V456" s="237"/>
      <c r="W456" s="237"/>
      <c r="X456" s="237"/>
      <c r="Y456" s="237"/>
      <c r="Z456" s="237"/>
    </row>
    <row r="457" spans="1:26" ht="12.75" customHeight="1" x14ac:dyDescent="0.2">
      <c r="A457" s="268"/>
      <c r="B457" s="269"/>
      <c r="C457" s="270"/>
      <c r="D457" s="269"/>
      <c r="E457" s="271"/>
      <c r="F457" s="271"/>
      <c r="G457" s="237"/>
      <c r="H457" s="237"/>
      <c r="I457" s="237"/>
      <c r="J457" s="237"/>
      <c r="K457" s="237"/>
      <c r="L457" s="237"/>
      <c r="M457" s="237"/>
      <c r="N457" s="237"/>
      <c r="O457" s="237"/>
      <c r="P457" s="237"/>
      <c r="Q457" s="237"/>
      <c r="R457" s="237"/>
      <c r="S457" s="237"/>
      <c r="T457" s="237"/>
      <c r="U457" s="237"/>
      <c r="V457" s="237"/>
      <c r="W457" s="237"/>
      <c r="X457" s="237"/>
      <c r="Y457" s="237"/>
      <c r="Z457" s="237"/>
    </row>
    <row r="458" spans="1:26" ht="12.75" customHeight="1" x14ac:dyDescent="0.2">
      <c r="A458" s="268"/>
      <c r="B458" s="269"/>
      <c r="C458" s="270"/>
      <c r="D458" s="269"/>
      <c r="E458" s="271"/>
      <c r="F458" s="271"/>
      <c r="G458" s="237"/>
      <c r="H458" s="237"/>
      <c r="I458" s="237"/>
      <c r="J458" s="237"/>
      <c r="K458" s="237"/>
      <c r="L458" s="237"/>
      <c r="M458" s="237"/>
      <c r="N458" s="237"/>
      <c r="O458" s="237"/>
      <c r="P458" s="237"/>
      <c r="Q458" s="237"/>
      <c r="R458" s="237"/>
      <c r="S458" s="237"/>
      <c r="T458" s="237"/>
      <c r="U458" s="237"/>
      <c r="V458" s="237"/>
      <c r="W458" s="237"/>
      <c r="X458" s="237"/>
      <c r="Y458" s="237"/>
      <c r="Z458" s="237"/>
    </row>
    <row r="459" spans="1:26" ht="12.75" customHeight="1" x14ac:dyDescent="0.2">
      <c r="A459" s="268"/>
      <c r="B459" s="269"/>
      <c r="C459" s="270"/>
      <c r="D459" s="269"/>
      <c r="E459" s="271"/>
      <c r="F459" s="271"/>
      <c r="G459" s="237"/>
      <c r="H459" s="237"/>
      <c r="I459" s="237"/>
      <c r="J459" s="237"/>
      <c r="K459" s="237"/>
      <c r="L459" s="237"/>
      <c r="M459" s="237"/>
      <c r="N459" s="237"/>
      <c r="O459" s="237"/>
      <c r="P459" s="237"/>
      <c r="Q459" s="237"/>
      <c r="R459" s="237"/>
      <c r="S459" s="237"/>
      <c r="T459" s="237"/>
      <c r="U459" s="237"/>
      <c r="V459" s="237"/>
      <c r="W459" s="237"/>
      <c r="X459" s="237"/>
      <c r="Y459" s="237"/>
      <c r="Z459" s="237"/>
    </row>
    <row r="460" spans="1:26" ht="12.75" customHeight="1" x14ac:dyDescent="0.2">
      <c r="A460" s="268"/>
      <c r="B460" s="269"/>
      <c r="C460" s="270"/>
      <c r="D460" s="269"/>
      <c r="E460" s="271"/>
      <c r="F460" s="271"/>
      <c r="G460" s="237"/>
      <c r="H460" s="237"/>
      <c r="I460" s="237"/>
      <c r="J460" s="237"/>
      <c r="K460" s="237"/>
      <c r="L460" s="237"/>
      <c r="M460" s="237"/>
      <c r="N460" s="237"/>
      <c r="O460" s="237"/>
      <c r="P460" s="237"/>
      <c r="Q460" s="237"/>
      <c r="R460" s="237"/>
      <c r="S460" s="237"/>
      <c r="T460" s="237"/>
      <c r="U460" s="237"/>
      <c r="V460" s="237"/>
      <c r="W460" s="237"/>
      <c r="X460" s="237"/>
      <c r="Y460" s="237"/>
      <c r="Z460" s="237"/>
    </row>
    <row r="461" spans="1:26" ht="12.75" customHeight="1" x14ac:dyDescent="0.2">
      <c r="A461" s="268"/>
      <c r="B461" s="269"/>
      <c r="C461" s="270"/>
      <c r="D461" s="269"/>
      <c r="E461" s="271"/>
      <c r="F461" s="271"/>
      <c r="G461" s="237"/>
      <c r="H461" s="237"/>
      <c r="I461" s="237"/>
      <c r="J461" s="237"/>
      <c r="K461" s="237"/>
      <c r="L461" s="237"/>
      <c r="M461" s="237"/>
      <c r="N461" s="237"/>
      <c r="O461" s="237"/>
      <c r="P461" s="237"/>
      <c r="Q461" s="237"/>
      <c r="R461" s="237"/>
      <c r="S461" s="237"/>
      <c r="T461" s="237"/>
      <c r="U461" s="237"/>
      <c r="V461" s="237"/>
      <c r="W461" s="237"/>
      <c r="X461" s="237"/>
      <c r="Y461" s="237"/>
      <c r="Z461" s="237"/>
    </row>
    <row r="462" spans="1:26" ht="12.75" customHeight="1" x14ac:dyDescent="0.2">
      <c r="A462" s="268"/>
      <c r="B462" s="269"/>
      <c r="C462" s="270"/>
      <c r="D462" s="269"/>
      <c r="E462" s="271"/>
      <c r="F462" s="271"/>
      <c r="G462" s="237"/>
      <c r="H462" s="237"/>
      <c r="I462" s="237"/>
      <c r="J462" s="237"/>
      <c r="K462" s="237"/>
      <c r="L462" s="237"/>
      <c r="M462" s="237"/>
      <c r="N462" s="237"/>
      <c r="O462" s="237"/>
      <c r="P462" s="237"/>
      <c r="Q462" s="237"/>
      <c r="R462" s="237"/>
      <c r="S462" s="237"/>
      <c r="T462" s="237"/>
      <c r="U462" s="237"/>
      <c r="V462" s="237"/>
      <c r="W462" s="237"/>
      <c r="X462" s="237"/>
      <c r="Y462" s="237"/>
      <c r="Z462" s="237"/>
    </row>
    <row r="463" spans="1:26" ht="12.75" customHeight="1" x14ac:dyDescent="0.2">
      <c r="A463" s="268"/>
      <c r="B463" s="269"/>
      <c r="C463" s="270"/>
      <c r="D463" s="269"/>
      <c r="E463" s="271"/>
      <c r="F463" s="271"/>
      <c r="G463" s="237"/>
      <c r="H463" s="237"/>
      <c r="I463" s="237"/>
      <c r="J463" s="237"/>
      <c r="K463" s="237"/>
      <c r="L463" s="237"/>
      <c r="M463" s="237"/>
      <c r="N463" s="237"/>
      <c r="O463" s="237"/>
      <c r="P463" s="237"/>
      <c r="Q463" s="237"/>
      <c r="R463" s="237"/>
      <c r="S463" s="237"/>
      <c r="T463" s="237"/>
      <c r="U463" s="237"/>
      <c r="V463" s="237"/>
      <c r="W463" s="237"/>
      <c r="X463" s="237"/>
      <c r="Y463" s="237"/>
      <c r="Z463" s="237"/>
    </row>
    <row r="464" spans="1:26" ht="12.75" customHeight="1" x14ac:dyDescent="0.2">
      <c r="A464" s="268"/>
      <c r="B464" s="269"/>
      <c r="C464" s="270"/>
      <c r="D464" s="269"/>
      <c r="E464" s="271"/>
      <c r="F464" s="271"/>
      <c r="G464" s="237"/>
      <c r="H464" s="237"/>
      <c r="I464" s="237"/>
      <c r="J464" s="237"/>
      <c r="K464" s="237"/>
      <c r="L464" s="237"/>
      <c r="M464" s="237"/>
      <c r="N464" s="237"/>
      <c r="O464" s="237"/>
      <c r="P464" s="237"/>
      <c r="Q464" s="237"/>
      <c r="R464" s="237"/>
      <c r="S464" s="237"/>
      <c r="T464" s="237"/>
      <c r="U464" s="237"/>
      <c r="V464" s="237"/>
      <c r="W464" s="237"/>
      <c r="X464" s="237"/>
      <c r="Y464" s="237"/>
      <c r="Z464" s="237"/>
    </row>
    <row r="465" spans="1:26" ht="12.75" customHeight="1" x14ac:dyDescent="0.2">
      <c r="A465" s="268"/>
      <c r="B465" s="269"/>
      <c r="C465" s="270"/>
      <c r="D465" s="269"/>
      <c r="E465" s="271"/>
      <c r="F465" s="271"/>
      <c r="G465" s="237"/>
      <c r="H465" s="237"/>
      <c r="I465" s="237"/>
      <c r="J465" s="237"/>
      <c r="K465" s="237"/>
      <c r="L465" s="237"/>
      <c r="M465" s="237"/>
      <c r="N465" s="237"/>
      <c r="O465" s="237"/>
      <c r="P465" s="237"/>
      <c r="Q465" s="237"/>
      <c r="R465" s="237"/>
      <c r="S465" s="237"/>
      <c r="T465" s="237"/>
      <c r="U465" s="237"/>
      <c r="V465" s="237"/>
      <c r="W465" s="237"/>
      <c r="X465" s="237"/>
      <c r="Y465" s="237"/>
      <c r="Z465" s="237"/>
    </row>
    <row r="466" spans="1:26" ht="12.75" customHeight="1" x14ac:dyDescent="0.2">
      <c r="A466" s="268"/>
      <c r="B466" s="269"/>
      <c r="C466" s="270"/>
      <c r="D466" s="269"/>
      <c r="E466" s="271"/>
      <c r="F466" s="271"/>
      <c r="G466" s="237"/>
      <c r="H466" s="237"/>
      <c r="I466" s="237"/>
      <c r="J466" s="237"/>
      <c r="K466" s="237"/>
      <c r="L466" s="237"/>
      <c r="M466" s="237"/>
      <c r="N466" s="237"/>
      <c r="O466" s="237"/>
      <c r="P466" s="237"/>
      <c r="Q466" s="237"/>
      <c r="R466" s="237"/>
      <c r="S466" s="237"/>
      <c r="T466" s="237"/>
      <c r="U466" s="237"/>
      <c r="V466" s="237"/>
      <c r="W466" s="237"/>
      <c r="X466" s="237"/>
      <c r="Y466" s="237"/>
      <c r="Z466" s="237"/>
    </row>
    <row r="467" spans="1:26" ht="12.75" customHeight="1" x14ac:dyDescent="0.2">
      <c r="A467" s="268"/>
      <c r="B467" s="269"/>
      <c r="C467" s="270"/>
      <c r="D467" s="269"/>
      <c r="E467" s="271"/>
      <c r="F467" s="271"/>
      <c r="G467" s="237"/>
      <c r="H467" s="237"/>
      <c r="I467" s="237"/>
      <c r="J467" s="237"/>
      <c r="K467" s="237"/>
      <c r="L467" s="237"/>
      <c r="M467" s="237"/>
      <c r="N467" s="237"/>
      <c r="O467" s="237"/>
      <c r="P467" s="237"/>
      <c r="Q467" s="237"/>
      <c r="R467" s="237"/>
      <c r="S467" s="237"/>
      <c r="T467" s="237"/>
      <c r="U467" s="237"/>
      <c r="V467" s="237"/>
      <c r="W467" s="237"/>
      <c r="X467" s="237"/>
      <c r="Y467" s="237"/>
      <c r="Z467" s="237"/>
    </row>
    <row r="468" spans="1:26" ht="12.75" customHeight="1" x14ac:dyDescent="0.2">
      <c r="A468" s="268"/>
      <c r="B468" s="269"/>
      <c r="C468" s="270"/>
      <c r="D468" s="269"/>
      <c r="E468" s="271"/>
      <c r="F468" s="271"/>
      <c r="G468" s="237"/>
      <c r="H468" s="237"/>
      <c r="I468" s="237"/>
      <c r="J468" s="237"/>
      <c r="K468" s="237"/>
      <c r="L468" s="237"/>
      <c r="M468" s="237"/>
      <c r="N468" s="237"/>
      <c r="O468" s="237"/>
      <c r="P468" s="237"/>
      <c r="Q468" s="237"/>
      <c r="R468" s="237"/>
      <c r="S468" s="237"/>
      <c r="T468" s="237"/>
      <c r="U468" s="237"/>
      <c r="V468" s="237"/>
      <c r="W468" s="237"/>
      <c r="X468" s="237"/>
      <c r="Y468" s="237"/>
      <c r="Z468" s="237"/>
    </row>
    <row r="469" spans="1:26" ht="12.75" customHeight="1" x14ac:dyDescent="0.2">
      <c r="A469" s="268"/>
      <c r="B469" s="269"/>
      <c r="C469" s="270"/>
      <c r="D469" s="269"/>
      <c r="E469" s="271"/>
      <c r="F469" s="271"/>
      <c r="G469" s="237"/>
      <c r="H469" s="237"/>
      <c r="I469" s="237"/>
      <c r="J469" s="237"/>
      <c r="K469" s="237"/>
      <c r="L469" s="237"/>
      <c r="M469" s="237"/>
      <c r="N469" s="237"/>
      <c r="O469" s="237"/>
      <c r="P469" s="237"/>
      <c r="Q469" s="237"/>
      <c r="R469" s="237"/>
      <c r="S469" s="237"/>
      <c r="T469" s="237"/>
      <c r="U469" s="237"/>
      <c r="V469" s="237"/>
      <c r="W469" s="237"/>
      <c r="X469" s="237"/>
      <c r="Y469" s="237"/>
      <c r="Z469" s="237"/>
    </row>
    <row r="470" spans="1:26" ht="12.75" customHeight="1" x14ac:dyDescent="0.2">
      <c r="A470" s="268"/>
      <c r="B470" s="269"/>
      <c r="C470" s="270"/>
      <c r="D470" s="269"/>
      <c r="E470" s="271"/>
      <c r="F470" s="271"/>
      <c r="G470" s="237"/>
      <c r="H470" s="237"/>
      <c r="I470" s="237"/>
      <c r="J470" s="237"/>
      <c r="K470" s="237"/>
      <c r="L470" s="237"/>
      <c r="M470" s="237"/>
      <c r="N470" s="237"/>
      <c r="O470" s="237"/>
      <c r="P470" s="237"/>
      <c r="Q470" s="237"/>
      <c r="R470" s="237"/>
      <c r="S470" s="237"/>
      <c r="T470" s="237"/>
      <c r="U470" s="237"/>
      <c r="V470" s="237"/>
      <c r="W470" s="237"/>
      <c r="X470" s="237"/>
      <c r="Y470" s="237"/>
      <c r="Z470" s="237"/>
    </row>
    <row r="471" spans="1:26" ht="12.75" customHeight="1" x14ac:dyDescent="0.2">
      <c r="A471" s="268"/>
      <c r="B471" s="269"/>
      <c r="C471" s="270"/>
      <c r="D471" s="269"/>
      <c r="E471" s="271"/>
      <c r="F471" s="271"/>
      <c r="G471" s="237"/>
      <c r="H471" s="237"/>
      <c r="I471" s="237"/>
      <c r="J471" s="237"/>
      <c r="K471" s="237"/>
      <c r="L471" s="237"/>
      <c r="M471" s="237"/>
      <c r="N471" s="237"/>
      <c r="O471" s="237"/>
      <c r="P471" s="237"/>
      <c r="Q471" s="237"/>
      <c r="R471" s="237"/>
      <c r="S471" s="237"/>
      <c r="T471" s="237"/>
      <c r="U471" s="237"/>
      <c r="V471" s="237"/>
      <c r="W471" s="237"/>
      <c r="X471" s="237"/>
      <c r="Y471" s="237"/>
      <c r="Z471" s="237"/>
    </row>
    <row r="472" spans="1:26" ht="12.75" customHeight="1" x14ac:dyDescent="0.2">
      <c r="A472" s="268"/>
      <c r="B472" s="269"/>
      <c r="C472" s="270"/>
      <c r="D472" s="269"/>
      <c r="E472" s="271"/>
      <c r="F472" s="271"/>
      <c r="G472" s="237"/>
      <c r="H472" s="237"/>
      <c r="I472" s="237"/>
      <c r="J472" s="237"/>
      <c r="K472" s="237"/>
      <c r="L472" s="237"/>
      <c r="M472" s="237"/>
      <c r="N472" s="237"/>
      <c r="O472" s="237"/>
      <c r="P472" s="237"/>
      <c r="Q472" s="237"/>
      <c r="R472" s="237"/>
      <c r="S472" s="237"/>
      <c r="T472" s="237"/>
      <c r="U472" s="237"/>
      <c r="V472" s="237"/>
      <c r="W472" s="237"/>
      <c r="X472" s="237"/>
      <c r="Y472" s="237"/>
      <c r="Z472" s="237"/>
    </row>
    <row r="473" spans="1:26" ht="12.75" customHeight="1" x14ac:dyDescent="0.2">
      <c r="A473" s="268"/>
      <c r="B473" s="269"/>
      <c r="C473" s="270"/>
      <c r="D473" s="269"/>
      <c r="E473" s="271"/>
      <c r="F473" s="271"/>
      <c r="G473" s="237"/>
      <c r="H473" s="237"/>
      <c r="I473" s="237"/>
      <c r="J473" s="237"/>
      <c r="K473" s="237"/>
      <c r="L473" s="237"/>
      <c r="M473" s="237"/>
      <c r="N473" s="237"/>
      <c r="O473" s="237"/>
      <c r="P473" s="237"/>
      <c r="Q473" s="237"/>
      <c r="R473" s="237"/>
      <c r="S473" s="237"/>
      <c r="T473" s="237"/>
      <c r="U473" s="237"/>
      <c r="V473" s="237"/>
      <c r="W473" s="237"/>
      <c r="X473" s="237"/>
      <c r="Y473" s="237"/>
      <c r="Z473" s="237"/>
    </row>
    <row r="474" spans="1:26" ht="12.75" customHeight="1" x14ac:dyDescent="0.2">
      <c r="A474" s="268"/>
      <c r="B474" s="269"/>
      <c r="C474" s="270"/>
      <c r="D474" s="269"/>
      <c r="E474" s="271"/>
      <c r="F474" s="271"/>
      <c r="G474" s="237"/>
      <c r="H474" s="237"/>
      <c r="I474" s="237"/>
      <c r="J474" s="237"/>
      <c r="K474" s="237"/>
      <c r="L474" s="237"/>
      <c r="M474" s="237"/>
      <c r="N474" s="237"/>
      <c r="O474" s="237"/>
      <c r="P474" s="237"/>
      <c r="Q474" s="237"/>
      <c r="R474" s="237"/>
      <c r="S474" s="237"/>
      <c r="T474" s="237"/>
      <c r="U474" s="237"/>
      <c r="V474" s="237"/>
      <c r="W474" s="237"/>
      <c r="X474" s="237"/>
      <c r="Y474" s="237"/>
      <c r="Z474" s="237"/>
    </row>
    <row r="475" spans="1:26" ht="12.75" customHeight="1" x14ac:dyDescent="0.2">
      <c r="A475" s="268"/>
      <c r="B475" s="269"/>
      <c r="C475" s="270"/>
      <c r="D475" s="269"/>
      <c r="E475" s="271"/>
      <c r="F475" s="271"/>
      <c r="G475" s="237"/>
      <c r="H475" s="237"/>
      <c r="I475" s="237"/>
      <c r="J475" s="237"/>
      <c r="K475" s="237"/>
      <c r="L475" s="237"/>
      <c r="M475" s="237"/>
      <c r="N475" s="237"/>
      <c r="O475" s="237"/>
      <c r="P475" s="237"/>
      <c r="Q475" s="237"/>
      <c r="R475" s="237"/>
      <c r="S475" s="237"/>
      <c r="T475" s="237"/>
      <c r="U475" s="237"/>
      <c r="V475" s="237"/>
      <c r="W475" s="237"/>
      <c r="X475" s="237"/>
      <c r="Y475" s="237"/>
      <c r="Z475" s="237"/>
    </row>
    <row r="476" spans="1:26" ht="12.75" customHeight="1" x14ac:dyDescent="0.2">
      <c r="A476" s="268"/>
      <c r="B476" s="269"/>
      <c r="C476" s="270"/>
      <c r="D476" s="269"/>
      <c r="E476" s="271"/>
      <c r="F476" s="271"/>
      <c r="G476" s="237"/>
      <c r="H476" s="237"/>
      <c r="I476" s="237"/>
      <c r="J476" s="237"/>
      <c r="K476" s="237"/>
      <c r="L476" s="237"/>
      <c r="M476" s="237"/>
      <c r="N476" s="237"/>
      <c r="O476" s="237"/>
      <c r="P476" s="237"/>
      <c r="Q476" s="237"/>
      <c r="R476" s="237"/>
      <c r="S476" s="237"/>
      <c r="T476" s="237"/>
      <c r="U476" s="237"/>
      <c r="V476" s="237"/>
      <c r="W476" s="237"/>
      <c r="X476" s="237"/>
      <c r="Y476" s="237"/>
      <c r="Z476" s="237"/>
    </row>
    <row r="477" spans="1:26" ht="12.75" customHeight="1" x14ac:dyDescent="0.2">
      <c r="A477" s="268"/>
      <c r="B477" s="269"/>
      <c r="C477" s="270"/>
      <c r="D477" s="269"/>
      <c r="E477" s="271"/>
      <c r="F477" s="271"/>
      <c r="G477" s="237"/>
      <c r="H477" s="237"/>
      <c r="I477" s="237"/>
      <c r="J477" s="237"/>
      <c r="K477" s="237"/>
      <c r="L477" s="237"/>
      <c r="M477" s="237"/>
      <c r="N477" s="237"/>
      <c r="O477" s="237"/>
      <c r="P477" s="237"/>
      <c r="Q477" s="237"/>
      <c r="R477" s="237"/>
      <c r="S477" s="237"/>
      <c r="T477" s="237"/>
      <c r="U477" s="237"/>
      <c r="V477" s="237"/>
      <c r="W477" s="237"/>
      <c r="X477" s="237"/>
      <c r="Y477" s="237"/>
      <c r="Z477" s="237"/>
    </row>
    <row r="478" spans="1:26" ht="12.75" customHeight="1" x14ac:dyDescent="0.2">
      <c r="A478" s="268"/>
      <c r="B478" s="269"/>
      <c r="C478" s="270"/>
      <c r="D478" s="269"/>
      <c r="E478" s="271"/>
      <c r="F478" s="271"/>
      <c r="G478" s="237"/>
      <c r="H478" s="237"/>
      <c r="I478" s="237"/>
      <c r="J478" s="237"/>
      <c r="K478" s="237"/>
      <c r="L478" s="237"/>
      <c r="M478" s="237"/>
      <c r="N478" s="237"/>
      <c r="O478" s="237"/>
      <c r="P478" s="237"/>
      <c r="Q478" s="237"/>
      <c r="R478" s="237"/>
      <c r="S478" s="237"/>
      <c r="T478" s="237"/>
      <c r="U478" s="237"/>
      <c r="V478" s="237"/>
      <c r="W478" s="237"/>
      <c r="X478" s="237"/>
      <c r="Y478" s="237"/>
      <c r="Z478" s="237"/>
    </row>
    <row r="479" spans="1:26" ht="12.75" customHeight="1" x14ac:dyDescent="0.2">
      <c r="A479" s="268"/>
      <c r="B479" s="269"/>
      <c r="C479" s="270"/>
      <c r="D479" s="269"/>
      <c r="E479" s="271"/>
      <c r="F479" s="271"/>
      <c r="G479" s="237"/>
      <c r="H479" s="237"/>
      <c r="I479" s="237"/>
      <c r="J479" s="237"/>
      <c r="K479" s="237"/>
      <c r="L479" s="237"/>
      <c r="M479" s="237"/>
      <c r="N479" s="237"/>
      <c r="O479" s="237"/>
      <c r="P479" s="237"/>
      <c r="Q479" s="237"/>
      <c r="R479" s="237"/>
      <c r="S479" s="237"/>
      <c r="T479" s="237"/>
      <c r="U479" s="237"/>
      <c r="V479" s="237"/>
      <c r="W479" s="237"/>
      <c r="X479" s="237"/>
      <c r="Y479" s="237"/>
      <c r="Z479" s="237"/>
    </row>
    <row r="480" spans="1:26" ht="12.75" customHeight="1" x14ac:dyDescent="0.2">
      <c r="A480" s="268"/>
      <c r="B480" s="269"/>
      <c r="C480" s="270"/>
      <c r="D480" s="269"/>
      <c r="E480" s="271"/>
      <c r="F480" s="271"/>
      <c r="G480" s="237"/>
      <c r="H480" s="237"/>
      <c r="I480" s="237"/>
      <c r="J480" s="237"/>
      <c r="K480" s="237"/>
      <c r="L480" s="237"/>
      <c r="M480" s="237"/>
      <c r="N480" s="237"/>
      <c r="O480" s="237"/>
      <c r="P480" s="237"/>
      <c r="Q480" s="237"/>
      <c r="R480" s="237"/>
      <c r="S480" s="237"/>
      <c r="T480" s="237"/>
      <c r="U480" s="237"/>
      <c r="V480" s="237"/>
      <c r="W480" s="237"/>
      <c r="X480" s="237"/>
      <c r="Y480" s="237"/>
      <c r="Z480" s="237"/>
    </row>
    <row r="481" spans="1:26" ht="12.75" customHeight="1" x14ac:dyDescent="0.2">
      <c r="A481" s="268"/>
      <c r="B481" s="269"/>
      <c r="C481" s="270"/>
      <c r="D481" s="269"/>
      <c r="E481" s="271"/>
      <c r="F481" s="271"/>
      <c r="G481" s="237"/>
      <c r="H481" s="237"/>
      <c r="I481" s="237"/>
      <c r="J481" s="237"/>
      <c r="K481" s="237"/>
      <c r="L481" s="237"/>
      <c r="M481" s="237"/>
      <c r="N481" s="237"/>
      <c r="O481" s="237"/>
      <c r="P481" s="237"/>
      <c r="Q481" s="237"/>
      <c r="R481" s="237"/>
      <c r="S481" s="237"/>
      <c r="T481" s="237"/>
      <c r="U481" s="237"/>
      <c r="V481" s="237"/>
      <c r="W481" s="237"/>
      <c r="X481" s="237"/>
      <c r="Y481" s="237"/>
      <c r="Z481" s="237"/>
    </row>
    <row r="482" spans="1:26" ht="12.75" customHeight="1" x14ac:dyDescent="0.2">
      <c r="A482" s="268"/>
      <c r="B482" s="269"/>
      <c r="C482" s="270"/>
      <c r="D482" s="269"/>
      <c r="E482" s="271"/>
      <c r="F482" s="271"/>
      <c r="G482" s="237"/>
      <c r="H482" s="237"/>
      <c r="I482" s="237"/>
      <c r="J482" s="237"/>
      <c r="K482" s="237"/>
      <c r="L482" s="237"/>
      <c r="M482" s="237"/>
      <c r="N482" s="237"/>
      <c r="O482" s="237"/>
      <c r="P482" s="237"/>
      <c r="Q482" s="237"/>
      <c r="R482" s="237"/>
      <c r="S482" s="237"/>
      <c r="T482" s="237"/>
      <c r="U482" s="237"/>
      <c r="V482" s="237"/>
      <c r="W482" s="237"/>
      <c r="X482" s="237"/>
      <c r="Y482" s="237"/>
      <c r="Z482" s="237"/>
    </row>
    <row r="483" spans="1:26" ht="12.75" customHeight="1" x14ac:dyDescent="0.2">
      <c r="A483" s="268"/>
      <c r="B483" s="269"/>
      <c r="C483" s="270"/>
      <c r="D483" s="269"/>
      <c r="E483" s="271"/>
      <c r="F483" s="271"/>
      <c r="G483" s="237"/>
      <c r="H483" s="237"/>
      <c r="I483" s="237"/>
      <c r="J483" s="237"/>
      <c r="K483" s="237"/>
      <c r="L483" s="237"/>
      <c r="M483" s="237"/>
      <c r="N483" s="237"/>
      <c r="O483" s="237"/>
      <c r="P483" s="237"/>
      <c r="Q483" s="237"/>
      <c r="R483" s="237"/>
      <c r="S483" s="237"/>
      <c r="T483" s="237"/>
      <c r="U483" s="237"/>
      <c r="V483" s="237"/>
      <c r="W483" s="237"/>
      <c r="X483" s="237"/>
      <c r="Y483" s="237"/>
      <c r="Z483" s="237"/>
    </row>
    <row r="484" spans="1:26" ht="12.75" customHeight="1" x14ac:dyDescent="0.2">
      <c r="A484" s="268"/>
      <c r="B484" s="269"/>
      <c r="C484" s="270"/>
      <c r="D484" s="269"/>
      <c r="E484" s="271"/>
      <c r="F484" s="271"/>
      <c r="G484" s="237"/>
      <c r="H484" s="237"/>
      <c r="I484" s="237"/>
      <c r="J484" s="237"/>
      <c r="K484" s="237"/>
      <c r="L484" s="237"/>
      <c r="M484" s="237"/>
      <c r="N484" s="237"/>
      <c r="O484" s="237"/>
      <c r="P484" s="237"/>
      <c r="Q484" s="237"/>
      <c r="R484" s="237"/>
      <c r="S484" s="237"/>
      <c r="T484" s="237"/>
      <c r="U484" s="237"/>
      <c r="V484" s="237"/>
      <c r="W484" s="237"/>
      <c r="X484" s="237"/>
      <c r="Y484" s="237"/>
      <c r="Z484" s="237"/>
    </row>
    <row r="485" spans="1:26" ht="12.75" customHeight="1" x14ac:dyDescent="0.2">
      <c r="A485" s="268"/>
      <c r="B485" s="269"/>
      <c r="C485" s="270"/>
      <c r="D485" s="269"/>
      <c r="E485" s="271"/>
      <c r="F485" s="271"/>
      <c r="G485" s="237"/>
      <c r="H485" s="237"/>
      <c r="I485" s="237"/>
      <c r="J485" s="237"/>
      <c r="K485" s="237"/>
      <c r="L485" s="237"/>
      <c r="M485" s="237"/>
      <c r="N485" s="237"/>
      <c r="O485" s="237"/>
      <c r="P485" s="237"/>
      <c r="Q485" s="237"/>
      <c r="R485" s="237"/>
      <c r="S485" s="237"/>
      <c r="T485" s="237"/>
      <c r="U485" s="237"/>
      <c r="V485" s="237"/>
      <c r="W485" s="237"/>
      <c r="X485" s="237"/>
      <c r="Y485" s="237"/>
      <c r="Z485" s="237"/>
    </row>
    <row r="486" spans="1:26" ht="12.75" customHeight="1" x14ac:dyDescent="0.2">
      <c r="A486" s="268"/>
      <c r="B486" s="269"/>
      <c r="C486" s="270"/>
      <c r="D486" s="269"/>
      <c r="E486" s="271"/>
      <c r="F486" s="271"/>
      <c r="G486" s="237"/>
      <c r="H486" s="237"/>
      <c r="I486" s="237"/>
      <c r="J486" s="237"/>
      <c r="K486" s="237"/>
      <c r="L486" s="237"/>
      <c r="M486" s="237"/>
      <c r="N486" s="237"/>
      <c r="O486" s="237"/>
      <c r="P486" s="237"/>
      <c r="Q486" s="237"/>
      <c r="R486" s="237"/>
      <c r="S486" s="237"/>
      <c r="T486" s="237"/>
      <c r="U486" s="237"/>
      <c r="V486" s="237"/>
      <c r="W486" s="237"/>
      <c r="X486" s="237"/>
      <c r="Y486" s="237"/>
      <c r="Z486" s="237"/>
    </row>
    <row r="487" spans="1:26" ht="12.75" customHeight="1" x14ac:dyDescent="0.2">
      <c r="A487" s="268"/>
      <c r="B487" s="269"/>
      <c r="C487" s="270"/>
      <c r="D487" s="269"/>
      <c r="E487" s="271"/>
      <c r="F487" s="271"/>
      <c r="G487" s="237"/>
      <c r="H487" s="237"/>
      <c r="I487" s="237"/>
      <c r="J487" s="237"/>
      <c r="K487" s="237"/>
      <c r="L487" s="237"/>
      <c r="M487" s="237"/>
      <c r="N487" s="237"/>
      <c r="O487" s="237"/>
      <c r="P487" s="237"/>
      <c r="Q487" s="237"/>
      <c r="R487" s="237"/>
      <c r="S487" s="237"/>
      <c r="T487" s="237"/>
      <c r="U487" s="237"/>
      <c r="V487" s="237"/>
      <c r="W487" s="237"/>
      <c r="X487" s="237"/>
      <c r="Y487" s="237"/>
      <c r="Z487" s="237"/>
    </row>
    <row r="488" spans="1:26" ht="12.75" customHeight="1" x14ac:dyDescent="0.2">
      <c r="A488" s="268"/>
      <c r="B488" s="269"/>
      <c r="C488" s="270"/>
      <c r="D488" s="269"/>
      <c r="E488" s="271"/>
      <c r="F488" s="271"/>
      <c r="G488" s="237"/>
      <c r="H488" s="237"/>
      <c r="I488" s="237"/>
      <c r="J488" s="237"/>
      <c r="K488" s="237"/>
      <c r="L488" s="237"/>
      <c r="M488" s="237"/>
      <c r="N488" s="237"/>
      <c r="O488" s="237"/>
      <c r="P488" s="237"/>
      <c r="Q488" s="237"/>
      <c r="R488" s="237"/>
      <c r="S488" s="237"/>
      <c r="T488" s="237"/>
      <c r="U488" s="237"/>
      <c r="V488" s="237"/>
      <c r="W488" s="237"/>
      <c r="X488" s="237"/>
      <c r="Y488" s="237"/>
      <c r="Z488" s="237"/>
    </row>
    <row r="489" spans="1:26" ht="12.75" customHeight="1" x14ac:dyDescent="0.2">
      <c r="A489" s="268"/>
      <c r="B489" s="269"/>
      <c r="C489" s="270"/>
      <c r="D489" s="269"/>
      <c r="E489" s="271"/>
      <c r="F489" s="271"/>
      <c r="G489" s="237"/>
      <c r="H489" s="237"/>
      <c r="I489" s="237"/>
      <c r="J489" s="237"/>
      <c r="K489" s="237"/>
      <c r="L489" s="237"/>
      <c r="M489" s="237"/>
      <c r="N489" s="237"/>
      <c r="O489" s="237"/>
      <c r="P489" s="237"/>
      <c r="Q489" s="237"/>
      <c r="R489" s="237"/>
      <c r="S489" s="237"/>
      <c r="T489" s="237"/>
      <c r="U489" s="237"/>
      <c r="V489" s="237"/>
      <c r="W489" s="237"/>
      <c r="X489" s="237"/>
      <c r="Y489" s="237"/>
      <c r="Z489" s="237"/>
    </row>
    <row r="490" spans="1:26" ht="12.75" customHeight="1" x14ac:dyDescent="0.2">
      <c r="A490" s="268"/>
      <c r="B490" s="269"/>
      <c r="C490" s="270"/>
      <c r="D490" s="269"/>
      <c r="E490" s="271"/>
      <c r="F490" s="271"/>
      <c r="G490" s="237"/>
      <c r="H490" s="237"/>
      <c r="I490" s="237"/>
      <c r="J490" s="237"/>
      <c r="K490" s="237"/>
      <c r="L490" s="237"/>
      <c r="M490" s="237"/>
      <c r="N490" s="237"/>
      <c r="O490" s="237"/>
      <c r="P490" s="237"/>
      <c r="Q490" s="237"/>
      <c r="R490" s="237"/>
      <c r="S490" s="237"/>
      <c r="T490" s="237"/>
      <c r="U490" s="237"/>
      <c r="V490" s="237"/>
      <c r="W490" s="237"/>
      <c r="X490" s="237"/>
      <c r="Y490" s="237"/>
      <c r="Z490" s="237"/>
    </row>
    <row r="491" spans="1:26" ht="12.75" customHeight="1" x14ac:dyDescent="0.2">
      <c r="A491" s="268"/>
      <c r="B491" s="269"/>
      <c r="C491" s="270"/>
      <c r="D491" s="269"/>
      <c r="E491" s="271"/>
      <c r="F491" s="271"/>
      <c r="G491" s="237"/>
      <c r="H491" s="237"/>
      <c r="I491" s="237"/>
      <c r="J491" s="237"/>
      <c r="K491" s="237"/>
      <c r="L491" s="237"/>
      <c r="M491" s="237"/>
      <c r="N491" s="237"/>
      <c r="O491" s="237"/>
      <c r="P491" s="237"/>
      <c r="Q491" s="237"/>
      <c r="R491" s="237"/>
      <c r="S491" s="237"/>
      <c r="T491" s="237"/>
      <c r="U491" s="237"/>
      <c r="V491" s="237"/>
      <c r="W491" s="237"/>
      <c r="X491" s="237"/>
      <c r="Y491" s="237"/>
      <c r="Z491" s="237"/>
    </row>
    <row r="492" spans="1:26" ht="12.75" customHeight="1" x14ac:dyDescent="0.2">
      <c r="A492" s="268"/>
      <c r="B492" s="269"/>
      <c r="C492" s="270"/>
      <c r="D492" s="269"/>
      <c r="E492" s="271"/>
      <c r="F492" s="271"/>
      <c r="G492" s="237"/>
      <c r="H492" s="237"/>
      <c r="I492" s="237"/>
      <c r="J492" s="237"/>
      <c r="K492" s="237"/>
      <c r="L492" s="237"/>
      <c r="M492" s="237"/>
      <c r="N492" s="237"/>
      <c r="O492" s="237"/>
      <c r="P492" s="237"/>
      <c r="Q492" s="237"/>
      <c r="R492" s="237"/>
      <c r="S492" s="237"/>
      <c r="T492" s="237"/>
      <c r="U492" s="237"/>
      <c r="V492" s="237"/>
      <c r="W492" s="237"/>
      <c r="X492" s="237"/>
      <c r="Y492" s="237"/>
      <c r="Z492" s="237"/>
    </row>
    <row r="493" spans="1:26" ht="12.75" customHeight="1" x14ac:dyDescent="0.2">
      <c r="A493" s="268"/>
      <c r="B493" s="269"/>
      <c r="C493" s="270"/>
      <c r="D493" s="269"/>
      <c r="E493" s="271"/>
      <c r="F493" s="271"/>
      <c r="G493" s="237"/>
      <c r="H493" s="237"/>
      <c r="I493" s="237"/>
      <c r="J493" s="237"/>
      <c r="K493" s="237"/>
      <c r="L493" s="237"/>
      <c r="M493" s="237"/>
      <c r="N493" s="237"/>
      <c r="O493" s="237"/>
      <c r="P493" s="237"/>
      <c r="Q493" s="237"/>
      <c r="R493" s="237"/>
      <c r="S493" s="237"/>
      <c r="T493" s="237"/>
      <c r="U493" s="237"/>
      <c r="V493" s="237"/>
      <c r="W493" s="237"/>
      <c r="X493" s="237"/>
      <c r="Y493" s="237"/>
      <c r="Z493" s="237"/>
    </row>
    <row r="494" spans="1:26" ht="12.75" customHeight="1" x14ac:dyDescent="0.2">
      <c r="A494" s="268"/>
      <c r="B494" s="269"/>
      <c r="C494" s="270"/>
      <c r="D494" s="269"/>
      <c r="E494" s="271"/>
      <c r="F494" s="271"/>
      <c r="G494" s="237"/>
      <c r="H494" s="237"/>
      <c r="I494" s="237"/>
      <c r="J494" s="237"/>
      <c r="K494" s="237"/>
      <c r="L494" s="237"/>
      <c r="M494" s="237"/>
      <c r="N494" s="237"/>
      <c r="O494" s="237"/>
      <c r="P494" s="237"/>
      <c r="Q494" s="237"/>
      <c r="R494" s="237"/>
      <c r="S494" s="237"/>
      <c r="T494" s="237"/>
      <c r="U494" s="237"/>
      <c r="V494" s="237"/>
      <c r="W494" s="237"/>
      <c r="X494" s="237"/>
      <c r="Y494" s="237"/>
      <c r="Z494" s="237"/>
    </row>
    <row r="495" spans="1:26" ht="12.75" customHeight="1" x14ac:dyDescent="0.2">
      <c r="A495" s="268"/>
      <c r="B495" s="269"/>
      <c r="C495" s="270"/>
      <c r="D495" s="269"/>
      <c r="E495" s="271"/>
      <c r="F495" s="271"/>
      <c r="G495" s="237"/>
      <c r="H495" s="237"/>
      <c r="I495" s="237"/>
      <c r="J495" s="237"/>
      <c r="K495" s="237"/>
      <c r="L495" s="237"/>
      <c r="M495" s="237"/>
      <c r="N495" s="237"/>
      <c r="O495" s="237"/>
      <c r="P495" s="237"/>
      <c r="Q495" s="237"/>
      <c r="R495" s="237"/>
      <c r="S495" s="237"/>
      <c r="T495" s="237"/>
      <c r="U495" s="237"/>
      <c r="V495" s="237"/>
      <c r="W495" s="237"/>
      <c r="X495" s="237"/>
      <c r="Y495" s="237"/>
      <c r="Z495" s="237"/>
    </row>
    <row r="496" spans="1:26" ht="12.75" customHeight="1" x14ac:dyDescent="0.2">
      <c r="A496" s="268"/>
      <c r="B496" s="269"/>
      <c r="C496" s="270"/>
      <c r="D496" s="269"/>
      <c r="E496" s="271"/>
      <c r="F496" s="271"/>
      <c r="G496" s="237"/>
      <c r="H496" s="237"/>
      <c r="I496" s="237"/>
      <c r="J496" s="237"/>
      <c r="K496" s="237"/>
      <c r="L496" s="237"/>
      <c r="M496" s="237"/>
      <c r="N496" s="237"/>
      <c r="O496" s="237"/>
      <c r="P496" s="237"/>
      <c r="Q496" s="237"/>
      <c r="R496" s="237"/>
      <c r="S496" s="237"/>
      <c r="T496" s="237"/>
      <c r="U496" s="237"/>
      <c r="V496" s="237"/>
      <c r="W496" s="237"/>
      <c r="X496" s="237"/>
      <c r="Y496" s="237"/>
      <c r="Z496" s="237"/>
    </row>
    <row r="497" spans="1:26" ht="12.75" customHeight="1" x14ac:dyDescent="0.2">
      <c r="A497" s="268"/>
      <c r="B497" s="269"/>
      <c r="C497" s="270"/>
      <c r="D497" s="269"/>
      <c r="E497" s="271"/>
      <c r="F497" s="271"/>
      <c r="G497" s="237"/>
      <c r="H497" s="237"/>
      <c r="I497" s="237"/>
      <c r="J497" s="237"/>
      <c r="K497" s="237"/>
      <c r="L497" s="237"/>
      <c r="M497" s="237"/>
      <c r="N497" s="237"/>
      <c r="O497" s="237"/>
      <c r="P497" s="237"/>
      <c r="Q497" s="237"/>
      <c r="R497" s="237"/>
      <c r="S497" s="237"/>
      <c r="T497" s="237"/>
      <c r="U497" s="237"/>
      <c r="V497" s="237"/>
      <c r="W497" s="237"/>
      <c r="X497" s="237"/>
      <c r="Y497" s="237"/>
      <c r="Z497" s="237"/>
    </row>
    <row r="498" spans="1:26" ht="12.75" customHeight="1" x14ac:dyDescent="0.2">
      <c r="A498" s="268"/>
      <c r="B498" s="269"/>
      <c r="C498" s="270"/>
      <c r="D498" s="269"/>
      <c r="E498" s="271"/>
      <c r="F498" s="271"/>
      <c r="G498" s="237"/>
      <c r="H498" s="237"/>
      <c r="I498" s="237"/>
      <c r="J498" s="237"/>
      <c r="K498" s="237"/>
      <c r="L498" s="237"/>
      <c r="M498" s="237"/>
      <c r="N498" s="237"/>
      <c r="O498" s="237"/>
      <c r="P498" s="237"/>
      <c r="Q498" s="237"/>
      <c r="R498" s="237"/>
      <c r="S498" s="237"/>
      <c r="T498" s="237"/>
      <c r="U498" s="237"/>
      <c r="V498" s="237"/>
      <c r="W498" s="237"/>
      <c r="X498" s="237"/>
      <c r="Y498" s="237"/>
      <c r="Z498" s="237"/>
    </row>
    <row r="499" spans="1:26" ht="12.75" customHeight="1" x14ac:dyDescent="0.2">
      <c r="A499" s="268"/>
      <c r="B499" s="269"/>
      <c r="C499" s="270"/>
      <c r="D499" s="269"/>
      <c r="E499" s="271"/>
      <c r="F499" s="271"/>
      <c r="G499" s="237"/>
      <c r="H499" s="237"/>
      <c r="I499" s="237"/>
      <c r="J499" s="237"/>
      <c r="K499" s="237"/>
      <c r="L499" s="237"/>
      <c r="M499" s="237"/>
      <c r="N499" s="237"/>
      <c r="O499" s="237"/>
      <c r="P499" s="237"/>
      <c r="Q499" s="237"/>
      <c r="R499" s="237"/>
      <c r="S499" s="237"/>
      <c r="T499" s="237"/>
      <c r="U499" s="237"/>
      <c r="V499" s="237"/>
      <c r="W499" s="237"/>
      <c r="X499" s="237"/>
      <c r="Y499" s="237"/>
      <c r="Z499" s="237"/>
    </row>
    <row r="500" spans="1:26" ht="12.75" customHeight="1" x14ac:dyDescent="0.2">
      <c r="A500" s="268"/>
      <c r="B500" s="269"/>
      <c r="C500" s="270"/>
      <c r="D500" s="269"/>
      <c r="E500" s="271"/>
      <c r="F500" s="271"/>
      <c r="G500" s="237"/>
      <c r="H500" s="237"/>
      <c r="I500" s="237"/>
      <c r="J500" s="237"/>
      <c r="K500" s="237"/>
      <c r="L500" s="237"/>
      <c r="M500" s="237"/>
      <c r="N500" s="237"/>
      <c r="O500" s="237"/>
      <c r="P500" s="237"/>
      <c r="Q500" s="237"/>
      <c r="R500" s="237"/>
      <c r="S500" s="237"/>
      <c r="T500" s="237"/>
      <c r="U500" s="237"/>
      <c r="V500" s="237"/>
      <c r="W500" s="237"/>
      <c r="X500" s="237"/>
      <c r="Y500" s="237"/>
      <c r="Z500" s="237"/>
    </row>
    <row r="501" spans="1:26" ht="12.75" customHeight="1" x14ac:dyDescent="0.2">
      <c r="A501" s="268"/>
      <c r="B501" s="269"/>
      <c r="C501" s="270"/>
      <c r="D501" s="269"/>
      <c r="E501" s="271"/>
      <c r="F501" s="271"/>
      <c r="G501" s="237"/>
      <c r="H501" s="237"/>
      <c r="I501" s="237"/>
      <c r="J501" s="237"/>
      <c r="K501" s="237"/>
      <c r="L501" s="237"/>
      <c r="M501" s="237"/>
      <c r="N501" s="237"/>
      <c r="O501" s="237"/>
      <c r="P501" s="237"/>
      <c r="Q501" s="237"/>
      <c r="R501" s="237"/>
      <c r="S501" s="237"/>
      <c r="T501" s="237"/>
      <c r="U501" s="237"/>
      <c r="V501" s="237"/>
      <c r="W501" s="237"/>
      <c r="X501" s="237"/>
      <c r="Y501" s="237"/>
      <c r="Z501" s="237"/>
    </row>
    <row r="502" spans="1:26" ht="12.75" customHeight="1" x14ac:dyDescent="0.2">
      <c r="A502" s="268"/>
      <c r="B502" s="269"/>
      <c r="C502" s="270"/>
      <c r="D502" s="269"/>
      <c r="E502" s="271"/>
      <c r="F502" s="271"/>
      <c r="G502" s="237"/>
      <c r="H502" s="237"/>
      <c r="I502" s="237"/>
      <c r="J502" s="237"/>
      <c r="K502" s="237"/>
      <c r="L502" s="237"/>
      <c r="M502" s="237"/>
      <c r="N502" s="237"/>
      <c r="O502" s="237"/>
      <c r="P502" s="237"/>
      <c r="Q502" s="237"/>
      <c r="R502" s="237"/>
      <c r="S502" s="237"/>
      <c r="T502" s="237"/>
      <c r="U502" s="237"/>
      <c r="V502" s="237"/>
      <c r="W502" s="237"/>
      <c r="X502" s="237"/>
      <c r="Y502" s="237"/>
      <c r="Z502" s="237"/>
    </row>
    <row r="503" spans="1:26" ht="12.75" customHeight="1" x14ac:dyDescent="0.2">
      <c r="A503" s="268"/>
      <c r="B503" s="269"/>
      <c r="C503" s="270"/>
      <c r="D503" s="269"/>
      <c r="E503" s="271"/>
      <c r="F503" s="271"/>
      <c r="G503" s="237"/>
      <c r="H503" s="237"/>
      <c r="I503" s="237"/>
      <c r="J503" s="237"/>
      <c r="K503" s="237"/>
      <c r="L503" s="237"/>
      <c r="M503" s="237"/>
      <c r="N503" s="237"/>
      <c r="O503" s="237"/>
      <c r="P503" s="237"/>
      <c r="Q503" s="237"/>
      <c r="R503" s="237"/>
      <c r="S503" s="237"/>
      <c r="T503" s="237"/>
      <c r="U503" s="237"/>
      <c r="V503" s="237"/>
      <c r="W503" s="237"/>
      <c r="X503" s="237"/>
      <c r="Y503" s="237"/>
      <c r="Z503" s="237"/>
    </row>
    <row r="504" spans="1:26" ht="12.75" customHeight="1" x14ac:dyDescent="0.2">
      <c r="A504" s="268"/>
      <c r="B504" s="269"/>
      <c r="C504" s="270"/>
      <c r="D504" s="269"/>
      <c r="E504" s="271"/>
      <c r="F504" s="271"/>
      <c r="G504" s="237"/>
      <c r="H504" s="237"/>
      <c r="I504" s="237"/>
      <c r="J504" s="237"/>
      <c r="K504" s="237"/>
      <c r="L504" s="237"/>
      <c r="M504" s="237"/>
      <c r="N504" s="237"/>
      <c r="O504" s="237"/>
      <c r="P504" s="237"/>
      <c r="Q504" s="237"/>
      <c r="R504" s="237"/>
      <c r="S504" s="237"/>
      <c r="T504" s="237"/>
      <c r="U504" s="237"/>
      <c r="V504" s="237"/>
      <c r="W504" s="237"/>
      <c r="X504" s="237"/>
      <c r="Y504" s="237"/>
      <c r="Z504" s="237"/>
    </row>
    <row r="505" spans="1:26" ht="12.75" customHeight="1" x14ac:dyDescent="0.2">
      <c r="A505" s="268"/>
      <c r="B505" s="269"/>
      <c r="C505" s="270"/>
      <c r="D505" s="269"/>
      <c r="E505" s="271"/>
      <c r="F505" s="271"/>
      <c r="G505" s="237"/>
      <c r="H505" s="237"/>
      <c r="I505" s="237"/>
      <c r="J505" s="237"/>
      <c r="K505" s="237"/>
      <c r="L505" s="237"/>
      <c r="M505" s="237"/>
      <c r="N505" s="237"/>
      <c r="O505" s="237"/>
      <c r="P505" s="237"/>
      <c r="Q505" s="237"/>
      <c r="R505" s="237"/>
      <c r="S505" s="237"/>
      <c r="T505" s="237"/>
      <c r="U505" s="237"/>
      <c r="V505" s="237"/>
      <c r="W505" s="237"/>
      <c r="X505" s="237"/>
      <c r="Y505" s="237"/>
      <c r="Z505" s="237"/>
    </row>
    <row r="506" spans="1:26" ht="12.75" customHeight="1" x14ac:dyDescent="0.2">
      <c r="A506" s="268"/>
      <c r="B506" s="269"/>
      <c r="C506" s="270"/>
      <c r="D506" s="269"/>
      <c r="E506" s="271"/>
      <c r="F506" s="271"/>
      <c r="G506" s="237"/>
      <c r="H506" s="237"/>
      <c r="I506" s="237"/>
      <c r="J506" s="237"/>
      <c r="K506" s="237"/>
      <c r="L506" s="237"/>
      <c r="M506" s="237"/>
      <c r="N506" s="237"/>
      <c r="O506" s="237"/>
      <c r="P506" s="237"/>
      <c r="Q506" s="237"/>
      <c r="R506" s="237"/>
      <c r="S506" s="237"/>
      <c r="T506" s="237"/>
      <c r="U506" s="237"/>
      <c r="V506" s="237"/>
      <c r="W506" s="237"/>
      <c r="X506" s="237"/>
      <c r="Y506" s="237"/>
      <c r="Z506" s="237"/>
    </row>
    <row r="507" spans="1:26" ht="12.75" customHeight="1" x14ac:dyDescent="0.2">
      <c r="A507" s="268"/>
      <c r="B507" s="269"/>
      <c r="C507" s="270"/>
      <c r="D507" s="269"/>
      <c r="E507" s="271"/>
      <c r="F507" s="271"/>
      <c r="G507" s="237"/>
      <c r="H507" s="237"/>
      <c r="I507" s="237"/>
      <c r="J507" s="237"/>
      <c r="K507" s="237"/>
      <c r="L507" s="237"/>
      <c r="M507" s="237"/>
      <c r="N507" s="237"/>
      <c r="O507" s="237"/>
      <c r="P507" s="237"/>
      <c r="Q507" s="237"/>
      <c r="R507" s="237"/>
      <c r="S507" s="237"/>
      <c r="T507" s="237"/>
      <c r="U507" s="237"/>
      <c r="V507" s="237"/>
      <c r="W507" s="237"/>
      <c r="X507" s="237"/>
      <c r="Y507" s="237"/>
      <c r="Z507" s="237"/>
    </row>
    <row r="508" spans="1:26" ht="12.75" customHeight="1" x14ac:dyDescent="0.2">
      <c r="A508" s="268"/>
      <c r="B508" s="269"/>
      <c r="C508" s="270"/>
      <c r="D508" s="269"/>
      <c r="E508" s="271"/>
      <c r="F508" s="271"/>
      <c r="G508" s="237"/>
      <c r="H508" s="237"/>
      <c r="I508" s="237"/>
      <c r="J508" s="237"/>
      <c r="K508" s="237"/>
      <c r="L508" s="237"/>
      <c r="M508" s="237"/>
      <c r="N508" s="237"/>
      <c r="O508" s="237"/>
      <c r="P508" s="237"/>
      <c r="Q508" s="237"/>
      <c r="R508" s="237"/>
      <c r="S508" s="237"/>
      <c r="T508" s="237"/>
      <c r="U508" s="237"/>
      <c r="V508" s="237"/>
      <c r="W508" s="237"/>
      <c r="X508" s="237"/>
      <c r="Y508" s="237"/>
      <c r="Z508" s="237"/>
    </row>
    <row r="509" spans="1:26" ht="12.75" customHeight="1" x14ac:dyDescent="0.2">
      <c r="A509" s="268"/>
      <c r="B509" s="269"/>
      <c r="C509" s="270"/>
      <c r="D509" s="269"/>
      <c r="E509" s="271"/>
      <c r="F509" s="271"/>
      <c r="G509" s="237"/>
      <c r="H509" s="237"/>
      <c r="I509" s="237"/>
      <c r="J509" s="237"/>
      <c r="K509" s="237"/>
      <c r="L509" s="237"/>
      <c r="M509" s="237"/>
      <c r="N509" s="237"/>
      <c r="O509" s="237"/>
      <c r="P509" s="237"/>
      <c r="Q509" s="237"/>
      <c r="R509" s="237"/>
      <c r="S509" s="237"/>
      <c r="T509" s="237"/>
      <c r="U509" s="237"/>
      <c r="V509" s="237"/>
      <c r="W509" s="237"/>
      <c r="X509" s="237"/>
      <c r="Y509" s="237"/>
      <c r="Z509" s="237"/>
    </row>
    <row r="510" spans="1:26" ht="12.75" customHeight="1" x14ac:dyDescent="0.2">
      <c r="A510" s="268"/>
      <c r="B510" s="269"/>
      <c r="C510" s="270"/>
      <c r="D510" s="269"/>
      <c r="E510" s="271"/>
      <c r="F510" s="271"/>
      <c r="G510" s="237"/>
      <c r="H510" s="237"/>
      <c r="I510" s="237"/>
      <c r="J510" s="237"/>
      <c r="K510" s="237"/>
      <c r="L510" s="237"/>
      <c r="M510" s="237"/>
      <c r="N510" s="237"/>
      <c r="O510" s="237"/>
      <c r="P510" s="237"/>
      <c r="Q510" s="237"/>
      <c r="R510" s="237"/>
      <c r="S510" s="237"/>
      <c r="T510" s="237"/>
      <c r="U510" s="237"/>
      <c r="V510" s="237"/>
      <c r="W510" s="237"/>
      <c r="X510" s="237"/>
      <c r="Y510" s="237"/>
      <c r="Z510" s="237"/>
    </row>
    <row r="511" spans="1:26" ht="12.75" customHeight="1" x14ac:dyDescent="0.2">
      <c r="A511" s="268"/>
      <c r="B511" s="269"/>
      <c r="C511" s="270"/>
      <c r="D511" s="269"/>
      <c r="E511" s="271"/>
      <c r="F511" s="271"/>
      <c r="G511" s="237"/>
      <c r="H511" s="237"/>
      <c r="I511" s="237"/>
      <c r="J511" s="237"/>
      <c r="K511" s="237"/>
      <c r="L511" s="237"/>
      <c r="M511" s="237"/>
      <c r="N511" s="237"/>
      <c r="O511" s="237"/>
      <c r="P511" s="237"/>
      <c r="Q511" s="237"/>
      <c r="R511" s="237"/>
      <c r="S511" s="237"/>
      <c r="T511" s="237"/>
      <c r="U511" s="237"/>
      <c r="V511" s="237"/>
      <c r="W511" s="237"/>
      <c r="X511" s="237"/>
      <c r="Y511" s="237"/>
      <c r="Z511" s="237"/>
    </row>
    <row r="512" spans="1:26" ht="12.75" customHeight="1" x14ac:dyDescent="0.2">
      <c r="A512" s="268"/>
      <c r="B512" s="269"/>
      <c r="C512" s="270"/>
      <c r="D512" s="269"/>
      <c r="E512" s="271"/>
      <c r="F512" s="271"/>
      <c r="G512" s="237"/>
      <c r="H512" s="237"/>
      <c r="I512" s="237"/>
      <c r="J512" s="237"/>
      <c r="K512" s="237"/>
      <c r="L512" s="237"/>
      <c r="M512" s="237"/>
      <c r="N512" s="237"/>
      <c r="O512" s="237"/>
      <c r="P512" s="237"/>
      <c r="Q512" s="237"/>
      <c r="R512" s="237"/>
      <c r="S512" s="237"/>
      <c r="T512" s="237"/>
      <c r="U512" s="237"/>
      <c r="V512" s="237"/>
      <c r="W512" s="237"/>
      <c r="X512" s="237"/>
      <c r="Y512" s="237"/>
      <c r="Z512" s="237"/>
    </row>
    <row r="513" spans="1:26" ht="12.75" customHeight="1" x14ac:dyDescent="0.2">
      <c r="A513" s="268"/>
      <c r="B513" s="269"/>
      <c r="C513" s="270"/>
      <c r="D513" s="269"/>
      <c r="E513" s="271"/>
      <c r="F513" s="271"/>
      <c r="G513" s="237"/>
      <c r="H513" s="237"/>
      <c r="I513" s="237"/>
      <c r="J513" s="237"/>
      <c r="K513" s="237"/>
      <c r="L513" s="237"/>
      <c r="M513" s="237"/>
      <c r="N513" s="237"/>
      <c r="O513" s="237"/>
      <c r="P513" s="237"/>
      <c r="Q513" s="237"/>
      <c r="R513" s="237"/>
      <c r="S513" s="237"/>
      <c r="T513" s="237"/>
      <c r="U513" s="237"/>
      <c r="V513" s="237"/>
      <c r="W513" s="237"/>
      <c r="X513" s="237"/>
      <c r="Y513" s="237"/>
      <c r="Z513" s="237"/>
    </row>
    <row r="514" spans="1:26" ht="12.75" customHeight="1" x14ac:dyDescent="0.2">
      <c r="A514" s="268"/>
      <c r="B514" s="269"/>
      <c r="C514" s="270"/>
      <c r="D514" s="269"/>
      <c r="E514" s="271"/>
      <c r="F514" s="271"/>
      <c r="G514" s="237"/>
      <c r="H514" s="237"/>
      <c r="I514" s="237"/>
      <c r="J514" s="237"/>
      <c r="K514" s="237"/>
      <c r="L514" s="237"/>
      <c r="M514" s="237"/>
      <c r="N514" s="237"/>
      <c r="O514" s="237"/>
      <c r="P514" s="237"/>
      <c r="Q514" s="237"/>
      <c r="R514" s="237"/>
      <c r="S514" s="237"/>
      <c r="T514" s="237"/>
      <c r="U514" s="237"/>
      <c r="V514" s="237"/>
      <c r="W514" s="237"/>
      <c r="X514" s="237"/>
      <c r="Y514" s="237"/>
      <c r="Z514" s="237"/>
    </row>
    <row r="515" spans="1:26" ht="12.75" customHeight="1" x14ac:dyDescent="0.2">
      <c r="A515" s="268"/>
      <c r="B515" s="269"/>
      <c r="C515" s="270"/>
      <c r="D515" s="269"/>
      <c r="E515" s="271"/>
      <c r="F515" s="271"/>
      <c r="G515" s="237"/>
      <c r="H515" s="237"/>
      <c r="I515" s="237"/>
      <c r="J515" s="237"/>
      <c r="K515" s="237"/>
      <c r="L515" s="237"/>
      <c r="M515" s="237"/>
      <c r="N515" s="237"/>
      <c r="O515" s="237"/>
      <c r="P515" s="237"/>
      <c r="Q515" s="237"/>
      <c r="R515" s="237"/>
      <c r="S515" s="237"/>
      <c r="T515" s="237"/>
      <c r="U515" s="237"/>
      <c r="V515" s="237"/>
      <c r="W515" s="237"/>
      <c r="X515" s="237"/>
      <c r="Y515" s="237"/>
      <c r="Z515" s="237"/>
    </row>
    <row r="516" spans="1:26" ht="12.75" customHeight="1" x14ac:dyDescent="0.2">
      <c r="A516" s="268"/>
      <c r="B516" s="269"/>
      <c r="C516" s="270"/>
      <c r="D516" s="269"/>
      <c r="E516" s="271"/>
      <c r="F516" s="271"/>
      <c r="G516" s="237"/>
      <c r="H516" s="237"/>
      <c r="I516" s="237"/>
      <c r="J516" s="237"/>
      <c r="K516" s="237"/>
      <c r="L516" s="237"/>
      <c r="M516" s="237"/>
      <c r="N516" s="237"/>
      <c r="O516" s="237"/>
      <c r="P516" s="237"/>
      <c r="Q516" s="237"/>
      <c r="R516" s="237"/>
      <c r="S516" s="237"/>
      <c r="T516" s="237"/>
      <c r="U516" s="237"/>
      <c r="V516" s="237"/>
      <c r="W516" s="237"/>
      <c r="X516" s="237"/>
      <c r="Y516" s="237"/>
      <c r="Z516" s="237"/>
    </row>
    <row r="517" spans="1:26" ht="12.75" customHeight="1" x14ac:dyDescent="0.2">
      <c r="A517" s="268"/>
      <c r="B517" s="269"/>
      <c r="C517" s="270"/>
      <c r="D517" s="269"/>
      <c r="E517" s="271"/>
      <c r="F517" s="271"/>
      <c r="G517" s="237"/>
      <c r="H517" s="237"/>
      <c r="I517" s="237"/>
      <c r="J517" s="237"/>
      <c r="K517" s="237"/>
      <c r="L517" s="237"/>
      <c r="M517" s="237"/>
      <c r="N517" s="237"/>
      <c r="O517" s="237"/>
      <c r="P517" s="237"/>
      <c r="Q517" s="237"/>
      <c r="R517" s="237"/>
      <c r="S517" s="237"/>
      <c r="T517" s="237"/>
      <c r="U517" s="237"/>
      <c r="V517" s="237"/>
      <c r="W517" s="237"/>
      <c r="X517" s="237"/>
      <c r="Y517" s="237"/>
      <c r="Z517" s="237"/>
    </row>
    <row r="518" spans="1:26" ht="12.75" customHeight="1" x14ac:dyDescent="0.2">
      <c r="A518" s="268"/>
      <c r="B518" s="269"/>
      <c r="C518" s="270"/>
      <c r="D518" s="269"/>
      <c r="E518" s="271"/>
      <c r="F518" s="271"/>
      <c r="G518" s="237"/>
      <c r="H518" s="237"/>
      <c r="I518" s="237"/>
      <c r="J518" s="237"/>
      <c r="K518" s="237"/>
      <c r="L518" s="237"/>
      <c r="M518" s="237"/>
      <c r="N518" s="237"/>
      <c r="O518" s="237"/>
      <c r="P518" s="237"/>
      <c r="Q518" s="237"/>
      <c r="R518" s="237"/>
      <c r="S518" s="237"/>
      <c r="T518" s="237"/>
      <c r="U518" s="237"/>
      <c r="V518" s="237"/>
      <c r="W518" s="237"/>
      <c r="X518" s="237"/>
      <c r="Y518" s="237"/>
      <c r="Z518" s="237"/>
    </row>
    <row r="519" spans="1:26" ht="12.75" customHeight="1" x14ac:dyDescent="0.2">
      <c r="A519" s="268"/>
      <c r="B519" s="269"/>
      <c r="C519" s="270"/>
      <c r="D519" s="269"/>
      <c r="E519" s="271"/>
      <c r="F519" s="271"/>
      <c r="G519" s="237"/>
      <c r="H519" s="237"/>
      <c r="I519" s="237"/>
      <c r="J519" s="237"/>
      <c r="K519" s="237"/>
      <c r="L519" s="237"/>
      <c r="M519" s="237"/>
      <c r="N519" s="237"/>
      <c r="O519" s="237"/>
      <c r="P519" s="237"/>
      <c r="Q519" s="237"/>
      <c r="R519" s="237"/>
      <c r="S519" s="237"/>
      <c r="T519" s="237"/>
      <c r="U519" s="237"/>
      <c r="V519" s="237"/>
      <c r="W519" s="237"/>
      <c r="X519" s="237"/>
      <c r="Y519" s="237"/>
      <c r="Z519" s="237"/>
    </row>
    <row r="520" spans="1:26" ht="12.75" customHeight="1" x14ac:dyDescent="0.2">
      <c r="A520" s="268"/>
      <c r="B520" s="269"/>
      <c r="C520" s="270"/>
      <c r="D520" s="269"/>
      <c r="E520" s="271"/>
      <c r="F520" s="271"/>
      <c r="G520" s="237"/>
      <c r="H520" s="237"/>
      <c r="I520" s="237"/>
      <c r="J520" s="237"/>
      <c r="K520" s="237"/>
      <c r="L520" s="237"/>
      <c r="M520" s="237"/>
      <c r="N520" s="237"/>
      <c r="O520" s="237"/>
      <c r="P520" s="237"/>
      <c r="Q520" s="237"/>
      <c r="R520" s="237"/>
      <c r="S520" s="237"/>
      <c r="T520" s="237"/>
      <c r="U520" s="237"/>
      <c r="V520" s="237"/>
      <c r="W520" s="237"/>
      <c r="X520" s="237"/>
      <c r="Y520" s="237"/>
      <c r="Z520" s="237"/>
    </row>
    <row r="521" spans="1:26" ht="12.75" customHeight="1" x14ac:dyDescent="0.2">
      <c r="A521" s="268"/>
      <c r="B521" s="269"/>
      <c r="C521" s="270"/>
      <c r="D521" s="269"/>
      <c r="E521" s="271"/>
      <c r="F521" s="271"/>
      <c r="G521" s="237"/>
      <c r="H521" s="237"/>
      <c r="I521" s="237"/>
      <c r="J521" s="237"/>
      <c r="K521" s="237"/>
      <c r="L521" s="237"/>
      <c r="M521" s="237"/>
      <c r="N521" s="237"/>
      <c r="O521" s="237"/>
      <c r="P521" s="237"/>
      <c r="Q521" s="237"/>
      <c r="R521" s="237"/>
      <c r="S521" s="237"/>
      <c r="T521" s="237"/>
      <c r="U521" s="237"/>
      <c r="V521" s="237"/>
      <c r="W521" s="237"/>
      <c r="X521" s="237"/>
      <c r="Y521" s="237"/>
      <c r="Z521" s="237"/>
    </row>
    <row r="522" spans="1:26" ht="12.75" customHeight="1" x14ac:dyDescent="0.2">
      <c r="A522" s="268"/>
      <c r="B522" s="269"/>
      <c r="C522" s="270"/>
      <c r="D522" s="269"/>
      <c r="E522" s="271"/>
      <c r="F522" s="271"/>
      <c r="G522" s="237"/>
      <c r="H522" s="237"/>
      <c r="I522" s="237"/>
      <c r="J522" s="237"/>
      <c r="K522" s="237"/>
      <c r="L522" s="237"/>
      <c r="M522" s="237"/>
      <c r="N522" s="237"/>
      <c r="O522" s="237"/>
      <c r="P522" s="237"/>
      <c r="Q522" s="237"/>
      <c r="R522" s="237"/>
      <c r="S522" s="237"/>
      <c r="T522" s="237"/>
      <c r="U522" s="237"/>
      <c r="V522" s="237"/>
      <c r="W522" s="237"/>
      <c r="X522" s="237"/>
      <c r="Y522" s="237"/>
      <c r="Z522" s="237"/>
    </row>
    <row r="523" spans="1:26" ht="12.75" customHeight="1" x14ac:dyDescent="0.2">
      <c r="A523" s="268"/>
      <c r="B523" s="269"/>
      <c r="C523" s="270"/>
      <c r="D523" s="269"/>
      <c r="E523" s="271"/>
      <c r="F523" s="271"/>
      <c r="G523" s="237"/>
      <c r="H523" s="237"/>
      <c r="I523" s="237"/>
      <c r="J523" s="237"/>
      <c r="K523" s="237"/>
      <c r="L523" s="237"/>
      <c r="M523" s="237"/>
      <c r="N523" s="237"/>
      <c r="O523" s="237"/>
      <c r="P523" s="237"/>
      <c r="Q523" s="237"/>
      <c r="R523" s="237"/>
      <c r="S523" s="237"/>
      <c r="T523" s="237"/>
      <c r="U523" s="237"/>
      <c r="V523" s="237"/>
      <c r="W523" s="237"/>
      <c r="X523" s="237"/>
      <c r="Y523" s="237"/>
      <c r="Z523" s="237"/>
    </row>
    <row r="524" spans="1:26" ht="12.75" customHeight="1" x14ac:dyDescent="0.2">
      <c r="A524" s="268"/>
      <c r="B524" s="269"/>
      <c r="C524" s="270"/>
      <c r="D524" s="269"/>
      <c r="E524" s="271"/>
      <c r="F524" s="271"/>
      <c r="G524" s="237"/>
      <c r="H524" s="237"/>
      <c r="I524" s="237"/>
      <c r="J524" s="237"/>
      <c r="K524" s="237"/>
      <c r="L524" s="237"/>
      <c r="M524" s="237"/>
      <c r="N524" s="237"/>
      <c r="O524" s="237"/>
      <c r="P524" s="237"/>
      <c r="Q524" s="237"/>
      <c r="R524" s="237"/>
      <c r="S524" s="237"/>
      <c r="T524" s="237"/>
      <c r="U524" s="237"/>
      <c r="V524" s="237"/>
      <c r="W524" s="237"/>
      <c r="X524" s="237"/>
      <c r="Y524" s="237"/>
      <c r="Z524" s="237"/>
    </row>
    <row r="525" spans="1:26" ht="12.75" customHeight="1" x14ac:dyDescent="0.2">
      <c r="A525" s="268"/>
      <c r="B525" s="269"/>
      <c r="C525" s="270"/>
      <c r="D525" s="269"/>
      <c r="E525" s="271"/>
      <c r="F525" s="271"/>
      <c r="G525" s="237"/>
      <c r="H525" s="237"/>
      <c r="I525" s="237"/>
      <c r="J525" s="237"/>
      <c r="K525" s="237"/>
      <c r="L525" s="237"/>
      <c r="M525" s="237"/>
      <c r="N525" s="237"/>
      <c r="O525" s="237"/>
      <c r="P525" s="237"/>
      <c r="Q525" s="237"/>
      <c r="R525" s="237"/>
      <c r="S525" s="237"/>
      <c r="T525" s="237"/>
      <c r="U525" s="237"/>
      <c r="V525" s="237"/>
      <c r="W525" s="237"/>
      <c r="X525" s="237"/>
      <c r="Y525" s="237"/>
      <c r="Z525" s="237"/>
    </row>
    <row r="526" spans="1:26" ht="12.75" customHeight="1" x14ac:dyDescent="0.2">
      <c r="A526" s="268"/>
      <c r="B526" s="269"/>
      <c r="C526" s="270"/>
      <c r="D526" s="269"/>
      <c r="E526" s="271"/>
      <c r="F526" s="271"/>
      <c r="G526" s="237"/>
      <c r="H526" s="237"/>
      <c r="I526" s="237"/>
      <c r="J526" s="237"/>
      <c r="K526" s="237"/>
      <c r="L526" s="237"/>
      <c r="M526" s="237"/>
      <c r="N526" s="237"/>
      <c r="O526" s="237"/>
      <c r="P526" s="237"/>
      <c r="Q526" s="237"/>
      <c r="R526" s="237"/>
      <c r="S526" s="237"/>
      <c r="T526" s="237"/>
      <c r="U526" s="237"/>
      <c r="V526" s="237"/>
      <c r="W526" s="237"/>
      <c r="X526" s="237"/>
      <c r="Y526" s="237"/>
      <c r="Z526" s="237"/>
    </row>
    <row r="527" spans="1:26" ht="12.75" customHeight="1" x14ac:dyDescent="0.2">
      <c r="A527" s="268"/>
      <c r="B527" s="269"/>
      <c r="C527" s="270"/>
      <c r="D527" s="269"/>
      <c r="E527" s="271"/>
      <c r="F527" s="271"/>
      <c r="G527" s="237"/>
      <c r="H527" s="237"/>
      <c r="I527" s="237"/>
      <c r="J527" s="237"/>
      <c r="K527" s="237"/>
      <c r="L527" s="237"/>
      <c r="M527" s="237"/>
      <c r="N527" s="237"/>
      <c r="O527" s="237"/>
      <c r="P527" s="237"/>
      <c r="Q527" s="237"/>
      <c r="R527" s="237"/>
      <c r="S527" s="237"/>
      <c r="T527" s="237"/>
      <c r="U527" s="237"/>
      <c r="V527" s="237"/>
      <c r="W527" s="237"/>
      <c r="X527" s="237"/>
      <c r="Y527" s="237"/>
      <c r="Z527" s="237"/>
    </row>
    <row r="528" spans="1:26" ht="12.75" customHeight="1" x14ac:dyDescent="0.2">
      <c r="A528" s="268"/>
      <c r="B528" s="269"/>
      <c r="C528" s="270"/>
      <c r="D528" s="269"/>
      <c r="E528" s="271"/>
      <c r="F528" s="271"/>
      <c r="G528" s="237"/>
      <c r="H528" s="237"/>
      <c r="I528" s="237"/>
      <c r="J528" s="237"/>
      <c r="K528" s="237"/>
      <c r="L528" s="237"/>
      <c r="M528" s="237"/>
      <c r="N528" s="237"/>
      <c r="O528" s="237"/>
      <c r="P528" s="237"/>
      <c r="Q528" s="237"/>
      <c r="R528" s="237"/>
      <c r="S528" s="237"/>
      <c r="T528" s="237"/>
      <c r="U528" s="237"/>
      <c r="V528" s="237"/>
      <c r="W528" s="237"/>
      <c r="X528" s="237"/>
      <c r="Y528" s="237"/>
      <c r="Z528" s="237"/>
    </row>
    <row r="529" spans="1:26" ht="12.75" customHeight="1" x14ac:dyDescent="0.2">
      <c r="A529" s="268"/>
      <c r="B529" s="269"/>
      <c r="C529" s="270"/>
      <c r="D529" s="269"/>
      <c r="E529" s="271"/>
      <c r="F529" s="271"/>
      <c r="G529" s="237"/>
      <c r="H529" s="237"/>
      <c r="I529" s="237"/>
      <c r="J529" s="237"/>
      <c r="K529" s="237"/>
      <c r="L529" s="237"/>
      <c r="M529" s="237"/>
      <c r="N529" s="237"/>
      <c r="O529" s="237"/>
      <c r="P529" s="237"/>
      <c r="Q529" s="237"/>
      <c r="R529" s="237"/>
      <c r="S529" s="237"/>
      <c r="T529" s="237"/>
      <c r="U529" s="237"/>
      <c r="V529" s="237"/>
      <c r="W529" s="237"/>
      <c r="X529" s="237"/>
      <c r="Y529" s="237"/>
      <c r="Z529" s="237"/>
    </row>
    <row r="530" spans="1:26" ht="12.75" customHeight="1" x14ac:dyDescent="0.2">
      <c r="A530" s="268"/>
      <c r="B530" s="269"/>
      <c r="C530" s="270"/>
      <c r="D530" s="269"/>
      <c r="E530" s="271"/>
      <c r="F530" s="271"/>
      <c r="G530" s="237"/>
      <c r="H530" s="237"/>
      <c r="I530" s="237"/>
      <c r="J530" s="237"/>
      <c r="K530" s="237"/>
      <c r="L530" s="237"/>
      <c r="M530" s="237"/>
      <c r="N530" s="237"/>
      <c r="O530" s="237"/>
      <c r="P530" s="237"/>
      <c r="Q530" s="237"/>
      <c r="R530" s="237"/>
      <c r="S530" s="237"/>
      <c r="T530" s="237"/>
      <c r="U530" s="237"/>
      <c r="V530" s="237"/>
      <c r="W530" s="237"/>
      <c r="X530" s="237"/>
      <c r="Y530" s="237"/>
      <c r="Z530" s="237"/>
    </row>
    <row r="531" spans="1:26" ht="12.75" customHeight="1" x14ac:dyDescent="0.2">
      <c r="A531" s="268"/>
      <c r="B531" s="269"/>
      <c r="C531" s="270"/>
      <c r="D531" s="269"/>
      <c r="E531" s="271"/>
      <c r="F531" s="271"/>
      <c r="G531" s="237"/>
      <c r="H531" s="237"/>
      <c r="I531" s="237"/>
      <c r="J531" s="237"/>
      <c r="K531" s="237"/>
      <c r="L531" s="237"/>
      <c r="M531" s="237"/>
      <c r="N531" s="237"/>
      <c r="O531" s="237"/>
      <c r="P531" s="237"/>
      <c r="Q531" s="237"/>
      <c r="R531" s="237"/>
      <c r="S531" s="237"/>
      <c r="T531" s="237"/>
      <c r="U531" s="237"/>
      <c r="V531" s="237"/>
      <c r="W531" s="237"/>
      <c r="X531" s="237"/>
      <c r="Y531" s="237"/>
      <c r="Z531" s="237"/>
    </row>
    <row r="532" spans="1:26" ht="12.75" customHeight="1" x14ac:dyDescent="0.2">
      <c r="A532" s="268"/>
      <c r="B532" s="269"/>
      <c r="C532" s="270"/>
      <c r="D532" s="269"/>
      <c r="E532" s="271"/>
      <c r="F532" s="271"/>
      <c r="G532" s="237"/>
      <c r="H532" s="237"/>
      <c r="I532" s="237"/>
      <c r="J532" s="237"/>
      <c r="K532" s="237"/>
      <c r="L532" s="237"/>
      <c r="M532" s="237"/>
      <c r="N532" s="237"/>
      <c r="O532" s="237"/>
      <c r="P532" s="237"/>
      <c r="Q532" s="237"/>
      <c r="R532" s="237"/>
      <c r="S532" s="237"/>
      <c r="T532" s="237"/>
      <c r="U532" s="237"/>
      <c r="V532" s="237"/>
      <c r="W532" s="237"/>
      <c r="X532" s="237"/>
      <c r="Y532" s="237"/>
      <c r="Z532" s="237"/>
    </row>
    <row r="533" spans="1:26" ht="12.75" customHeight="1" x14ac:dyDescent="0.2">
      <c r="A533" s="268"/>
      <c r="B533" s="269"/>
      <c r="C533" s="270"/>
      <c r="D533" s="269"/>
      <c r="E533" s="271"/>
      <c r="F533" s="271"/>
      <c r="G533" s="237"/>
      <c r="H533" s="237"/>
      <c r="I533" s="237"/>
      <c r="J533" s="237"/>
      <c r="K533" s="237"/>
      <c r="L533" s="237"/>
      <c r="M533" s="237"/>
      <c r="N533" s="237"/>
      <c r="O533" s="237"/>
      <c r="P533" s="237"/>
      <c r="Q533" s="237"/>
      <c r="R533" s="237"/>
      <c r="S533" s="237"/>
      <c r="T533" s="237"/>
      <c r="U533" s="237"/>
      <c r="V533" s="237"/>
      <c r="W533" s="237"/>
      <c r="X533" s="237"/>
      <c r="Y533" s="237"/>
      <c r="Z533" s="237"/>
    </row>
    <row r="534" spans="1:26" ht="12.75" customHeight="1" x14ac:dyDescent="0.2">
      <c r="A534" s="268"/>
      <c r="B534" s="269"/>
      <c r="C534" s="270"/>
      <c r="D534" s="269"/>
      <c r="E534" s="271"/>
      <c r="F534" s="271"/>
      <c r="G534" s="237"/>
      <c r="H534" s="237"/>
      <c r="I534" s="237"/>
      <c r="J534" s="237"/>
      <c r="K534" s="237"/>
      <c r="L534" s="237"/>
      <c r="M534" s="237"/>
      <c r="N534" s="237"/>
      <c r="O534" s="237"/>
      <c r="P534" s="237"/>
      <c r="Q534" s="237"/>
      <c r="R534" s="237"/>
      <c r="S534" s="237"/>
      <c r="T534" s="237"/>
      <c r="U534" s="237"/>
      <c r="V534" s="237"/>
      <c r="W534" s="237"/>
      <c r="X534" s="237"/>
      <c r="Y534" s="237"/>
      <c r="Z534" s="237"/>
    </row>
    <row r="535" spans="1:26" ht="12.75" customHeight="1" x14ac:dyDescent="0.2">
      <c r="A535" s="268"/>
      <c r="B535" s="269"/>
      <c r="C535" s="270"/>
      <c r="D535" s="269"/>
      <c r="E535" s="271"/>
      <c r="F535" s="271"/>
      <c r="G535" s="237"/>
      <c r="H535" s="237"/>
      <c r="I535" s="237"/>
      <c r="J535" s="237"/>
      <c r="K535" s="237"/>
      <c r="L535" s="237"/>
      <c r="M535" s="237"/>
      <c r="N535" s="237"/>
      <c r="O535" s="237"/>
      <c r="P535" s="237"/>
      <c r="Q535" s="237"/>
      <c r="R535" s="237"/>
      <c r="S535" s="237"/>
      <c r="T535" s="237"/>
      <c r="U535" s="237"/>
      <c r="V535" s="237"/>
      <c r="W535" s="237"/>
      <c r="X535" s="237"/>
      <c r="Y535" s="237"/>
      <c r="Z535" s="237"/>
    </row>
    <row r="536" spans="1:26" ht="12.75" customHeight="1" x14ac:dyDescent="0.2">
      <c r="A536" s="268"/>
      <c r="B536" s="269"/>
      <c r="C536" s="270"/>
      <c r="D536" s="269"/>
      <c r="E536" s="271"/>
      <c r="F536" s="271"/>
      <c r="G536" s="237"/>
      <c r="H536" s="237"/>
      <c r="I536" s="237"/>
      <c r="J536" s="237"/>
      <c r="K536" s="237"/>
      <c r="L536" s="237"/>
      <c r="M536" s="237"/>
      <c r="N536" s="237"/>
      <c r="O536" s="237"/>
      <c r="P536" s="237"/>
      <c r="Q536" s="237"/>
      <c r="R536" s="237"/>
      <c r="S536" s="237"/>
      <c r="T536" s="237"/>
      <c r="U536" s="237"/>
      <c r="V536" s="237"/>
      <c r="W536" s="237"/>
      <c r="X536" s="237"/>
      <c r="Y536" s="237"/>
      <c r="Z536" s="237"/>
    </row>
    <row r="537" spans="1:26" ht="12.75" customHeight="1" x14ac:dyDescent="0.2">
      <c r="A537" s="268"/>
      <c r="B537" s="269"/>
      <c r="C537" s="270"/>
      <c r="D537" s="269"/>
      <c r="E537" s="271"/>
      <c r="F537" s="271"/>
      <c r="G537" s="237"/>
      <c r="H537" s="237"/>
      <c r="I537" s="237"/>
      <c r="J537" s="237"/>
      <c r="K537" s="237"/>
      <c r="L537" s="237"/>
      <c r="M537" s="237"/>
      <c r="N537" s="237"/>
      <c r="O537" s="237"/>
      <c r="P537" s="237"/>
      <c r="Q537" s="237"/>
      <c r="R537" s="237"/>
      <c r="S537" s="237"/>
      <c r="T537" s="237"/>
      <c r="U537" s="237"/>
      <c r="V537" s="237"/>
      <c r="W537" s="237"/>
      <c r="X537" s="237"/>
      <c r="Y537" s="237"/>
      <c r="Z537" s="237"/>
    </row>
    <row r="538" spans="1:26" ht="12.75" customHeight="1" x14ac:dyDescent="0.2">
      <c r="A538" s="268"/>
      <c r="B538" s="269"/>
      <c r="C538" s="270"/>
      <c r="D538" s="269"/>
      <c r="E538" s="271"/>
      <c r="F538" s="271"/>
      <c r="G538" s="237"/>
      <c r="H538" s="237"/>
      <c r="I538" s="237"/>
      <c r="J538" s="237"/>
      <c r="K538" s="237"/>
      <c r="L538" s="237"/>
      <c r="M538" s="237"/>
      <c r="N538" s="237"/>
      <c r="O538" s="237"/>
      <c r="P538" s="237"/>
      <c r="Q538" s="237"/>
      <c r="R538" s="237"/>
      <c r="S538" s="237"/>
      <c r="T538" s="237"/>
      <c r="U538" s="237"/>
      <c r="V538" s="237"/>
      <c r="W538" s="237"/>
      <c r="X538" s="237"/>
      <c r="Y538" s="237"/>
      <c r="Z538" s="237"/>
    </row>
    <row r="539" spans="1:26" ht="12.75" customHeight="1" x14ac:dyDescent="0.2">
      <c r="A539" s="268"/>
      <c r="B539" s="269"/>
      <c r="C539" s="270"/>
      <c r="D539" s="269"/>
      <c r="E539" s="271"/>
      <c r="F539" s="271"/>
      <c r="G539" s="237"/>
      <c r="H539" s="237"/>
      <c r="I539" s="237"/>
      <c r="J539" s="237"/>
      <c r="K539" s="237"/>
      <c r="L539" s="237"/>
      <c r="M539" s="237"/>
      <c r="N539" s="237"/>
      <c r="O539" s="237"/>
      <c r="P539" s="237"/>
      <c r="Q539" s="237"/>
      <c r="R539" s="237"/>
      <c r="S539" s="237"/>
      <c r="T539" s="237"/>
      <c r="U539" s="237"/>
      <c r="V539" s="237"/>
      <c r="W539" s="237"/>
      <c r="X539" s="237"/>
      <c r="Y539" s="237"/>
      <c r="Z539" s="237"/>
    </row>
    <row r="540" spans="1:26" ht="12.75" customHeight="1" x14ac:dyDescent="0.2">
      <c r="A540" s="268"/>
      <c r="B540" s="269"/>
      <c r="C540" s="270"/>
      <c r="D540" s="269"/>
      <c r="E540" s="271"/>
      <c r="F540" s="271"/>
      <c r="G540" s="237"/>
      <c r="H540" s="237"/>
      <c r="I540" s="237"/>
      <c r="J540" s="237"/>
      <c r="K540" s="237"/>
      <c r="L540" s="237"/>
      <c r="M540" s="237"/>
      <c r="N540" s="237"/>
      <c r="O540" s="237"/>
      <c r="P540" s="237"/>
      <c r="Q540" s="237"/>
      <c r="R540" s="237"/>
      <c r="S540" s="237"/>
      <c r="T540" s="237"/>
      <c r="U540" s="237"/>
      <c r="V540" s="237"/>
      <c r="W540" s="237"/>
      <c r="X540" s="237"/>
      <c r="Y540" s="237"/>
      <c r="Z540" s="237"/>
    </row>
    <row r="541" spans="1:26" ht="12.75" customHeight="1" x14ac:dyDescent="0.2">
      <c r="A541" s="268"/>
      <c r="B541" s="269"/>
      <c r="C541" s="270"/>
      <c r="D541" s="269"/>
      <c r="E541" s="271"/>
      <c r="F541" s="271"/>
      <c r="G541" s="237"/>
      <c r="H541" s="237"/>
      <c r="I541" s="237"/>
      <c r="J541" s="237"/>
      <c r="K541" s="237"/>
      <c r="L541" s="237"/>
      <c r="M541" s="237"/>
      <c r="N541" s="237"/>
      <c r="O541" s="237"/>
      <c r="P541" s="237"/>
      <c r="Q541" s="237"/>
      <c r="R541" s="237"/>
      <c r="S541" s="237"/>
      <c r="T541" s="237"/>
      <c r="U541" s="237"/>
      <c r="V541" s="237"/>
      <c r="W541" s="237"/>
      <c r="X541" s="237"/>
      <c r="Y541" s="237"/>
      <c r="Z541" s="237"/>
    </row>
    <row r="542" spans="1:26" ht="12.75" customHeight="1" x14ac:dyDescent="0.2">
      <c r="A542" s="268"/>
      <c r="B542" s="269"/>
      <c r="C542" s="270"/>
      <c r="D542" s="269"/>
      <c r="E542" s="271"/>
      <c r="F542" s="271"/>
      <c r="G542" s="237"/>
      <c r="H542" s="237"/>
      <c r="I542" s="237"/>
      <c r="J542" s="237"/>
      <c r="K542" s="237"/>
      <c r="L542" s="237"/>
      <c r="M542" s="237"/>
      <c r="N542" s="237"/>
      <c r="O542" s="237"/>
      <c r="P542" s="237"/>
      <c r="Q542" s="237"/>
      <c r="R542" s="237"/>
      <c r="S542" s="237"/>
      <c r="T542" s="237"/>
      <c r="U542" s="237"/>
      <c r="V542" s="237"/>
      <c r="W542" s="237"/>
      <c r="X542" s="237"/>
      <c r="Y542" s="237"/>
      <c r="Z542" s="237"/>
    </row>
    <row r="543" spans="1:26" ht="12.75" customHeight="1" x14ac:dyDescent="0.2">
      <c r="A543" s="268"/>
      <c r="B543" s="269"/>
      <c r="C543" s="270"/>
      <c r="D543" s="269"/>
      <c r="E543" s="271"/>
      <c r="F543" s="271"/>
      <c r="G543" s="237"/>
      <c r="H543" s="237"/>
      <c r="I543" s="237"/>
      <c r="J543" s="237"/>
      <c r="K543" s="237"/>
      <c r="L543" s="237"/>
      <c r="M543" s="237"/>
      <c r="N543" s="237"/>
      <c r="O543" s="237"/>
      <c r="P543" s="237"/>
      <c r="Q543" s="237"/>
      <c r="R543" s="237"/>
      <c r="S543" s="237"/>
      <c r="T543" s="237"/>
      <c r="U543" s="237"/>
      <c r="V543" s="237"/>
      <c r="W543" s="237"/>
      <c r="X543" s="237"/>
      <c r="Y543" s="237"/>
      <c r="Z543" s="237"/>
    </row>
    <row r="544" spans="1:26" ht="12.75" customHeight="1" x14ac:dyDescent="0.2">
      <c r="A544" s="268"/>
      <c r="B544" s="269"/>
      <c r="C544" s="270"/>
      <c r="D544" s="269"/>
      <c r="E544" s="271"/>
      <c r="F544" s="271"/>
      <c r="G544" s="237"/>
      <c r="H544" s="237"/>
      <c r="I544" s="237"/>
      <c r="J544" s="237"/>
      <c r="K544" s="237"/>
      <c r="L544" s="237"/>
      <c r="M544" s="237"/>
      <c r="N544" s="237"/>
      <c r="O544" s="237"/>
      <c r="P544" s="237"/>
      <c r="Q544" s="237"/>
      <c r="R544" s="237"/>
      <c r="S544" s="237"/>
      <c r="T544" s="237"/>
      <c r="U544" s="237"/>
      <c r="V544" s="237"/>
      <c r="W544" s="237"/>
      <c r="X544" s="237"/>
      <c r="Y544" s="237"/>
      <c r="Z544" s="237"/>
    </row>
    <row r="545" spans="1:26" ht="12.75" customHeight="1" x14ac:dyDescent="0.2">
      <c r="A545" s="268"/>
      <c r="B545" s="269"/>
      <c r="C545" s="270"/>
      <c r="D545" s="269"/>
      <c r="E545" s="271"/>
      <c r="F545" s="271"/>
      <c r="G545" s="237"/>
      <c r="H545" s="237"/>
      <c r="I545" s="237"/>
      <c r="J545" s="237"/>
      <c r="K545" s="237"/>
      <c r="L545" s="237"/>
      <c r="M545" s="237"/>
      <c r="N545" s="237"/>
      <c r="O545" s="237"/>
      <c r="P545" s="237"/>
      <c r="Q545" s="237"/>
      <c r="R545" s="237"/>
      <c r="S545" s="237"/>
      <c r="T545" s="237"/>
      <c r="U545" s="237"/>
      <c r="V545" s="237"/>
      <c r="W545" s="237"/>
      <c r="X545" s="237"/>
      <c r="Y545" s="237"/>
      <c r="Z545" s="237"/>
    </row>
    <row r="546" spans="1:26" ht="12.75" customHeight="1" x14ac:dyDescent="0.2">
      <c r="A546" s="268"/>
      <c r="B546" s="269"/>
      <c r="C546" s="270"/>
      <c r="D546" s="269"/>
      <c r="E546" s="271"/>
      <c r="F546" s="271"/>
      <c r="G546" s="237"/>
      <c r="H546" s="237"/>
      <c r="I546" s="237"/>
      <c r="J546" s="237"/>
      <c r="K546" s="237"/>
      <c r="L546" s="237"/>
      <c r="M546" s="237"/>
      <c r="N546" s="237"/>
      <c r="O546" s="237"/>
      <c r="P546" s="237"/>
      <c r="Q546" s="237"/>
      <c r="R546" s="237"/>
      <c r="S546" s="237"/>
      <c r="T546" s="237"/>
      <c r="U546" s="237"/>
      <c r="V546" s="237"/>
      <c r="W546" s="237"/>
      <c r="X546" s="237"/>
      <c r="Y546" s="237"/>
      <c r="Z546" s="237"/>
    </row>
    <row r="547" spans="1:26" ht="12.75" customHeight="1" x14ac:dyDescent="0.2">
      <c r="A547" s="268"/>
      <c r="B547" s="269"/>
      <c r="C547" s="270"/>
      <c r="D547" s="269"/>
      <c r="E547" s="271"/>
      <c r="F547" s="271"/>
      <c r="G547" s="237"/>
      <c r="H547" s="237"/>
      <c r="I547" s="237"/>
      <c r="J547" s="237"/>
      <c r="K547" s="237"/>
      <c r="L547" s="237"/>
      <c r="M547" s="237"/>
      <c r="N547" s="237"/>
      <c r="O547" s="237"/>
      <c r="P547" s="237"/>
      <c r="Q547" s="237"/>
      <c r="R547" s="237"/>
      <c r="S547" s="237"/>
      <c r="T547" s="237"/>
      <c r="U547" s="237"/>
      <c r="V547" s="237"/>
      <c r="W547" s="237"/>
      <c r="X547" s="237"/>
      <c r="Y547" s="237"/>
      <c r="Z547" s="237"/>
    </row>
    <row r="548" spans="1:26" ht="12.75" customHeight="1" x14ac:dyDescent="0.2">
      <c r="A548" s="268"/>
      <c r="B548" s="269"/>
      <c r="C548" s="270"/>
      <c r="D548" s="269"/>
      <c r="E548" s="271"/>
      <c r="F548" s="271"/>
      <c r="G548" s="237"/>
      <c r="H548" s="237"/>
      <c r="I548" s="237"/>
      <c r="J548" s="237"/>
      <c r="K548" s="237"/>
      <c r="L548" s="237"/>
      <c r="M548" s="237"/>
      <c r="N548" s="237"/>
      <c r="O548" s="237"/>
      <c r="P548" s="237"/>
      <c r="Q548" s="237"/>
      <c r="R548" s="237"/>
      <c r="S548" s="237"/>
      <c r="T548" s="237"/>
      <c r="U548" s="237"/>
      <c r="V548" s="237"/>
      <c r="W548" s="237"/>
      <c r="X548" s="237"/>
      <c r="Y548" s="237"/>
      <c r="Z548" s="237"/>
    </row>
    <row r="549" spans="1:26" ht="12.75" customHeight="1" x14ac:dyDescent="0.2">
      <c r="A549" s="268"/>
      <c r="B549" s="269"/>
      <c r="C549" s="270"/>
      <c r="D549" s="269"/>
      <c r="E549" s="271"/>
      <c r="F549" s="271"/>
      <c r="G549" s="237"/>
      <c r="H549" s="237"/>
      <c r="I549" s="237"/>
      <c r="J549" s="237"/>
      <c r="K549" s="237"/>
      <c r="L549" s="237"/>
      <c r="M549" s="237"/>
      <c r="N549" s="237"/>
      <c r="O549" s="237"/>
      <c r="P549" s="237"/>
      <c r="Q549" s="237"/>
      <c r="R549" s="237"/>
      <c r="S549" s="237"/>
      <c r="T549" s="237"/>
      <c r="U549" s="237"/>
      <c r="V549" s="237"/>
      <c r="W549" s="237"/>
      <c r="X549" s="237"/>
      <c r="Y549" s="237"/>
      <c r="Z549" s="237"/>
    </row>
    <row r="550" spans="1:26" ht="12.75" customHeight="1" x14ac:dyDescent="0.2">
      <c r="A550" s="268"/>
      <c r="B550" s="269"/>
      <c r="C550" s="270"/>
      <c r="D550" s="269"/>
      <c r="E550" s="271"/>
      <c r="F550" s="271"/>
      <c r="G550" s="237"/>
      <c r="H550" s="237"/>
      <c r="I550" s="237"/>
      <c r="J550" s="237"/>
      <c r="K550" s="237"/>
      <c r="L550" s="237"/>
      <c r="M550" s="237"/>
      <c r="N550" s="237"/>
      <c r="O550" s="237"/>
      <c r="P550" s="237"/>
      <c r="Q550" s="237"/>
      <c r="R550" s="237"/>
      <c r="S550" s="237"/>
      <c r="T550" s="237"/>
      <c r="U550" s="237"/>
      <c r="V550" s="237"/>
      <c r="W550" s="237"/>
      <c r="X550" s="237"/>
      <c r="Y550" s="237"/>
      <c r="Z550" s="237"/>
    </row>
    <row r="551" spans="1:26" ht="12.75" customHeight="1" x14ac:dyDescent="0.2">
      <c r="A551" s="268"/>
      <c r="B551" s="269"/>
      <c r="C551" s="270"/>
      <c r="D551" s="269"/>
      <c r="E551" s="271"/>
      <c r="F551" s="271"/>
      <c r="G551" s="237"/>
      <c r="H551" s="237"/>
      <c r="I551" s="237"/>
      <c r="J551" s="237"/>
      <c r="K551" s="237"/>
      <c r="L551" s="237"/>
      <c r="M551" s="237"/>
      <c r="N551" s="237"/>
      <c r="O551" s="237"/>
      <c r="P551" s="237"/>
      <c r="Q551" s="237"/>
      <c r="R551" s="237"/>
      <c r="S551" s="237"/>
      <c r="T551" s="237"/>
      <c r="U551" s="237"/>
      <c r="V551" s="237"/>
      <c r="W551" s="237"/>
      <c r="X551" s="237"/>
      <c r="Y551" s="237"/>
      <c r="Z551" s="237"/>
    </row>
    <row r="552" spans="1:26" ht="12.75" customHeight="1" x14ac:dyDescent="0.2">
      <c r="A552" s="268"/>
      <c r="B552" s="269"/>
      <c r="C552" s="270"/>
      <c r="D552" s="269"/>
      <c r="E552" s="271"/>
      <c r="F552" s="271"/>
      <c r="G552" s="237"/>
      <c r="H552" s="237"/>
      <c r="I552" s="237"/>
      <c r="J552" s="237"/>
      <c r="K552" s="237"/>
      <c r="L552" s="237"/>
      <c r="M552" s="237"/>
      <c r="N552" s="237"/>
      <c r="O552" s="237"/>
      <c r="P552" s="237"/>
      <c r="Q552" s="237"/>
      <c r="R552" s="237"/>
      <c r="S552" s="237"/>
      <c r="T552" s="237"/>
      <c r="U552" s="237"/>
      <c r="V552" s="237"/>
      <c r="W552" s="237"/>
      <c r="X552" s="237"/>
      <c r="Y552" s="237"/>
      <c r="Z552" s="237"/>
    </row>
    <row r="553" spans="1:26" ht="12.75" customHeight="1" x14ac:dyDescent="0.2">
      <c r="A553" s="268"/>
      <c r="B553" s="269"/>
      <c r="C553" s="270"/>
      <c r="D553" s="269"/>
      <c r="E553" s="271"/>
      <c r="F553" s="271"/>
      <c r="G553" s="237"/>
      <c r="H553" s="237"/>
      <c r="I553" s="237"/>
      <c r="J553" s="237"/>
      <c r="K553" s="237"/>
      <c r="L553" s="237"/>
      <c r="M553" s="237"/>
      <c r="N553" s="237"/>
      <c r="O553" s="237"/>
      <c r="P553" s="237"/>
      <c r="Q553" s="237"/>
      <c r="R553" s="237"/>
      <c r="S553" s="237"/>
      <c r="T553" s="237"/>
      <c r="U553" s="237"/>
      <c r="V553" s="237"/>
      <c r="W553" s="237"/>
      <c r="X553" s="237"/>
      <c r="Y553" s="237"/>
      <c r="Z553" s="237"/>
    </row>
    <row r="554" spans="1:26" ht="12.75" customHeight="1" x14ac:dyDescent="0.2">
      <c r="A554" s="268"/>
      <c r="B554" s="269"/>
      <c r="C554" s="270"/>
      <c r="D554" s="269"/>
      <c r="E554" s="271"/>
      <c r="F554" s="271"/>
      <c r="G554" s="237"/>
      <c r="H554" s="237"/>
      <c r="I554" s="237"/>
      <c r="J554" s="237"/>
      <c r="K554" s="237"/>
      <c r="L554" s="237"/>
      <c r="M554" s="237"/>
      <c r="N554" s="237"/>
      <c r="O554" s="237"/>
      <c r="P554" s="237"/>
      <c r="Q554" s="237"/>
      <c r="R554" s="237"/>
      <c r="S554" s="237"/>
      <c r="T554" s="237"/>
      <c r="U554" s="237"/>
      <c r="V554" s="237"/>
      <c r="W554" s="237"/>
      <c r="X554" s="237"/>
      <c r="Y554" s="237"/>
      <c r="Z554" s="237"/>
    </row>
    <row r="555" spans="1:26" ht="12.75" customHeight="1" x14ac:dyDescent="0.2">
      <c r="A555" s="268"/>
      <c r="B555" s="269"/>
      <c r="C555" s="270"/>
      <c r="D555" s="269"/>
      <c r="E555" s="271"/>
      <c r="F555" s="271"/>
      <c r="G555" s="237"/>
      <c r="H555" s="237"/>
      <c r="I555" s="237"/>
      <c r="J555" s="237"/>
      <c r="K555" s="237"/>
      <c r="L555" s="237"/>
      <c r="M555" s="237"/>
      <c r="N555" s="237"/>
      <c r="O555" s="237"/>
      <c r="P555" s="237"/>
      <c r="Q555" s="237"/>
      <c r="R555" s="237"/>
      <c r="S555" s="237"/>
      <c r="T555" s="237"/>
      <c r="U555" s="237"/>
      <c r="V555" s="237"/>
      <c r="W555" s="237"/>
      <c r="X555" s="237"/>
      <c r="Y555" s="237"/>
      <c r="Z555" s="237"/>
    </row>
    <row r="556" spans="1:26" ht="12.75" customHeight="1" x14ac:dyDescent="0.2">
      <c r="A556" s="268"/>
      <c r="B556" s="269"/>
      <c r="C556" s="270"/>
      <c r="D556" s="269"/>
      <c r="E556" s="271"/>
      <c r="F556" s="271"/>
      <c r="G556" s="237"/>
      <c r="H556" s="237"/>
      <c r="I556" s="237"/>
      <c r="J556" s="237"/>
      <c r="K556" s="237"/>
      <c r="L556" s="237"/>
      <c r="M556" s="237"/>
      <c r="N556" s="237"/>
      <c r="O556" s="237"/>
      <c r="P556" s="237"/>
      <c r="Q556" s="237"/>
      <c r="R556" s="237"/>
      <c r="S556" s="237"/>
      <c r="T556" s="237"/>
      <c r="U556" s="237"/>
      <c r="V556" s="237"/>
      <c r="W556" s="237"/>
      <c r="X556" s="237"/>
      <c r="Y556" s="237"/>
      <c r="Z556" s="237"/>
    </row>
    <row r="557" spans="1:26" ht="12.75" customHeight="1" x14ac:dyDescent="0.2">
      <c r="A557" s="268"/>
      <c r="B557" s="269"/>
      <c r="C557" s="270"/>
      <c r="D557" s="269"/>
      <c r="E557" s="271"/>
      <c r="F557" s="271"/>
      <c r="G557" s="237"/>
      <c r="H557" s="237"/>
      <c r="I557" s="237"/>
      <c r="J557" s="237"/>
      <c r="K557" s="237"/>
      <c r="L557" s="237"/>
      <c r="M557" s="237"/>
      <c r="N557" s="237"/>
      <c r="O557" s="237"/>
      <c r="P557" s="237"/>
      <c r="Q557" s="237"/>
      <c r="R557" s="237"/>
      <c r="S557" s="237"/>
      <c r="T557" s="237"/>
      <c r="U557" s="237"/>
      <c r="V557" s="237"/>
      <c r="W557" s="237"/>
      <c r="X557" s="237"/>
      <c r="Y557" s="237"/>
      <c r="Z557" s="237"/>
    </row>
    <row r="558" spans="1:26" ht="12.75" customHeight="1" x14ac:dyDescent="0.2">
      <c r="A558" s="268"/>
      <c r="B558" s="269"/>
      <c r="C558" s="270"/>
      <c r="D558" s="269"/>
      <c r="E558" s="271"/>
      <c r="F558" s="271"/>
      <c r="G558" s="237"/>
      <c r="H558" s="237"/>
      <c r="I558" s="237"/>
      <c r="J558" s="237"/>
      <c r="K558" s="237"/>
      <c r="L558" s="237"/>
      <c r="M558" s="237"/>
      <c r="N558" s="237"/>
      <c r="O558" s="237"/>
      <c r="P558" s="237"/>
      <c r="Q558" s="237"/>
      <c r="R558" s="237"/>
      <c r="S558" s="237"/>
      <c r="T558" s="237"/>
      <c r="U558" s="237"/>
      <c r="V558" s="237"/>
      <c r="W558" s="237"/>
      <c r="X558" s="237"/>
      <c r="Y558" s="237"/>
      <c r="Z558" s="237"/>
    </row>
    <row r="559" spans="1:26" ht="12.75" customHeight="1" x14ac:dyDescent="0.2">
      <c r="A559" s="268"/>
      <c r="B559" s="269"/>
      <c r="C559" s="270"/>
      <c r="D559" s="269"/>
      <c r="E559" s="271"/>
      <c r="F559" s="271"/>
      <c r="G559" s="237"/>
      <c r="H559" s="237"/>
      <c r="I559" s="237"/>
      <c r="J559" s="237"/>
      <c r="K559" s="237"/>
      <c r="L559" s="237"/>
      <c r="M559" s="237"/>
      <c r="N559" s="237"/>
      <c r="O559" s="237"/>
      <c r="P559" s="237"/>
      <c r="Q559" s="237"/>
      <c r="R559" s="237"/>
      <c r="S559" s="237"/>
      <c r="T559" s="237"/>
      <c r="U559" s="237"/>
      <c r="V559" s="237"/>
      <c r="W559" s="237"/>
      <c r="X559" s="237"/>
      <c r="Y559" s="237"/>
      <c r="Z559" s="237"/>
    </row>
    <row r="560" spans="1:26" ht="12.75" customHeight="1" x14ac:dyDescent="0.2">
      <c r="A560" s="268"/>
      <c r="B560" s="269"/>
      <c r="C560" s="270"/>
      <c r="D560" s="269"/>
      <c r="E560" s="271"/>
      <c r="F560" s="271"/>
      <c r="G560" s="237"/>
      <c r="H560" s="237"/>
      <c r="I560" s="237"/>
      <c r="J560" s="237"/>
      <c r="K560" s="237"/>
      <c r="L560" s="237"/>
      <c r="M560" s="237"/>
      <c r="N560" s="237"/>
      <c r="O560" s="237"/>
      <c r="P560" s="237"/>
      <c r="Q560" s="237"/>
      <c r="R560" s="237"/>
      <c r="S560" s="237"/>
      <c r="T560" s="237"/>
      <c r="U560" s="237"/>
      <c r="V560" s="237"/>
      <c r="W560" s="237"/>
      <c r="X560" s="237"/>
      <c r="Y560" s="237"/>
      <c r="Z560" s="237"/>
    </row>
    <row r="561" spans="1:26" ht="12.75" customHeight="1" x14ac:dyDescent="0.2">
      <c r="A561" s="268"/>
      <c r="B561" s="269"/>
      <c r="C561" s="270"/>
      <c r="D561" s="269"/>
      <c r="E561" s="271"/>
      <c r="F561" s="271"/>
      <c r="G561" s="237"/>
      <c r="H561" s="237"/>
      <c r="I561" s="237"/>
      <c r="J561" s="237"/>
      <c r="K561" s="237"/>
      <c r="L561" s="237"/>
      <c r="M561" s="237"/>
      <c r="N561" s="237"/>
      <c r="O561" s="237"/>
      <c r="P561" s="237"/>
      <c r="Q561" s="237"/>
      <c r="R561" s="237"/>
      <c r="S561" s="237"/>
      <c r="T561" s="237"/>
      <c r="U561" s="237"/>
      <c r="V561" s="237"/>
      <c r="W561" s="237"/>
      <c r="X561" s="237"/>
      <c r="Y561" s="237"/>
      <c r="Z561" s="237"/>
    </row>
    <row r="562" spans="1:26" ht="12.75" customHeight="1" x14ac:dyDescent="0.2">
      <c r="A562" s="268"/>
      <c r="B562" s="269"/>
      <c r="C562" s="270"/>
      <c r="D562" s="269"/>
      <c r="E562" s="271"/>
      <c r="F562" s="271"/>
      <c r="G562" s="237"/>
      <c r="H562" s="237"/>
      <c r="I562" s="237"/>
      <c r="J562" s="237"/>
      <c r="K562" s="237"/>
      <c r="L562" s="237"/>
      <c r="M562" s="237"/>
      <c r="N562" s="237"/>
      <c r="O562" s="237"/>
      <c r="P562" s="237"/>
      <c r="Q562" s="237"/>
      <c r="R562" s="237"/>
      <c r="S562" s="237"/>
      <c r="T562" s="237"/>
      <c r="U562" s="237"/>
      <c r="V562" s="237"/>
      <c r="W562" s="237"/>
      <c r="X562" s="237"/>
      <c r="Y562" s="237"/>
      <c r="Z562" s="237"/>
    </row>
    <row r="563" spans="1:26" ht="12.75" customHeight="1" x14ac:dyDescent="0.2">
      <c r="A563" s="268"/>
      <c r="B563" s="269"/>
      <c r="C563" s="270"/>
      <c r="D563" s="269"/>
      <c r="E563" s="271"/>
      <c r="F563" s="271"/>
      <c r="G563" s="237"/>
      <c r="H563" s="237"/>
      <c r="I563" s="237"/>
      <c r="J563" s="237"/>
      <c r="K563" s="237"/>
      <c r="L563" s="237"/>
      <c r="M563" s="237"/>
      <c r="N563" s="237"/>
      <c r="O563" s="237"/>
      <c r="P563" s="237"/>
      <c r="Q563" s="237"/>
      <c r="R563" s="237"/>
      <c r="S563" s="237"/>
      <c r="T563" s="237"/>
      <c r="U563" s="237"/>
      <c r="V563" s="237"/>
      <c r="W563" s="237"/>
      <c r="X563" s="237"/>
      <c r="Y563" s="237"/>
      <c r="Z563" s="237"/>
    </row>
    <row r="564" spans="1:26" ht="12.75" customHeight="1" x14ac:dyDescent="0.2">
      <c r="A564" s="268"/>
      <c r="B564" s="269"/>
      <c r="C564" s="270"/>
      <c r="D564" s="269"/>
      <c r="E564" s="271"/>
      <c r="F564" s="271"/>
      <c r="G564" s="237"/>
      <c r="H564" s="237"/>
      <c r="I564" s="237"/>
      <c r="J564" s="237"/>
      <c r="K564" s="237"/>
      <c r="L564" s="237"/>
      <c r="M564" s="237"/>
      <c r="N564" s="237"/>
      <c r="O564" s="237"/>
      <c r="P564" s="237"/>
      <c r="Q564" s="237"/>
      <c r="R564" s="237"/>
      <c r="S564" s="237"/>
      <c r="T564" s="237"/>
      <c r="U564" s="237"/>
      <c r="V564" s="237"/>
      <c r="W564" s="237"/>
      <c r="X564" s="237"/>
      <c r="Y564" s="237"/>
      <c r="Z564" s="237"/>
    </row>
    <row r="565" spans="1:26" ht="12.75" customHeight="1" x14ac:dyDescent="0.2">
      <c r="A565" s="268"/>
      <c r="B565" s="269"/>
      <c r="C565" s="270"/>
      <c r="D565" s="269"/>
      <c r="E565" s="271"/>
      <c r="F565" s="271"/>
      <c r="G565" s="237"/>
      <c r="H565" s="237"/>
      <c r="I565" s="237"/>
      <c r="J565" s="237"/>
      <c r="K565" s="237"/>
      <c r="L565" s="237"/>
      <c r="M565" s="237"/>
      <c r="N565" s="237"/>
      <c r="O565" s="237"/>
      <c r="P565" s="237"/>
      <c r="Q565" s="237"/>
      <c r="R565" s="237"/>
      <c r="S565" s="237"/>
      <c r="T565" s="237"/>
      <c r="U565" s="237"/>
      <c r="V565" s="237"/>
      <c r="W565" s="237"/>
      <c r="X565" s="237"/>
      <c r="Y565" s="237"/>
      <c r="Z565" s="237"/>
    </row>
    <row r="566" spans="1:26" ht="12.75" customHeight="1" x14ac:dyDescent="0.2">
      <c r="A566" s="268"/>
      <c r="B566" s="269"/>
      <c r="C566" s="270"/>
      <c r="D566" s="269"/>
      <c r="E566" s="271"/>
      <c r="F566" s="271"/>
      <c r="G566" s="237"/>
      <c r="H566" s="237"/>
      <c r="I566" s="237"/>
      <c r="J566" s="237"/>
      <c r="K566" s="237"/>
      <c r="L566" s="237"/>
      <c r="M566" s="237"/>
      <c r="N566" s="237"/>
      <c r="O566" s="237"/>
      <c r="P566" s="237"/>
      <c r="Q566" s="237"/>
      <c r="R566" s="237"/>
      <c r="S566" s="237"/>
      <c r="T566" s="237"/>
      <c r="U566" s="237"/>
      <c r="V566" s="237"/>
      <c r="W566" s="237"/>
      <c r="X566" s="237"/>
      <c r="Y566" s="237"/>
      <c r="Z566" s="237"/>
    </row>
    <row r="567" spans="1:26" ht="12.75" customHeight="1" x14ac:dyDescent="0.2">
      <c r="A567" s="268"/>
      <c r="B567" s="269"/>
      <c r="C567" s="270"/>
      <c r="D567" s="269"/>
      <c r="E567" s="271"/>
      <c r="F567" s="271"/>
      <c r="G567" s="237"/>
      <c r="H567" s="237"/>
      <c r="I567" s="237"/>
      <c r="J567" s="237"/>
      <c r="K567" s="237"/>
      <c r="L567" s="237"/>
      <c r="M567" s="237"/>
      <c r="N567" s="237"/>
      <c r="O567" s="237"/>
      <c r="P567" s="237"/>
      <c r="Q567" s="237"/>
      <c r="R567" s="237"/>
      <c r="S567" s="237"/>
      <c r="T567" s="237"/>
      <c r="U567" s="237"/>
      <c r="V567" s="237"/>
      <c r="W567" s="237"/>
      <c r="X567" s="237"/>
      <c r="Y567" s="237"/>
      <c r="Z567" s="237"/>
    </row>
    <row r="568" spans="1:26" ht="12.75" customHeight="1" x14ac:dyDescent="0.2">
      <c r="A568" s="268"/>
      <c r="B568" s="269"/>
      <c r="C568" s="270"/>
      <c r="D568" s="269"/>
      <c r="E568" s="271"/>
      <c r="F568" s="271"/>
      <c r="G568" s="237"/>
      <c r="H568" s="237"/>
      <c r="I568" s="237"/>
      <c r="J568" s="237"/>
      <c r="K568" s="237"/>
      <c r="L568" s="237"/>
      <c r="M568" s="237"/>
      <c r="N568" s="237"/>
      <c r="O568" s="237"/>
      <c r="P568" s="237"/>
      <c r="Q568" s="237"/>
      <c r="R568" s="237"/>
      <c r="S568" s="237"/>
      <c r="T568" s="237"/>
      <c r="U568" s="237"/>
      <c r="V568" s="237"/>
      <c r="W568" s="237"/>
      <c r="X568" s="237"/>
      <c r="Y568" s="237"/>
      <c r="Z568" s="237"/>
    </row>
    <row r="569" spans="1:26" ht="12.75" customHeight="1" x14ac:dyDescent="0.2">
      <c r="A569" s="268"/>
      <c r="B569" s="269"/>
      <c r="C569" s="270"/>
      <c r="D569" s="269"/>
      <c r="E569" s="271"/>
      <c r="F569" s="271"/>
      <c r="G569" s="237"/>
      <c r="H569" s="237"/>
      <c r="I569" s="237"/>
      <c r="J569" s="237"/>
      <c r="K569" s="237"/>
      <c r="L569" s="237"/>
      <c r="M569" s="237"/>
      <c r="N569" s="237"/>
      <c r="O569" s="237"/>
      <c r="P569" s="237"/>
      <c r="Q569" s="237"/>
      <c r="R569" s="237"/>
      <c r="S569" s="237"/>
      <c r="T569" s="237"/>
      <c r="U569" s="237"/>
      <c r="V569" s="237"/>
      <c r="W569" s="237"/>
      <c r="X569" s="237"/>
      <c r="Y569" s="237"/>
      <c r="Z569" s="237"/>
    </row>
    <row r="570" spans="1:26" ht="12.75" customHeight="1" x14ac:dyDescent="0.2">
      <c r="A570" s="268"/>
      <c r="B570" s="269"/>
      <c r="C570" s="270"/>
      <c r="D570" s="269"/>
      <c r="E570" s="271"/>
      <c r="F570" s="271"/>
      <c r="G570" s="237"/>
      <c r="H570" s="237"/>
      <c r="I570" s="237"/>
      <c r="J570" s="237"/>
      <c r="K570" s="237"/>
      <c r="L570" s="237"/>
      <c r="M570" s="237"/>
      <c r="N570" s="237"/>
      <c r="O570" s="237"/>
      <c r="P570" s="237"/>
      <c r="Q570" s="237"/>
      <c r="R570" s="237"/>
      <c r="S570" s="237"/>
      <c r="T570" s="237"/>
      <c r="U570" s="237"/>
      <c r="V570" s="237"/>
      <c r="W570" s="237"/>
      <c r="X570" s="237"/>
      <c r="Y570" s="237"/>
      <c r="Z570" s="237"/>
    </row>
    <row r="571" spans="1:26" ht="12.75" customHeight="1" x14ac:dyDescent="0.2">
      <c r="A571" s="268"/>
      <c r="B571" s="269"/>
      <c r="C571" s="270"/>
      <c r="D571" s="269"/>
      <c r="E571" s="271"/>
      <c r="F571" s="271"/>
      <c r="G571" s="237"/>
      <c r="H571" s="237"/>
      <c r="I571" s="237"/>
      <c r="J571" s="237"/>
      <c r="K571" s="237"/>
      <c r="L571" s="237"/>
      <c r="M571" s="237"/>
      <c r="N571" s="237"/>
      <c r="O571" s="237"/>
      <c r="P571" s="237"/>
      <c r="Q571" s="237"/>
      <c r="R571" s="237"/>
      <c r="S571" s="237"/>
      <c r="T571" s="237"/>
      <c r="U571" s="237"/>
      <c r="V571" s="237"/>
      <c r="W571" s="237"/>
      <c r="X571" s="237"/>
      <c r="Y571" s="237"/>
      <c r="Z571" s="237"/>
    </row>
    <row r="572" spans="1:26" ht="12.75" customHeight="1" x14ac:dyDescent="0.2">
      <c r="A572" s="268"/>
      <c r="B572" s="269"/>
      <c r="C572" s="270"/>
      <c r="D572" s="269"/>
      <c r="E572" s="271"/>
      <c r="F572" s="271"/>
      <c r="G572" s="237"/>
      <c r="H572" s="237"/>
      <c r="I572" s="237"/>
      <c r="J572" s="237"/>
      <c r="K572" s="237"/>
      <c r="L572" s="237"/>
      <c r="M572" s="237"/>
      <c r="N572" s="237"/>
      <c r="O572" s="237"/>
      <c r="P572" s="237"/>
      <c r="Q572" s="237"/>
      <c r="R572" s="237"/>
      <c r="S572" s="237"/>
      <c r="T572" s="237"/>
      <c r="U572" s="237"/>
      <c r="V572" s="237"/>
      <c r="W572" s="237"/>
      <c r="X572" s="237"/>
      <c r="Y572" s="237"/>
      <c r="Z572" s="237"/>
    </row>
    <row r="573" spans="1:26" ht="12.75" customHeight="1" x14ac:dyDescent="0.2">
      <c r="A573" s="268"/>
      <c r="B573" s="269"/>
      <c r="C573" s="270"/>
      <c r="D573" s="269"/>
      <c r="E573" s="271"/>
      <c r="F573" s="271"/>
      <c r="G573" s="237"/>
      <c r="H573" s="237"/>
      <c r="I573" s="237"/>
      <c r="J573" s="237"/>
      <c r="K573" s="237"/>
      <c r="L573" s="237"/>
      <c r="M573" s="237"/>
      <c r="N573" s="237"/>
      <c r="O573" s="237"/>
      <c r="P573" s="237"/>
      <c r="Q573" s="237"/>
      <c r="R573" s="237"/>
      <c r="S573" s="237"/>
      <c r="T573" s="237"/>
      <c r="U573" s="237"/>
      <c r="V573" s="237"/>
      <c r="W573" s="237"/>
      <c r="X573" s="237"/>
      <c r="Y573" s="237"/>
      <c r="Z573" s="237"/>
    </row>
    <row r="574" spans="1:26" ht="12.75" customHeight="1" x14ac:dyDescent="0.2">
      <c r="A574" s="268"/>
      <c r="B574" s="269"/>
      <c r="C574" s="270"/>
      <c r="D574" s="269"/>
      <c r="E574" s="271"/>
      <c r="F574" s="271"/>
      <c r="G574" s="237"/>
      <c r="H574" s="237"/>
      <c r="I574" s="237"/>
      <c r="J574" s="237"/>
      <c r="K574" s="237"/>
      <c r="L574" s="237"/>
      <c r="M574" s="237"/>
      <c r="N574" s="237"/>
      <c r="O574" s="237"/>
      <c r="P574" s="237"/>
      <c r="Q574" s="237"/>
      <c r="R574" s="237"/>
      <c r="S574" s="237"/>
      <c r="T574" s="237"/>
      <c r="U574" s="237"/>
      <c r="V574" s="237"/>
      <c r="W574" s="237"/>
      <c r="X574" s="237"/>
      <c r="Y574" s="237"/>
      <c r="Z574" s="237"/>
    </row>
    <row r="575" spans="1:26" ht="12.75" customHeight="1" x14ac:dyDescent="0.2">
      <c r="A575" s="268"/>
      <c r="B575" s="269"/>
      <c r="C575" s="270"/>
      <c r="D575" s="269"/>
      <c r="E575" s="271"/>
      <c r="F575" s="271"/>
      <c r="G575" s="237"/>
      <c r="H575" s="237"/>
      <c r="I575" s="237"/>
      <c r="J575" s="237"/>
      <c r="K575" s="237"/>
      <c r="L575" s="237"/>
      <c r="M575" s="237"/>
      <c r="N575" s="237"/>
      <c r="O575" s="237"/>
      <c r="P575" s="237"/>
      <c r="Q575" s="237"/>
      <c r="R575" s="237"/>
      <c r="S575" s="237"/>
      <c r="T575" s="237"/>
      <c r="U575" s="237"/>
      <c r="V575" s="237"/>
      <c r="W575" s="237"/>
      <c r="X575" s="237"/>
      <c r="Y575" s="237"/>
      <c r="Z575" s="237"/>
    </row>
    <row r="576" spans="1:26" ht="12.75" customHeight="1" x14ac:dyDescent="0.2">
      <c r="A576" s="268"/>
      <c r="B576" s="269"/>
      <c r="C576" s="270"/>
      <c r="D576" s="269"/>
      <c r="E576" s="271"/>
      <c r="F576" s="271"/>
      <c r="G576" s="237"/>
      <c r="H576" s="237"/>
      <c r="I576" s="237"/>
      <c r="J576" s="237"/>
      <c r="K576" s="237"/>
      <c r="L576" s="237"/>
      <c r="M576" s="237"/>
      <c r="N576" s="237"/>
      <c r="O576" s="237"/>
      <c r="P576" s="237"/>
      <c r="Q576" s="237"/>
      <c r="R576" s="237"/>
      <c r="S576" s="237"/>
      <c r="T576" s="237"/>
      <c r="U576" s="237"/>
      <c r="V576" s="237"/>
      <c r="W576" s="237"/>
      <c r="X576" s="237"/>
      <c r="Y576" s="237"/>
      <c r="Z576" s="237"/>
    </row>
    <row r="577" spans="1:26" ht="12.75" customHeight="1" x14ac:dyDescent="0.2">
      <c r="A577" s="268"/>
      <c r="B577" s="269"/>
      <c r="C577" s="270"/>
      <c r="D577" s="269"/>
      <c r="E577" s="271"/>
      <c r="F577" s="271"/>
      <c r="G577" s="237"/>
      <c r="H577" s="237"/>
      <c r="I577" s="237"/>
      <c r="J577" s="237"/>
      <c r="K577" s="237"/>
      <c r="L577" s="237"/>
      <c r="M577" s="237"/>
      <c r="N577" s="237"/>
      <c r="O577" s="237"/>
      <c r="P577" s="237"/>
      <c r="Q577" s="237"/>
      <c r="R577" s="237"/>
      <c r="S577" s="237"/>
      <c r="T577" s="237"/>
      <c r="U577" s="237"/>
      <c r="V577" s="237"/>
      <c r="W577" s="237"/>
      <c r="X577" s="237"/>
      <c r="Y577" s="237"/>
      <c r="Z577" s="237"/>
    </row>
    <row r="578" spans="1:26" ht="12.75" customHeight="1" x14ac:dyDescent="0.2">
      <c r="A578" s="268"/>
      <c r="B578" s="269"/>
      <c r="C578" s="270"/>
      <c r="D578" s="269"/>
      <c r="E578" s="271"/>
      <c r="F578" s="271"/>
      <c r="G578" s="237"/>
      <c r="H578" s="237"/>
      <c r="I578" s="237"/>
      <c r="J578" s="237"/>
      <c r="K578" s="237"/>
      <c r="L578" s="237"/>
      <c r="M578" s="237"/>
      <c r="N578" s="237"/>
      <c r="O578" s="237"/>
      <c r="P578" s="237"/>
      <c r="Q578" s="237"/>
      <c r="R578" s="237"/>
      <c r="S578" s="237"/>
      <c r="T578" s="237"/>
      <c r="U578" s="237"/>
      <c r="V578" s="237"/>
      <c r="W578" s="237"/>
      <c r="X578" s="237"/>
      <c r="Y578" s="237"/>
      <c r="Z578" s="237"/>
    </row>
    <row r="579" spans="1:26" ht="12.75" customHeight="1" x14ac:dyDescent="0.2">
      <c r="A579" s="268"/>
      <c r="B579" s="269"/>
      <c r="C579" s="270"/>
      <c r="D579" s="269"/>
      <c r="E579" s="271"/>
      <c r="F579" s="271"/>
      <c r="G579" s="237"/>
      <c r="H579" s="237"/>
      <c r="I579" s="237"/>
      <c r="J579" s="237"/>
      <c r="K579" s="237"/>
      <c r="L579" s="237"/>
      <c r="M579" s="237"/>
      <c r="N579" s="237"/>
      <c r="O579" s="237"/>
      <c r="P579" s="237"/>
      <c r="Q579" s="237"/>
      <c r="R579" s="237"/>
      <c r="S579" s="237"/>
      <c r="T579" s="237"/>
      <c r="U579" s="237"/>
      <c r="V579" s="237"/>
      <c r="W579" s="237"/>
      <c r="X579" s="237"/>
      <c r="Y579" s="237"/>
      <c r="Z579" s="237"/>
    </row>
    <row r="580" spans="1:26" ht="12.75" customHeight="1" x14ac:dyDescent="0.2">
      <c r="A580" s="268"/>
      <c r="B580" s="269"/>
      <c r="C580" s="270"/>
      <c r="D580" s="269"/>
      <c r="E580" s="271"/>
      <c r="F580" s="271"/>
      <c r="G580" s="237"/>
      <c r="H580" s="237"/>
      <c r="I580" s="237"/>
      <c r="J580" s="237"/>
      <c r="K580" s="237"/>
      <c r="L580" s="237"/>
      <c r="M580" s="237"/>
      <c r="N580" s="237"/>
      <c r="O580" s="237"/>
      <c r="P580" s="237"/>
      <c r="Q580" s="237"/>
      <c r="R580" s="237"/>
      <c r="S580" s="237"/>
      <c r="T580" s="237"/>
      <c r="U580" s="237"/>
      <c r="V580" s="237"/>
      <c r="W580" s="237"/>
      <c r="X580" s="237"/>
      <c r="Y580" s="237"/>
      <c r="Z580" s="237"/>
    </row>
    <row r="581" spans="1:26" ht="12.75" customHeight="1" x14ac:dyDescent="0.2">
      <c r="A581" s="268"/>
      <c r="B581" s="269"/>
      <c r="C581" s="270"/>
      <c r="D581" s="269"/>
      <c r="E581" s="271"/>
      <c r="F581" s="271"/>
      <c r="G581" s="237"/>
      <c r="H581" s="237"/>
      <c r="I581" s="237"/>
      <c r="J581" s="237"/>
      <c r="K581" s="237"/>
      <c r="L581" s="237"/>
      <c r="M581" s="237"/>
      <c r="N581" s="237"/>
      <c r="O581" s="237"/>
      <c r="P581" s="237"/>
      <c r="Q581" s="237"/>
      <c r="R581" s="237"/>
      <c r="S581" s="237"/>
      <c r="T581" s="237"/>
      <c r="U581" s="237"/>
      <c r="V581" s="237"/>
      <c r="W581" s="237"/>
      <c r="X581" s="237"/>
      <c r="Y581" s="237"/>
      <c r="Z581" s="237"/>
    </row>
    <row r="582" spans="1:26" ht="12.75" customHeight="1" x14ac:dyDescent="0.2">
      <c r="A582" s="268"/>
      <c r="B582" s="269"/>
      <c r="C582" s="270"/>
      <c r="D582" s="269"/>
      <c r="E582" s="271"/>
      <c r="F582" s="271"/>
      <c r="G582" s="237"/>
      <c r="H582" s="237"/>
      <c r="I582" s="237"/>
      <c r="J582" s="237"/>
      <c r="K582" s="237"/>
      <c r="L582" s="237"/>
      <c r="M582" s="237"/>
      <c r="N582" s="237"/>
      <c r="O582" s="237"/>
      <c r="P582" s="237"/>
      <c r="Q582" s="237"/>
      <c r="R582" s="237"/>
      <c r="S582" s="237"/>
      <c r="T582" s="237"/>
      <c r="U582" s="237"/>
      <c r="V582" s="237"/>
      <c r="W582" s="237"/>
      <c r="X582" s="237"/>
      <c r="Y582" s="237"/>
      <c r="Z582" s="237"/>
    </row>
    <row r="583" spans="1:26" ht="12.75" customHeight="1" x14ac:dyDescent="0.2">
      <c r="A583" s="268"/>
      <c r="B583" s="269"/>
      <c r="C583" s="270"/>
      <c r="D583" s="269"/>
      <c r="E583" s="271"/>
      <c r="F583" s="271"/>
      <c r="G583" s="237"/>
      <c r="H583" s="237"/>
      <c r="I583" s="237"/>
      <c r="J583" s="237"/>
      <c r="K583" s="237"/>
      <c r="L583" s="237"/>
      <c r="M583" s="237"/>
      <c r="N583" s="237"/>
      <c r="O583" s="237"/>
      <c r="P583" s="237"/>
      <c r="Q583" s="237"/>
      <c r="R583" s="237"/>
      <c r="S583" s="237"/>
      <c r="T583" s="237"/>
      <c r="U583" s="237"/>
      <c r="V583" s="237"/>
      <c r="W583" s="237"/>
      <c r="X583" s="237"/>
      <c r="Y583" s="237"/>
      <c r="Z583" s="237"/>
    </row>
    <row r="584" spans="1:26" ht="12.75" customHeight="1" x14ac:dyDescent="0.2">
      <c r="A584" s="268"/>
      <c r="B584" s="269"/>
      <c r="C584" s="270"/>
      <c r="D584" s="269"/>
      <c r="E584" s="271"/>
      <c r="F584" s="271"/>
      <c r="G584" s="237"/>
      <c r="H584" s="237"/>
      <c r="I584" s="237"/>
      <c r="J584" s="237"/>
      <c r="K584" s="237"/>
      <c r="L584" s="237"/>
      <c r="M584" s="237"/>
      <c r="N584" s="237"/>
      <c r="O584" s="237"/>
      <c r="P584" s="237"/>
      <c r="Q584" s="237"/>
      <c r="R584" s="237"/>
      <c r="S584" s="237"/>
      <c r="T584" s="237"/>
      <c r="U584" s="237"/>
      <c r="V584" s="237"/>
      <c r="W584" s="237"/>
      <c r="X584" s="237"/>
      <c r="Y584" s="237"/>
      <c r="Z584" s="237"/>
    </row>
    <row r="585" spans="1:26" ht="12.75" customHeight="1" x14ac:dyDescent="0.2">
      <c r="A585" s="268"/>
      <c r="B585" s="269"/>
      <c r="C585" s="270"/>
      <c r="D585" s="269"/>
      <c r="E585" s="271"/>
      <c r="F585" s="271"/>
      <c r="G585" s="237"/>
      <c r="H585" s="237"/>
      <c r="I585" s="237"/>
      <c r="J585" s="237"/>
      <c r="K585" s="237"/>
      <c r="L585" s="237"/>
      <c r="M585" s="237"/>
      <c r="N585" s="237"/>
      <c r="O585" s="237"/>
      <c r="P585" s="237"/>
      <c r="Q585" s="237"/>
      <c r="R585" s="237"/>
      <c r="S585" s="237"/>
      <c r="T585" s="237"/>
      <c r="U585" s="237"/>
      <c r="V585" s="237"/>
      <c r="W585" s="237"/>
      <c r="X585" s="237"/>
      <c r="Y585" s="237"/>
      <c r="Z585" s="237"/>
    </row>
    <row r="586" spans="1:26" ht="12.75" customHeight="1" x14ac:dyDescent="0.2">
      <c r="A586" s="268"/>
      <c r="B586" s="269"/>
      <c r="C586" s="270"/>
      <c r="D586" s="269"/>
      <c r="E586" s="271"/>
      <c r="F586" s="271"/>
      <c r="G586" s="237"/>
      <c r="H586" s="237"/>
      <c r="I586" s="237"/>
      <c r="J586" s="237"/>
      <c r="K586" s="237"/>
      <c r="L586" s="237"/>
      <c r="M586" s="237"/>
      <c r="N586" s="237"/>
      <c r="O586" s="237"/>
      <c r="P586" s="237"/>
      <c r="Q586" s="237"/>
      <c r="R586" s="237"/>
      <c r="S586" s="237"/>
      <c r="T586" s="237"/>
      <c r="U586" s="237"/>
      <c r="V586" s="237"/>
      <c r="W586" s="237"/>
      <c r="X586" s="237"/>
      <c r="Y586" s="237"/>
      <c r="Z586" s="237"/>
    </row>
    <row r="587" spans="1:26" ht="12.75" customHeight="1" x14ac:dyDescent="0.2">
      <c r="A587" s="268"/>
      <c r="B587" s="269"/>
      <c r="C587" s="270"/>
      <c r="D587" s="269"/>
      <c r="E587" s="271"/>
      <c r="F587" s="271"/>
      <c r="G587" s="237"/>
      <c r="H587" s="237"/>
      <c r="I587" s="237"/>
      <c r="J587" s="237"/>
      <c r="K587" s="237"/>
      <c r="L587" s="237"/>
      <c r="M587" s="237"/>
      <c r="N587" s="237"/>
      <c r="O587" s="237"/>
      <c r="P587" s="237"/>
      <c r="Q587" s="237"/>
      <c r="R587" s="237"/>
      <c r="S587" s="237"/>
      <c r="T587" s="237"/>
      <c r="U587" s="237"/>
      <c r="V587" s="237"/>
      <c r="W587" s="237"/>
      <c r="X587" s="237"/>
      <c r="Y587" s="237"/>
      <c r="Z587" s="237"/>
    </row>
    <row r="588" spans="1:26" ht="12.75" customHeight="1" x14ac:dyDescent="0.2">
      <c r="A588" s="268"/>
      <c r="B588" s="269"/>
      <c r="C588" s="270"/>
      <c r="D588" s="269"/>
      <c r="E588" s="271"/>
      <c r="F588" s="271"/>
      <c r="G588" s="237"/>
      <c r="H588" s="237"/>
      <c r="I588" s="237"/>
      <c r="J588" s="237"/>
      <c r="K588" s="237"/>
      <c r="L588" s="237"/>
      <c r="M588" s="237"/>
      <c r="N588" s="237"/>
      <c r="O588" s="237"/>
      <c r="P588" s="237"/>
      <c r="Q588" s="237"/>
      <c r="R588" s="237"/>
      <c r="S588" s="237"/>
      <c r="T588" s="237"/>
      <c r="U588" s="237"/>
      <c r="V588" s="237"/>
      <c r="W588" s="237"/>
      <c r="X588" s="237"/>
      <c r="Y588" s="237"/>
      <c r="Z588" s="237"/>
    </row>
    <row r="589" spans="1:26" ht="12.75" customHeight="1" x14ac:dyDescent="0.2">
      <c r="A589" s="268"/>
      <c r="B589" s="269"/>
      <c r="C589" s="270"/>
      <c r="D589" s="269"/>
      <c r="E589" s="271"/>
      <c r="F589" s="271"/>
      <c r="G589" s="237"/>
      <c r="H589" s="237"/>
      <c r="I589" s="237"/>
      <c r="J589" s="237"/>
      <c r="K589" s="237"/>
      <c r="L589" s="237"/>
      <c r="M589" s="237"/>
      <c r="N589" s="237"/>
      <c r="O589" s="237"/>
      <c r="P589" s="237"/>
      <c r="Q589" s="237"/>
      <c r="R589" s="237"/>
      <c r="S589" s="237"/>
      <c r="T589" s="237"/>
      <c r="U589" s="237"/>
      <c r="V589" s="237"/>
      <c r="W589" s="237"/>
      <c r="X589" s="237"/>
      <c r="Y589" s="237"/>
      <c r="Z589" s="237"/>
    </row>
    <row r="590" spans="1:26" ht="12.75" customHeight="1" x14ac:dyDescent="0.2">
      <c r="A590" s="268"/>
      <c r="B590" s="269"/>
      <c r="C590" s="270"/>
      <c r="D590" s="269"/>
      <c r="E590" s="271"/>
      <c r="F590" s="271"/>
      <c r="G590" s="237"/>
      <c r="H590" s="237"/>
      <c r="I590" s="237"/>
      <c r="J590" s="237"/>
      <c r="K590" s="237"/>
      <c r="L590" s="237"/>
      <c r="M590" s="237"/>
      <c r="N590" s="237"/>
      <c r="O590" s="237"/>
      <c r="P590" s="237"/>
      <c r="Q590" s="237"/>
      <c r="R590" s="237"/>
      <c r="S590" s="237"/>
      <c r="T590" s="237"/>
      <c r="U590" s="237"/>
      <c r="V590" s="237"/>
      <c r="W590" s="237"/>
      <c r="X590" s="237"/>
      <c r="Y590" s="237"/>
      <c r="Z590" s="237"/>
    </row>
    <row r="591" spans="1:26" ht="12.75" customHeight="1" x14ac:dyDescent="0.2">
      <c r="A591" s="268"/>
      <c r="B591" s="269"/>
      <c r="C591" s="270"/>
      <c r="D591" s="269"/>
      <c r="E591" s="271"/>
      <c r="F591" s="271"/>
      <c r="G591" s="237"/>
      <c r="H591" s="237"/>
      <c r="I591" s="237"/>
      <c r="J591" s="237"/>
      <c r="K591" s="237"/>
      <c r="L591" s="237"/>
      <c r="M591" s="237"/>
      <c r="N591" s="237"/>
      <c r="O591" s="237"/>
      <c r="P591" s="237"/>
      <c r="Q591" s="237"/>
      <c r="R591" s="237"/>
      <c r="S591" s="237"/>
      <c r="T591" s="237"/>
      <c r="U591" s="237"/>
      <c r="V591" s="237"/>
      <c r="W591" s="237"/>
      <c r="X591" s="237"/>
      <c r="Y591" s="237"/>
      <c r="Z591" s="237"/>
    </row>
    <row r="592" spans="1:26" ht="12.75" customHeight="1" x14ac:dyDescent="0.2">
      <c r="A592" s="268"/>
      <c r="B592" s="269"/>
      <c r="C592" s="270"/>
      <c r="D592" s="269"/>
      <c r="E592" s="271"/>
      <c r="F592" s="271"/>
      <c r="G592" s="237"/>
      <c r="H592" s="237"/>
      <c r="I592" s="237"/>
      <c r="J592" s="237"/>
      <c r="K592" s="237"/>
      <c r="L592" s="237"/>
      <c r="M592" s="237"/>
      <c r="N592" s="237"/>
      <c r="O592" s="237"/>
      <c r="P592" s="237"/>
      <c r="Q592" s="237"/>
      <c r="R592" s="237"/>
      <c r="S592" s="237"/>
      <c r="T592" s="237"/>
      <c r="U592" s="237"/>
      <c r="V592" s="237"/>
      <c r="W592" s="237"/>
      <c r="X592" s="237"/>
      <c r="Y592" s="237"/>
      <c r="Z592" s="237"/>
    </row>
    <row r="593" spans="1:26" ht="12.75" customHeight="1" x14ac:dyDescent="0.2">
      <c r="A593" s="268"/>
      <c r="B593" s="269"/>
      <c r="C593" s="270"/>
      <c r="D593" s="269"/>
      <c r="E593" s="271"/>
      <c r="F593" s="271"/>
      <c r="G593" s="237"/>
      <c r="H593" s="237"/>
      <c r="I593" s="237"/>
      <c r="J593" s="237"/>
      <c r="K593" s="237"/>
      <c r="L593" s="237"/>
      <c r="M593" s="237"/>
      <c r="N593" s="237"/>
      <c r="O593" s="237"/>
      <c r="P593" s="237"/>
      <c r="Q593" s="237"/>
      <c r="R593" s="237"/>
      <c r="S593" s="237"/>
      <c r="T593" s="237"/>
      <c r="U593" s="237"/>
      <c r="V593" s="237"/>
      <c r="W593" s="237"/>
      <c r="X593" s="237"/>
      <c r="Y593" s="237"/>
      <c r="Z593" s="237"/>
    </row>
    <row r="594" spans="1:26" ht="12.75" customHeight="1" x14ac:dyDescent="0.2">
      <c r="A594" s="268"/>
      <c r="B594" s="269"/>
      <c r="C594" s="270"/>
      <c r="D594" s="269"/>
      <c r="E594" s="271"/>
      <c r="F594" s="271"/>
      <c r="G594" s="237"/>
      <c r="H594" s="237"/>
      <c r="I594" s="237"/>
      <c r="J594" s="237"/>
      <c r="K594" s="237"/>
      <c r="L594" s="237"/>
      <c r="M594" s="237"/>
      <c r="N594" s="237"/>
      <c r="O594" s="237"/>
      <c r="P594" s="237"/>
      <c r="Q594" s="237"/>
      <c r="R594" s="237"/>
      <c r="S594" s="237"/>
      <c r="T594" s="237"/>
      <c r="U594" s="237"/>
      <c r="V594" s="237"/>
      <c r="W594" s="237"/>
      <c r="X594" s="237"/>
      <c r="Y594" s="237"/>
      <c r="Z594" s="237"/>
    </row>
    <row r="595" spans="1:26" ht="12.75" customHeight="1" x14ac:dyDescent="0.2">
      <c r="A595" s="268"/>
      <c r="B595" s="269"/>
      <c r="C595" s="270"/>
      <c r="D595" s="269"/>
      <c r="E595" s="271"/>
      <c r="F595" s="271"/>
      <c r="G595" s="237"/>
      <c r="H595" s="237"/>
      <c r="I595" s="237"/>
      <c r="J595" s="237"/>
      <c r="K595" s="237"/>
      <c r="L595" s="237"/>
      <c r="M595" s="237"/>
      <c r="N595" s="237"/>
      <c r="O595" s="237"/>
      <c r="P595" s="237"/>
      <c r="Q595" s="237"/>
      <c r="R595" s="237"/>
      <c r="S595" s="237"/>
      <c r="T595" s="237"/>
      <c r="U595" s="237"/>
      <c r="V595" s="237"/>
      <c r="W595" s="237"/>
      <c r="X595" s="237"/>
      <c r="Y595" s="237"/>
      <c r="Z595" s="237"/>
    </row>
    <row r="596" spans="1:26" ht="12.75" customHeight="1" x14ac:dyDescent="0.2">
      <c r="A596" s="268"/>
      <c r="B596" s="269"/>
      <c r="C596" s="270"/>
      <c r="D596" s="269"/>
      <c r="E596" s="271"/>
      <c r="F596" s="271"/>
      <c r="G596" s="237"/>
      <c r="H596" s="237"/>
      <c r="I596" s="237"/>
      <c r="J596" s="237"/>
      <c r="K596" s="237"/>
      <c r="L596" s="237"/>
      <c r="M596" s="237"/>
      <c r="N596" s="237"/>
      <c r="O596" s="237"/>
      <c r="P596" s="237"/>
      <c r="Q596" s="237"/>
      <c r="R596" s="237"/>
      <c r="S596" s="237"/>
      <c r="T596" s="237"/>
      <c r="U596" s="237"/>
      <c r="V596" s="237"/>
      <c r="W596" s="237"/>
      <c r="X596" s="237"/>
      <c r="Y596" s="237"/>
      <c r="Z596" s="237"/>
    </row>
    <row r="597" spans="1:26" ht="12.75" customHeight="1" x14ac:dyDescent="0.2">
      <c r="A597" s="268"/>
      <c r="B597" s="269"/>
      <c r="C597" s="270"/>
      <c r="D597" s="269"/>
      <c r="E597" s="271"/>
      <c r="F597" s="271"/>
      <c r="G597" s="237"/>
      <c r="H597" s="237"/>
      <c r="I597" s="237"/>
      <c r="J597" s="237"/>
      <c r="K597" s="237"/>
      <c r="L597" s="237"/>
      <c r="M597" s="237"/>
      <c r="N597" s="237"/>
      <c r="O597" s="237"/>
      <c r="P597" s="237"/>
      <c r="Q597" s="237"/>
      <c r="R597" s="237"/>
      <c r="S597" s="237"/>
      <c r="T597" s="237"/>
      <c r="U597" s="237"/>
      <c r="V597" s="237"/>
      <c r="W597" s="237"/>
      <c r="X597" s="237"/>
      <c r="Y597" s="237"/>
      <c r="Z597" s="237"/>
    </row>
    <row r="598" spans="1:26" ht="12.75" customHeight="1" x14ac:dyDescent="0.2">
      <c r="A598" s="268"/>
      <c r="B598" s="269"/>
      <c r="C598" s="270"/>
      <c r="D598" s="269"/>
      <c r="E598" s="271"/>
      <c r="F598" s="271"/>
      <c r="G598" s="237"/>
      <c r="H598" s="237"/>
      <c r="I598" s="237"/>
      <c r="J598" s="237"/>
      <c r="K598" s="237"/>
      <c r="L598" s="237"/>
      <c r="M598" s="237"/>
      <c r="N598" s="237"/>
      <c r="O598" s="237"/>
      <c r="P598" s="237"/>
      <c r="Q598" s="237"/>
      <c r="R598" s="237"/>
      <c r="S598" s="237"/>
      <c r="T598" s="237"/>
      <c r="U598" s="237"/>
      <c r="V598" s="237"/>
      <c r="W598" s="237"/>
      <c r="X598" s="237"/>
      <c r="Y598" s="237"/>
      <c r="Z598" s="237"/>
    </row>
    <row r="599" spans="1:26" ht="12.75" customHeight="1" x14ac:dyDescent="0.2">
      <c r="A599" s="268"/>
      <c r="B599" s="269"/>
      <c r="C599" s="270"/>
      <c r="D599" s="269"/>
      <c r="E599" s="271"/>
      <c r="F599" s="271"/>
      <c r="G599" s="237"/>
      <c r="H599" s="237"/>
      <c r="I599" s="237"/>
      <c r="J599" s="237"/>
      <c r="K599" s="237"/>
      <c r="L599" s="237"/>
      <c r="M599" s="237"/>
      <c r="N599" s="237"/>
      <c r="O599" s="237"/>
      <c r="P599" s="237"/>
      <c r="Q599" s="237"/>
      <c r="R599" s="237"/>
      <c r="S599" s="237"/>
      <c r="T599" s="237"/>
      <c r="U599" s="237"/>
      <c r="V599" s="237"/>
      <c r="W599" s="237"/>
      <c r="X599" s="237"/>
      <c r="Y599" s="237"/>
      <c r="Z599" s="237"/>
    </row>
    <row r="600" spans="1:26" ht="12.75" customHeight="1" x14ac:dyDescent="0.2">
      <c r="A600" s="268"/>
      <c r="B600" s="269"/>
      <c r="C600" s="270"/>
      <c r="D600" s="269"/>
      <c r="E600" s="271"/>
      <c r="F600" s="271"/>
      <c r="G600" s="237"/>
      <c r="H600" s="237"/>
      <c r="I600" s="237"/>
      <c r="J600" s="237"/>
      <c r="K600" s="237"/>
      <c r="L600" s="237"/>
      <c r="M600" s="237"/>
      <c r="N600" s="237"/>
      <c r="O600" s="237"/>
      <c r="P600" s="237"/>
      <c r="Q600" s="237"/>
      <c r="R600" s="237"/>
      <c r="S600" s="237"/>
      <c r="T600" s="237"/>
      <c r="U600" s="237"/>
      <c r="V600" s="237"/>
      <c r="W600" s="237"/>
      <c r="X600" s="237"/>
      <c r="Y600" s="237"/>
      <c r="Z600" s="237"/>
    </row>
    <row r="601" spans="1:26" ht="12.75" customHeight="1" x14ac:dyDescent="0.2">
      <c r="A601" s="268"/>
      <c r="B601" s="269"/>
      <c r="C601" s="270"/>
      <c r="D601" s="269"/>
      <c r="E601" s="271"/>
      <c r="F601" s="271"/>
      <c r="G601" s="237"/>
      <c r="H601" s="237"/>
      <c r="I601" s="237"/>
      <c r="J601" s="237"/>
      <c r="K601" s="237"/>
      <c r="L601" s="237"/>
      <c r="M601" s="237"/>
      <c r="N601" s="237"/>
      <c r="O601" s="237"/>
      <c r="P601" s="237"/>
      <c r="Q601" s="237"/>
      <c r="R601" s="237"/>
      <c r="S601" s="237"/>
      <c r="T601" s="237"/>
      <c r="U601" s="237"/>
      <c r="V601" s="237"/>
      <c r="W601" s="237"/>
      <c r="X601" s="237"/>
      <c r="Y601" s="237"/>
      <c r="Z601" s="237"/>
    </row>
    <row r="602" spans="1:26" ht="12.75" customHeight="1" x14ac:dyDescent="0.2">
      <c r="A602" s="268"/>
      <c r="B602" s="269"/>
      <c r="C602" s="270"/>
      <c r="D602" s="269"/>
      <c r="E602" s="271"/>
      <c r="F602" s="271"/>
      <c r="G602" s="237"/>
      <c r="H602" s="237"/>
      <c r="I602" s="237"/>
      <c r="J602" s="237"/>
      <c r="K602" s="237"/>
      <c r="L602" s="237"/>
      <c r="M602" s="237"/>
      <c r="N602" s="237"/>
      <c r="O602" s="237"/>
      <c r="P602" s="237"/>
      <c r="Q602" s="237"/>
      <c r="R602" s="237"/>
      <c r="S602" s="237"/>
      <c r="T602" s="237"/>
      <c r="U602" s="237"/>
      <c r="V602" s="237"/>
      <c r="W602" s="237"/>
      <c r="X602" s="237"/>
      <c r="Y602" s="237"/>
      <c r="Z602" s="237"/>
    </row>
    <row r="603" spans="1:26" ht="12.75" customHeight="1" x14ac:dyDescent="0.2">
      <c r="A603" s="268"/>
      <c r="B603" s="269"/>
      <c r="C603" s="270"/>
      <c r="D603" s="269"/>
      <c r="E603" s="271"/>
      <c r="F603" s="271"/>
      <c r="G603" s="237"/>
      <c r="H603" s="237"/>
      <c r="I603" s="237"/>
      <c r="J603" s="237"/>
      <c r="K603" s="237"/>
      <c r="L603" s="237"/>
      <c r="M603" s="237"/>
      <c r="N603" s="237"/>
      <c r="O603" s="237"/>
      <c r="P603" s="237"/>
      <c r="Q603" s="237"/>
      <c r="R603" s="237"/>
      <c r="S603" s="237"/>
      <c r="T603" s="237"/>
      <c r="U603" s="237"/>
      <c r="V603" s="237"/>
      <c r="W603" s="237"/>
      <c r="X603" s="237"/>
      <c r="Y603" s="237"/>
      <c r="Z603" s="237"/>
    </row>
    <row r="604" spans="1:26" ht="12.75" customHeight="1" x14ac:dyDescent="0.2">
      <c r="A604" s="268"/>
      <c r="B604" s="269"/>
      <c r="C604" s="270"/>
      <c r="D604" s="269"/>
      <c r="E604" s="271"/>
      <c r="F604" s="271"/>
      <c r="G604" s="237"/>
      <c r="H604" s="237"/>
      <c r="I604" s="237"/>
      <c r="J604" s="237"/>
      <c r="K604" s="237"/>
      <c r="L604" s="237"/>
      <c r="M604" s="237"/>
      <c r="N604" s="237"/>
      <c r="O604" s="237"/>
      <c r="P604" s="237"/>
      <c r="Q604" s="237"/>
      <c r="R604" s="237"/>
      <c r="S604" s="237"/>
      <c r="T604" s="237"/>
      <c r="U604" s="237"/>
      <c r="V604" s="237"/>
      <c r="W604" s="237"/>
      <c r="X604" s="237"/>
      <c r="Y604" s="237"/>
      <c r="Z604" s="237"/>
    </row>
    <row r="605" spans="1:26" ht="12.75" customHeight="1" x14ac:dyDescent="0.2">
      <c r="A605" s="268"/>
      <c r="B605" s="269"/>
      <c r="C605" s="270"/>
      <c r="D605" s="269"/>
      <c r="E605" s="271"/>
      <c r="F605" s="271"/>
      <c r="G605" s="237"/>
      <c r="H605" s="237"/>
      <c r="I605" s="237"/>
      <c r="J605" s="237"/>
      <c r="K605" s="237"/>
      <c r="L605" s="237"/>
      <c r="M605" s="237"/>
      <c r="N605" s="237"/>
      <c r="O605" s="237"/>
      <c r="P605" s="237"/>
      <c r="Q605" s="237"/>
      <c r="R605" s="237"/>
      <c r="S605" s="237"/>
      <c r="T605" s="237"/>
      <c r="U605" s="237"/>
      <c r="V605" s="237"/>
      <c r="W605" s="237"/>
      <c r="X605" s="237"/>
      <c r="Y605" s="237"/>
      <c r="Z605" s="237"/>
    </row>
    <row r="606" spans="1:26" ht="12.75" customHeight="1" x14ac:dyDescent="0.2">
      <c r="A606" s="268"/>
      <c r="B606" s="269"/>
      <c r="C606" s="270"/>
      <c r="D606" s="269"/>
      <c r="E606" s="271"/>
      <c r="F606" s="271"/>
      <c r="G606" s="237"/>
      <c r="H606" s="237"/>
      <c r="I606" s="237"/>
      <c r="J606" s="237"/>
      <c r="K606" s="237"/>
      <c r="L606" s="237"/>
      <c r="M606" s="237"/>
      <c r="N606" s="237"/>
      <c r="O606" s="237"/>
      <c r="P606" s="237"/>
      <c r="Q606" s="237"/>
      <c r="R606" s="237"/>
      <c r="S606" s="237"/>
      <c r="T606" s="237"/>
      <c r="U606" s="237"/>
      <c r="V606" s="237"/>
      <c r="W606" s="237"/>
      <c r="X606" s="237"/>
      <c r="Y606" s="237"/>
      <c r="Z606" s="237"/>
    </row>
    <row r="607" spans="1:26" ht="12.75" customHeight="1" x14ac:dyDescent="0.2">
      <c r="A607" s="268"/>
      <c r="B607" s="269"/>
      <c r="C607" s="270"/>
      <c r="D607" s="269"/>
      <c r="E607" s="271"/>
      <c r="F607" s="271"/>
      <c r="G607" s="237"/>
      <c r="H607" s="237"/>
      <c r="I607" s="237"/>
      <c r="J607" s="237"/>
      <c r="K607" s="237"/>
      <c r="L607" s="237"/>
      <c r="M607" s="237"/>
      <c r="N607" s="237"/>
      <c r="O607" s="237"/>
      <c r="P607" s="237"/>
      <c r="Q607" s="237"/>
      <c r="R607" s="237"/>
      <c r="S607" s="237"/>
      <c r="T607" s="237"/>
      <c r="U607" s="237"/>
      <c r="V607" s="237"/>
      <c r="W607" s="237"/>
      <c r="X607" s="237"/>
      <c r="Y607" s="237"/>
      <c r="Z607" s="237"/>
    </row>
    <row r="608" spans="1:26" ht="12.75" customHeight="1" x14ac:dyDescent="0.2">
      <c r="A608" s="268"/>
      <c r="B608" s="269"/>
      <c r="C608" s="270"/>
      <c r="D608" s="269"/>
      <c r="E608" s="271"/>
      <c r="F608" s="271"/>
      <c r="G608" s="237"/>
      <c r="H608" s="237"/>
      <c r="I608" s="237"/>
      <c r="J608" s="237"/>
      <c r="K608" s="237"/>
      <c r="L608" s="237"/>
      <c r="M608" s="237"/>
      <c r="N608" s="237"/>
      <c r="O608" s="237"/>
      <c r="P608" s="237"/>
      <c r="Q608" s="237"/>
      <c r="R608" s="237"/>
      <c r="S608" s="237"/>
      <c r="T608" s="237"/>
      <c r="U608" s="237"/>
      <c r="V608" s="237"/>
      <c r="W608" s="237"/>
      <c r="X608" s="237"/>
      <c r="Y608" s="237"/>
      <c r="Z608" s="237"/>
    </row>
    <row r="609" spans="1:26" ht="12.75" customHeight="1" x14ac:dyDescent="0.2">
      <c r="A609" s="268"/>
      <c r="B609" s="269"/>
      <c r="C609" s="270"/>
      <c r="D609" s="269"/>
      <c r="E609" s="271"/>
      <c r="F609" s="271"/>
      <c r="G609" s="237"/>
      <c r="H609" s="237"/>
      <c r="I609" s="237"/>
      <c r="J609" s="237"/>
      <c r="K609" s="237"/>
      <c r="L609" s="237"/>
      <c r="M609" s="237"/>
      <c r="N609" s="237"/>
      <c r="O609" s="237"/>
      <c r="P609" s="237"/>
      <c r="Q609" s="237"/>
      <c r="R609" s="237"/>
      <c r="S609" s="237"/>
      <c r="T609" s="237"/>
      <c r="U609" s="237"/>
      <c r="V609" s="237"/>
      <c r="W609" s="237"/>
      <c r="X609" s="237"/>
      <c r="Y609" s="237"/>
      <c r="Z609" s="237"/>
    </row>
    <row r="610" spans="1:26" ht="12.75" customHeight="1" x14ac:dyDescent="0.2">
      <c r="A610" s="268"/>
      <c r="B610" s="269"/>
      <c r="C610" s="270"/>
      <c r="D610" s="269"/>
      <c r="E610" s="271"/>
      <c r="F610" s="271"/>
      <c r="G610" s="237"/>
      <c r="H610" s="237"/>
      <c r="I610" s="237"/>
      <c r="J610" s="237"/>
      <c r="K610" s="237"/>
      <c r="L610" s="237"/>
      <c r="M610" s="237"/>
      <c r="N610" s="237"/>
      <c r="O610" s="237"/>
      <c r="P610" s="237"/>
      <c r="Q610" s="237"/>
      <c r="R610" s="237"/>
      <c r="S610" s="237"/>
      <c r="T610" s="237"/>
      <c r="U610" s="237"/>
      <c r="V610" s="237"/>
      <c r="W610" s="237"/>
      <c r="X610" s="237"/>
      <c r="Y610" s="237"/>
      <c r="Z610" s="237"/>
    </row>
    <row r="611" spans="1:26" ht="12.75" customHeight="1" x14ac:dyDescent="0.2">
      <c r="A611" s="268"/>
      <c r="B611" s="269"/>
      <c r="C611" s="270"/>
      <c r="D611" s="269"/>
      <c r="E611" s="271"/>
      <c r="F611" s="271"/>
      <c r="G611" s="237"/>
      <c r="H611" s="237"/>
      <c r="I611" s="237"/>
      <c r="J611" s="237"/>
      <c r="K611" s="237"/>
      <c r="L611" s="237"/>
      <c r="M611" s="237"/>
      <c r="N611" s="237"/>
      <c r="O611" s="237"/>
      <c r="P611" s="237"/>
      <c r="Q611" s="237"/>
      <c r="R611" s="237"/>
      <c r="S611" s="237"/>
      <c r="T611" s="237"/>
      <c r="U611" s="237"/>
      <c r="V611" s="237"/>
      <c r="W611" s="237"/>
      <c r="X611" s="237"/>
      <c r="Y611" s="237"/>
      <c r="Z611" s="237"/>
    </row>
    <row r="612" spans="1:26" ht="12.75" customHeight="1" x14ac:dyDescent="0.2">
      <c r="A612" s="268"/>
      <c r="B612" s="269"/>
      <c r="C612" s="270"/>
      <c r="D612" s="269"/>
      <c r="E612" s="271"/>
      <c r="F612" s="271"/>
      <c r="G612" s="237"/>
      <c r="H612" s="237"/>
      <c r="I612" s="237"/>
      <c r="J612" s="237"/>
      <c r="K612" s="237"/>
      <c r="L612" s="237"/>
      <c r="M612" s="237"/>
      <c r="N612" s="237"/>
      <c r="O612" s="237"/>
      <c r="P612" s="237"/>
      <c r="Q612" s="237"/>
      <c r="R612" s="237"/>
      <c r="S612" s="237"/>
      <c r="T612" s="237"/>
      <c r="U612" s="237"/>
      <c r="V612" s="237"/>
      <c r="W612" s="237"/>
      <c r="X612" s="237"/>
      <c r="Y612" s="237"/>
      <c r="Z612" s="237"/>
    </row>
    <row r="613" spans="1:26" ht="12.75" customHeight="1" x14ac:dyDescent="0.2">
      <c r="A613" s="268"/>
      <c r="B613" s="269"/>
      <c r="C613" s="270"/>
      <c r="D613" s="269"/>
      <c r="E613" s="271"/>
      <c r="F613" s="271"/>
      <c r="G613" s="237"/>
      <c r="H613" s="237"/>
      <c r="I613" s="237"/>
      <c r="J613" s="237"/>
      <c r="K613" s="237"/>
      <c r="L613" s="237"/>
      <c r="M613" s="237"/>
      <c r="N613" s="237"/>
      <c r="O613" s="237"/>
      <c r="P613" s="237"/>
      <c r="Q613" s="237"/>
      <c r="R613" s="237"/>
      <c r="S613" s="237"/>
      <c r="T613" s="237"/>
      <c r="U613" s="237"/>
      <c r="V613" s="237"/>
      <c r="W613" s="237"/>
      <c r="X613" s="237"/>
      <c r="Y613" s="237"/>
      <c r="Z613" s="237"/>
    </row>
    <row r="614" spans="1:26" ht="12.75" customHeight="1" x14ac:dyDescent="0.2">
      <c r="A614" s="268"/>
      <c r="B614" s="269"/>
      <c r="C614" s="270"/>
      <c r="D614" s="269"/>
      <c r="E614" s="271"/>
      <c r="F614" s="271"/>
      <c r="G614" s="237"/>
      <c r="H614" s="237"/>
      <c r="I614" s="237"/>
      <c r="J614" s="237"/>
      <c r="K614" s="237"/>
      <c r="L614" s="237"/>
      <c r="M614" s="237"/>
      <c r="N614" s="237"/>
      <c r="O614" s="237"/>
      <c r="P614" s="237"/>
      <c r="Q614" s="237"/>
      <c r="R614" s="237"/>
      <c r="S614" s="237"/>
      <c r="T614" s="237"/>
      <c r="U614" s="237"/>
      <c r="V614" s="237"/>
      <c r="W614" s="237"/>
      <c r="X614" s="237"/>
      <c r="Y614" s="237"/>
      <c r="Z614" s="237"/>
    </row>
    <row r="615" spans="1:26" ht="12.75" customHeight="1" x14ac:dyDescent="0.2">
      <c r="A615" s="268"/>
      <c r="B615" s="269"/>
      <c r="C615" s="270"/>
      <c r="D615" s="269"/>
      <c r="E615" s="271"/>
      <c r="F615" s="271"/>
      <c r="G615" s="237"/>
      <c r="H615" s="237"/>
      <c r="I615" s="237"/>
      <c r="J615" s="237"/>
      <c r="K615" s="237"/>
      <c r="L615" s="237"/>
      <c r="M615" s="237"/>
      <c r="N615" s="237"/>
      <c r="O615" s="237"/>
      <c r="P615" s="237"/>
      <c r="Q615" s="237"/>
      <c r="R615" s="237"/>
      <c r="S615" s="237"/>
      <c r="T615" s="237"/>
      <c r="U615" s="237"/>
      <c r="V615" s="237"/>
      <c r="W615" s="237"/>
      <c r="X615" s="237"/>
      <c r="Y615" s="237"/>
      <c r="Z615" s="237"/>
    </row>
    <row r="616" spans="1:26" ht="12.75" customHeight="1" x14ac:dyDescent="0.2">
      <c r="A616" s="268"/>
      <c r="B616" s="269"/>
      <c r="C616" s="270"/>
      <c r="D616" s="269"/>
      <c r="E616" s="271"/>
      <c r="F616" s="271"/>
      <c r="G616" s="237"/>
      <c r="H616" s="237"/>
      <c r="I616" s="237"/>
      <c r="J616" s="237"/>
      <c r="K616" s="237"/>
      <c r="L616" s="237"/>
      <c r="M616" s="237"/>
      <c r="N616" s="237"/>
      <c r="O616" s="237"/>
      <c r="P616" s="237"/>
      <c r="Q616" s="237"/>
      <c r="R616" s="237"/>
      <c r="S616" s="237"/>
      <c r="T616" s="237"/>
      <c r="U616" s="237"/>
      <c r="V616" s="237"/>
      <c r="W616" s="237"/>
      <c r="X616" s="237"/>
      <c r="Y616" s="237"/>
      <c r="Z616" s="237"/>
    </row>
    <row r="617" spans="1:26" ht="12.75" customHeight="1" x14ac:dyDescent="0.2">
      <c r="A617" s="268"/>
      <c r="B617" s="269"/>
      <c r="C617" s="270"/>
      <c r="D617" s="269"/>
      <c r="E617" s="271"/>
      <c r="F617" s="271"/>
      <c r="G617" s="237"/>
      <c r="H617" s="237"/>
      <c r="I617" s="237"/>
      <c r="J617" s="237"/>
      <c r="K617" s="237"/>
      <c r="L617" s="237"/>
      <c r="M617" s="237"/>
      <c r="N617" s="237"/>
      <c r="O617" s="237"/>
      <c r="P617" s="237"/>
      <c r="Q617" s="237"/>
      <c r="R617" s="237"/>
      <c r="S617" s="237"/>
      <c r="T617" s="237"/>
      <c r="U617" s="237"/>
      <c r="V617" s="237"/>
      <c r="W617" s="237"/>
      <c r="X617" s="237"/>
      <c r="Y617" s="237"/>
      <c r="Z617" s="237"/>
    </row>
    <row r="618" spans="1:26" ht="12.75" customHeight="1" x14ac:dyDescent="0.2">
      <c r="A618" s="268"/>
      <c r="B618" s="269"/>
      <c r="C618" s="270"/>
      <c r="D618" s="269"/>
      <c r="E618" s="271"/>
      <c r="F618" s="271"/>
      <c r="G618" s="237"/>
      <c r="H618" s="237"/>
      <c r="I618" s="237"/>
      <c r="J618" s="237"/>
      <c r="K618" s="237"/>
      <c r="L618" s="237"/>
      <c r="M618" s="237"/>
      <c r="N618" s="237"/>
      <c r="O618" s="237"/>
      <c r="P618" s="237"/>
      <c r="Q618" s="237"/>
      <c r="R618" s="237"/>
      <c r="S618" s="237"/>
      <c r="T618" s="237"/>
      <c r="U618" s="237"/>
      <c r="V618" s="237"/>
      <c r="W618" s="237"/>
      <c r="X618" s="237"/>
      <c r="Y618" s="237"/>
      <c r="Z618" s="237"/>
    </row>
    <row r="619" spans="1:26" ht="12.75" customHeight="1" x14ac:dyDescent="0.2">
      <c r="A619" s="268"/>
      <c r="B619" s="269"/>
      <c r="C619" s="270"/>
      <c r="D619" s="269"/>
      <c r="E619" s="271"/>
      <c r="F619" s="271"/>
      <c r="G619" s="237"/>
      <c r="H619" s="237"/>
      <c r="I619" s="237"/>
      <c r="J619" s="237"/>
      <c r="K619" s="237"/>
      <c r="L619" s="237"/>
      <c r="M619" s="237"/>
      <c r="N619" s="237"/>
      <c r="O619" s="237"/>
      <c r="P619" s="237"/>
      <c r="Q619" s="237"/>
      <c r="R619" s="237"/>
      <c r="S619" s="237"/>
      <c r="T619" s="237"/>
      <c r="U619" s="237"/>
      <c r="V619" s="237"/>
      <c r="W619" s="237"/>
      <c r="X619" s="237"/>
      <c r="Y619" s="237"/>
      <c r="Z619" s="237"/>
    </row>
    <row r="620" spans="1:26" ht="12.75" customHeight="1" x14ac:dyDescent="0.2">
      <c r="A620" s="268"/>
      <c r="B620" s="269"/>
      <c r="C620" s="270"/>
      <c r="D620" s="269"/>
      <c r="E620" s="271"/>
      <c r="F620" s="271"/>
      <c r="G620" s="237"/>
      <c r="H620" s="237"/>
      <c r="I620" s="237"/>
      <c r="J620" s="237"/>
      <c r="K620" s="237"/>
      <c r="L620" s="237"/>
      <c r="M620" s="237"/>
      <c r="N620" s="237"/>
      <c r="O620" s="237"/>
      <c r="P620" s="237"/>
      <c r="Q620" s="237"/>
      <c r="R620" s="237"/>
      <c r="S620" s="237"/>
      <c r="T620" s="237"/>
      <c r="U620" s="237"/>
      <c r="V620" s="237"/>
      <c r="W620" s="237"/>
      <c r="X620" s="237"/>
      <c r="Y620" s="237"/>
      <c r="Z620" s="237"/>
    </row>
    <row r="621" spans="1:26" ht="12.75" customHeight="1" x14ac:dyDescent="0.2">
      <c r="A621" s="268"/>
      <c r="B621" s="269"/>
      <c r="C621" s="270"/>
      <c r="D621" s="269"/>
      <c r="E621" s="271"/>
      <c r="F621" s="271"/>
      <c r="G621" s="237"/>
      <c r="H621" s="237"/>
      <c r="I621" s="237"/>
      <c r="J621" s="237"/>
      <c r="K621" s="237"/>
      <c r="L621" s="237"/>
      <c r="M621" s="237"/>
      <c r="N621" s="237"/>
      <c r="O621" s="237"/>
      <c r="P621" s="237"/>
      <c r="Q621" s="237"/>
      <c r="R621" s="237"/>
      <c r="S621" s="237"/>
      <c r="T621" s="237"/>
      <c r="U621" s="237"/>
      <c r="V621" s="237"/>
      <c r="W621" s="237"/>
      <c r="X621" s="237"/>
      <c r="Y621" s="237"/>
      <c r="Z621" s="237"/>
    </row>
    <row r="622" spans="1:26" ht="12.75" customHeight="1" x14ac:dyDescent="0.2">
      <c r="A622" s="268"/>
      <c r="B622" s="269"/>
      <c r="C622" s="270"/>
      <c r="D622" s="269"/>
      <c r="E622" s="271"/>
      <c r="F622" s="271"/>
      <c r="G622" s="237"/>
      <c r="H622" s="237"/>
      <c r="I622" s="237"/>
      <c r="J622" s="237"/>
      <c r="K622" s="237"/>
      <c r="L622" s="237"/>
      <c r="M622" s="237"/>
      <c r="N622" s="237"/>
      <c r="O622" s="237"/>
      <c r="P622" s="237"/>
      <c r="Q622" s="237"/>
      <c r="R622" s="237"/>
      <c r="S622" s="237"/>
      <c r="T622" s="237"/>
      <c r="U622" s="237"/>
      <c r="V622" s="237"/>
      <c r="W622" s="237"/>
      <c r="X622" s="237"/>
      <c r="Y622" s="237"/>
      <c r="Z622" s="237"/>
    </row>
    <row r="623" spans="1:26" ht="12.75" customHeight="1" x14ac:dyDescent="0.2">
      <c r="A623" s="268"/>
      <c r="B623" s="269"/>
      <c r="C623" s="270"/>
      <c r="D623" s="269"/>
      <c r="E623" s="271"/>
      <c r="F623" s="271"/>
      <c r="G623" s="237"/>
      <c r="H623" s="237"/>
      <c r="I623" s="237"/>
      <c r="J623" s="237"/>
      <c r="K623" s="237"/>
      <c r="L623" s="237"/>
      <c r="M623" s="237"/>
      <c r="N623" s="237"/>
      <c r="O623" s="237"/>
      <c r="P623" s="237"/>
      <c r="Q623" s="237"/>
      <c r="R623" s="237"/>
      <c r="S623" s="237"/>
      <c r="T623" s="237"/>
      <c r="U623" s="237"/>
      <c r="V623" s="237"/>
      <c r="W623" s="237"/>
      <c r="X623" s="237"/>
      <c r="Y623" s="237"/>
      <c r="Z623" s="237"/>
    </row>
    <row r="624" spans="1:26" ht="12.75" customHeight="1" x14ac:dyDescent="0.2">
      <c r="A624" s="268"/>
      <c r="B624" s="269"/>
      <c r="C624" s="270"/>
      <c r="D624" s="269"/>
      <c r="E624" s="271"/>
      <c r="F624" s="271"/>
      <c r="G624" s="237"/>
      <c r="H624" s="237"/>
      <c r="I624" s="237"/>
      <c r="J624" s="237"/>
      <c r="K624" s="237"/>
      <c r="L624" s="237"/>
      <c r="M624" s="237"/>
      <c r="N624" s="237"/>
      <c r="O624" s="237"/>
      <c r="P624" s="237"/>
      <c r="Q624" s="237"/>
      <c r="R624" s="237"/>
      <c r="S624" s="237"/>
      <c r="T624" s="237"/>
      <c r="U624" s="237"/>
      <c r="V624" s="237"/>
      <c r="W624" s="237"/>
      <c r="X624" s="237"/>
      <c r="Y624" s="237"/>
      <c r="Z624" s="237"/>
    </row>
    <row r="625" spans="1:26" ht="12.75" customHeight="1" x14ac:dyDescent="0.2">
      <c r="A625" s="268"/>
      <c r="B625" s="269"/>
      <c r="C625" s="270"/>
      <c r="D625" s="269"/>
      <c r="E625" s="271"/>
      <c r="F625" s="271"/>
      <c r="G625" s="237"/>
      <c r="H625" s="237"/>
      <c r="I625" s="237"/>
      <c r="J625" s="237"/>
      <c r="K625" s="237"/>
      <c r="L625" s="237"/>
      <c r="M625" s="237"/>
      <c r="N625" s="237"/>
      <c r="O625" s="237"/>
      <c r="P625" s="237"/>
      <c r="Q625" s="237"/>
      <c r="R625" s="237"/>
      <c r="S625" s="237"/>
      <c r="T625" s="237"/>
      <c r="U625" s="237"/>
      <c r="V625" s="237"/>
      <c r="W625" s="237"/>
      <c r="X625" s="237"/>
      <c r="Y625" s="237"/>
      <c r="Z625" s="237"/>
    </row>
    <row r="626" spans="1:26" ht="12.75" customHeight="1" x14ac:dyDescent="0.2">
      <c r="A626" s="268"/>
      <c r="B626" s="269"/>
      <c r="C626" s="270"/>
      <c r="D626" s="269"/>
      <c r="E626" s="271"/>
      <c r="F626" s="271"/>
      <c r="G626" s="237"/>
      <c r="H626" s="237"/>
      <c r="I626" s="237"/>
      <c r="J626" s="237"/>
      <c r="K626" s="237"/>
      <c r="L626" s="237"/>
      <c r="M626" s="237"/>
      <c r="N626" s="237"/>
      <c r="O626" s="237"/>
      <c r="P626" s="237"/>
      <c r="Q626" s="237"/>
      <c r="R626" s="237"/>
      <c r="S626" s="237"/>
      <c r="T626" s="237"/>
      <c r="U626" s="237"/>
      <c r="V626" s="237"/>
      <c r="W626" s="237"/>
      <c r="X626" s="237"/>
      <c r="Y626" s="237"/>
      <c r="Z626" s="237"/>
    </row>
    <row r="627" spans="1:26" ht="12.75" customHeight="1" x14ac:dyDescent="0.2">
      <c r="A627" s="268"/>
      <c r="B627" s="269"/>
      <c r="C627" s="270"/>
      <c r="D627" s="269"/>
      <c r="E627" s="271"/>
      <c r="F627" s="271"/>
      <c r="G627" s="237"/>
      <c r="H627" s="237"/>
      <c r="I627" s="237"/>
      <c r="J627" s="237"/>
      <c r="K627" s="237"/>
      <c r="L627" s="237"/>
      <c r="M627" s="237"/>
      <c r="N627" s="237"/>
      <c r="O627" s="237"/>
      <c r="P627" s="237"/>
      <c r="Q627" s="237"/>
      <c r="R627" s="237"/>
      <c r="S627" s="237"/>
      <c r="T627" s="237"/>
      <c r="U627" s="237"/>
      <c r="V627" s="237"/>
      <c r="W627" s="237"/>
      <c r="X627" s="237"/>
      <c r="Y627" s="237"/>
      <c r="Z627" s="237"/>
    </row>
    <row r="628" spans="1:26" ht="12.75" customHeight="1" x14ac:dyDescent="0.2">
      <c r="A628" s="268"/>
      <c r="B628" s="269"/>
      <c r="C628" s="270"/>
      <c r="D628" s="269"/>
      <c r="E628" s="271"/>
      <c r="F628" s="271"/>
      <c r="G628" s="237"/>
      <c r="H628" s="237"/>
      <c r="I628" s="237"/>
      <c r="J628" s="237"/>
      <c r="K628" s="237"/>
      <c r="L628" s="237"/>
      <c r="M628" s="237"/>
      <c r="N628" s="237"/>
      <c r="O628" s="237"/>
      <c r="P628" s="237"/>
      <c r="Q628" s="237"/>
      <c r="R628" s="237"/>
      <c r="S628" s="237"/>
      <c r="T628" s="237"/>
      <c r="U628" s="237"/>
      <c r="V628" s="237"/>
      <c r="W628" s="237"/>
      <c r="X628" s="237"/>
      <c r="Y628" s="237"/>
      <c r="Z628" s="237"/>
    </row>
    <row r="629" spans="1:26" ht="12.75" customHeight="1" x14ac:dyDescent="0.2">
      <c r="A629" s="268"/>
      <c r="B629" s="269"/>
      <c r="C629" s="270"/>
      <c r="D629" s="269"/>
      <c r="E629" s="271"/>
      <c r="F629" s="271"/>
      <c r="G629" s="237"/>
      <c r="H629" s="237"/>
      <c r="I629" s="237"/>
      <c r="J629" s="237"/>
      <c r="K629" s="237"/>
      <c r="L629" s="237"/>
      <c r="M629" s="237"/>
      <c r="N629" s="237"/>
      <c r="O629" s="237"/>
      <c r="P629" s="237"/>
      <c r="Q629" s="237"/>
      <c r="R629" s="237"/>
      <c r="S629" s="237"/>
      <c r="T629" s="237"/>
      <c r="U629" s="237"/>
      <c r="V629" s="237"/>
      <c r="W629" s="237"/>
      <c r="X629" s="237"/>
      <c r="Y629" s="237"/>
      <c r="Z629" s="237"/>
    </row>
    <row r="630" spans="1:26" ht="12.75" customHeight="1" x14ac:dyDescent="0.2">
      <c r="A630" s="268"/>
      <c r="B630" s="269"/>
      <c r="C630" s="270"/>
      <c r="D630" s="269"/>
      <c r="E630" s="271"/>
      <c r="F630" s="271"/>
      <c r="G630" s="237"/>
      <c r="H630" s="237"/>
      <c r="I630" s="237"/>
      <c r="J630" s="237"/>
      <c r="K630" s="237"/>
      <c r="L630" s="237"/>
      <c r="M630" s="237"/>
      <c r="N630" s="237"/>
      <c r="O630" s="237"/>
      <c r="P630" s="237"/>
      <c r="Q630" s="237"/>
      <c r="R630" s="237"/>
      <c r="S630" s="237"/>
      <c r="T630" s="237"/>
      <c r="U630" s="237"/>
      <c r="V630" s="237"/>
      <c r="W630" s="237"/>
      <c r="X630" s="237"/>
      <c r="Y630" s="237"/>
      <c r="Z630" s="237"/>
    </row>
    <row r="631" spans="1:26" ht="12.75" customHeight="1" x14ac:dyDescent="0.2">
      <c r="A631" s="268"/>
      <c r="B631" s="269"/>
      <c r="C631" s="270"/>
      <c r="D631" s="269"/>
      <c r="E631" s="271"/>
      <c r="F631" s="271"/>
      <c r="G631" s="237"/>
      <c r="H631" s="237"/>
      <c r="I631" s="237"/>
      <c r="J631" s="237"/>
      <c r="K631" s="237"/>
      <c r="L631" s="237"/>
      <c r="M631" s="237"/>
      <c r="N631" s="237"/>
      <c r="O631" s="237"/>
      <c r="P631" s="237"/>
      <c r="Q631" s="237"/>
      <c r="R631" s="237"/>
      <c r="S631" s="237"/>
      <c r="T631" s="237"/>
      <c r="U631" s="237"/>
      <c r="V631" s="237"/>
      <c r="W631" s="237"/>
      <c r="X631" s="237"/>
      <c r="Y631" s="237"/>
      <c r="Z631" s="237"/>
    </row>
    <row r="632" spans="1:26" ht="12.75" customHeight="1" x14ac:dyDescent="0.2">
      <c r="A632" s="268"/>
      <c r="B632" s="269"/>
      <c r="C632" s="270"/>
      <c r="D632" s="269"/>
      <c r="E632" s="271"/>
      <c r="F632" s="271"/>
      <c r="G632" s="237"/>
      <c r="H632" s="237"/>
      <c r="I632" s="237"/>
      <c r="J632" s="237"/>
      <c r="K632" s="237"/>
      <c r="L632" s="237"/>
      <c r="M632" s="237"/>
      <c r="N632" s="237"/>
      <c r="O632" s="237"/>
      <c r="P632" s="237"/>
      <c r="Q632" s="237"/>
      <c r="R632" s="237"/>
      <c r="S632" s="237"/>
      <c r="T632" s="237"/>
      <c r="U632" s="237"/>
      <c r="V632" s="237"/>
      <c r="W632" s="237"/>
      <c r="X632" s="237"/>
      <c r="Y632" s="237"/>
      <c r="Z632" s="237"/>
    </row>
    <row r="633" spans="1:26" ht="12.75" customHeight="1" x14ac:dyDescent="0.2">
      <c r="A633" s="268"/>
      <c r="B633" s="269"/>
      <c r="C633" s="270"/>
      <c r="D633" s="269"/>
      <c r="E633" s="271"/>
      <c r="F633" s="271"/>
      <c r="G633" s="237"/>
      <c r="H633" s="237"/>
      <c r="I633" s="237"/>
      <c r="J633" s="237"/>
      <c r="K633" s="237"/>
      <c r="L633" s="237"/>
      <c r="M633" s="237"/>
      <c r="N633" s="237"/>
      <c r="O633" s="237"/>
      <c r="P633" s="237"/>
      <c r="Q633" s="237"/>
      <c r="R633" s="237"/>
      <c r="S633" s="237"/>
      <c r="T633" s="237"/>
      <c r="U633" s="237"/>
      <c r="V633" s="237"/>
      <c r="W633" s="237"/>
      <c r="X633" s="237"/>
      <c r="Y633" s="237"/>
      <c r="Z633" s="237"/>
    </row>
    <row r="634" spans="1:26" ht="12.75" customHeight="1" x14ac:dyDescent="0.2">
      <c r="A634" s="268"/>
      <c r="B634" s="269"/>
      <c r="C634" s="270"/>
      <c r="D634" s="269"/>
      <c r="E634" s="271"/>
      <c r="F634" s="271"/>
      <c r="G634" s="237"/>
      <c r="H634" s="237"/>
      <c r="I634" s="237"/>
      <c r="J634" s="237"/>
      <c r="K634" s="237"/>
      <c r="L634" s="237"/>
      <c r="M634" s="237"/>
      <c r="N634" s="237"/>
      <c r="O634" s="237"/>
      <c r="P634" s="237"/>
      <c r="Q634" s="237"/>
      <c r="R634" s="237"/>
      <c r="S634" s="237"/>
      <c r="T634" s="237"/>
      <c r="U634" s="237"/>
      <c r="V634" s="237"/>
      <c r="W634" s="237"/>
      <c r="X634" s="237"/>
      <c r="Y634" s="237"/>
      <c r="Z634" s="237"/>
    </row>
    <row r="635" spans="1:26" ht="12.75" customHeight="1" x14ac:dyDescent="0.2">
      <c r="A635" s="268"/>
      <c r="B635" s="269"/>
      <c r="C635" s="270"/>
      <c r="D635" s="269"/>
      <c r="E635" s="271"/>
      <c r="F635" s="271"/>
      <c r="G635" s="237"/>
      <c r="H635" s="237"/>
      <c r="I635" s="237"/>
      <c r="J635" s="237"/>
      <c r="K635" s="237"/>
      <c r="L635" s="237"/>
      <c r="M635" s="237"/>
      <c r="N635" s="237"/>
      <c r="O635" s="237"/>
      <c r="P635" s="237"/>
      <c r="Q635" s="237"/>
      <c r="R635" s="237"/>
      <c r="S635" s="237"/>
      <c r="T635" s="237"/>
      <c r="U635" s="237"/>
      <c r="V635" s="237"/>
      <c r="W635" s="237"/>
      <c r="X635" s="237"/>
      <c r="Y635" s="237"/>
      <c r="Z635" s="237"/>
    </row>
    <row r="636" spans="1:26" ht="12.75" customHeight="1" x14ac:dyDescent="0.2">
      <c r="A636" s="268"/>
      <c r="B636" s="269"/>
      <c r="C636" s="270"/>
      <c r="D636" s="269"/>
      <c r="E636" s="271"/>
      <c r="F636" s="271"/>
      <c r="G636" s="237"/>
      <c r="H636" s="237"/>
      <c r="I636" s="237"/>
      <c r="J636" s="237"/>
      <c r="K636" s="237"/>
      <c r="L636" s="237"/>
      <c r="M636" s="237"/>
      <c r="N636" s="237"/>
      <c r="O636" s="237"/>
      <c r="P636" s="237"/>
      <c r="Q636" s="237"/>
      <c r="R636" s="237"/>
      <c r="S636" s="237"/>
      <c r="T636" s="237"/>
      <c r="U636" s="237"/>
      <c r="V636" s="237"/>
      <c r="W636" s="237"/>
      <c r="X636" s="237"/>
      <c r="Y636" s="237"/>
      <c r="Z636" s="237"/>
    </row>
    <row r="637" spans="1:26" ht="12.75" customHeight="1" x14ac:dyDescent="0.2">
      <c r="A637" s="268"/>
      <c r="B637" s="269"/>
      <c r="C637" s="270"/>
      <c r="D637" s="269"/>
      <c r="E637" s="271"/>
      <c r="F637" s="271"/>
      <c r="G637" s="237"/>
      <c r="H637" s="237"/>
      <c r="I637" s="237"/>
      <c r="J637" s="237"/>
      <c r="K637" s="237"/>
      <c r="L637" s="237"/>
      <c r="M637" s="237"/>
      <c r="N637" s="237"/>
      <c r="O637" s="237"/>
      <c r="P637" s="237"/>
      <c r="Q637" s="237"/>
      <c r="R637" s="237"/>
      <c r="S637" s="237"/>
      <c r="T637" s="237"/>
      <c r="U637" s="237"/>
      <c r="V637" s="237"/>
      <c r="W637" s="237"/>
      <c r="X637" s="237"/>
      <c r="Y637" s="237"/>
      <c r="Z637" s="237"/>
    </row>
    <row r="638" spans="1:26" ht="12.75" customHeight="1" x14ac:dyDescent="0.2">
      <c r="A638" s="268"/>
      <c r="B638" s="269"/>
      <c r="C638" s="270"/>
      <c r="D638" s="269"/>
      <c r="E638" s="271"/>
      <c r="F638" s="271"/>
      <c r="G638" s="237"/>
      <c r="H638" s="237"/>
      <c r="I638" s="237"/>
      <c r="J638" s="237"/>
      <c r="K638" s="237"/>
      <c r="L638" s="237"/>
      <c r="M638" s="237"/>
      <c r="N638" s="237"/>
      <c r="O638" s="237"/>
      <c r="P638" s="237"/>
      <c r="Q638" s="237"/>
      <c r="R638" s="237"/>
      <c r="S638" s="237"/>
      <c r="T638" s="237"/>
      <c r="U638" s="237"/>
      <c r="V638" s="237"/>
      <c r="W638" s="237"/>
      <c r="X638" s="237"/>
      <c r="Y638" s="237"/>
      <c r="Z638" s="237"/>
    </row>
    <row r="639" spans="1:26" ht="12.75" customHeight="1" x14ac:dyDescent="0.2">
      <c r="A639" s="268"/>
      <c r="B639" s="269"/>
      <c r="C639" s="270"/>
      <c r="D639" s="269"/>
      <c r="E639" s="271"/>
      <c r="F639" s="271"/>
      <c r="G639" s="237"/>
      <c r="H639" s="237"/>
      <c r="I639" s="237"/>
      <c r="J639" s="237"/>
      <c r="K639" s="237"/>
      <c r="L639" s="237"/>
      <c r="M639" s="237"/>
      <c r="N639" s="237"/>
      <c r="O639" s="237"/>
      <c r="P639" s="237"/>
      <c r="Q639" s="237"/>
      <c r="R639" s="237"/>
      <c r="S639" s="237"/>
      <c r="T639" s="237"/>
      <c r="U639" s="237"/>
      <c r="V639" s="237"/>
      <c r="W639" s="237"/>
      <c r="X639" s="237"/>
      <c r="Y639" s="237"/>
      <c r="Z639" s="237"/>
    </row>
    <row r="640" spans="1:26" ht="12.75" customHeight="1" x14ac:dyDescent="0.2">
      <c r="A640" s="268"/>
      <c r="B640" s="269"/>
      <c r="C640" s="270"/>
      <c r="D640" s="269"/>
      <c r="E640" s="271"/>
      <c r="F640" s="271"/>
      <c r="G640" s="237"/>
      <c r="H640" s="237"/>
      <c r="I640" s="237"/>
      <c r="J640" s="237"/>
      <c r="K640" s="237"/>
      <c r="L640" s="237"/>
      <c r="M640" s="237"/>
      <c r="N640" s="237"/>
      <c r="O640" s="237"/>
      <c r="P640" s="237"/>
      <c r="Q640" s="237"/>
      <c r="R640" s="237"/>
      <c r="S640" s="237"/>
      <c r="T640" s="237"/>
      <c r="U640" s="237"/>
      <c r="V640" s="237"/>
      <c r="W640" s="237"/>
      <c r="X640" s="237"/>
      <c r="Y640" s="237"/>
      <c r="Z640" s="237"/>
    </row>
    <row r="641" spans="1:26" ht="12.75" customHeight="1" x14ac:dyDescent="0.2">
      <c r="A641" s="268"/>
      <c r="B641" s="269"/>
      <c r="C641" s="270"/>
      <c r="D641" s="269"/>
      <c r="E641" s="271"/>
      <c r="F641" s="271"/>
      <c r="G641" s="237"/>
      <c r="H641" s="237"/>
      <c r="I641" s="237"/>
      <c r="J641" s="237"/>
      <c r="K641" s="237"/>
      <c r="L641" s="237"/>
      <c r="M641" s="237"/>
      <c r="N641" s="237"/>
      <c r="O641" s="237"/>
      <c r="P641" s="237"/>
      <c r="Q641" s="237"/>
      <c r="R641" s="237"/>
      <c r="S641" s="237"/>
      <c r="T641" s="237"/>
      <c r="U641" s="237"/>
      <c r="V641" s="237"/>
      <c r="W641" s="237"/>
      <c r="X641" s="237"/>
      <c r="Y641" s="237"/>
      <c r="Z641" s="237"/>
    </row>
    <row r="642" spans="1:26" ht="12.75" customHeight="1" x14ac:dyDescent="0.2">
      <c r="A642" s="268"/>
      <c r="B642" s="269"/>
      <c r="C642" s="270"/>
      <c r="D642" s="269"/>
      <c r="E642" s="271"/>
      <c r="F642" s="271"/>
      <c r="G642" s="237"/>
      <c r="H642" s="237"/>
      <c r="I642" s="237"/>
      <c r="J642" s="237"/>
      <c r="K642" s="237"/>
      <c r="L642" s="237"/>
      <c r="M642" s="237"/>
      <c r="N642" s="237"/>
      <c r="O642" s="237"/>
      <c r="P642" s="237"/>
      <c r="Q642" s="237"/>
      <c r="R642" s="237"/>
      <c r="S642" s="237"/>
      <c r="T642" s="237"/>
      <c r="U642" s="237"/>
      <c r="V642" s="237"/>
      <c r="W642" s="237"/>
      <c r="X642" s="237"/>
      <c r="Y642" s="237"/>
      <c r="Z642" s="237"/>
    </row>
    <row r="643" spans="1:26" ht="12.75" customHeight="1" x14ac:dyDescent="0.2">
      <c r="A643" s="268"/>
      <c r="B643" s="269"/>
      <c r="C643" s="270"/>
      <c r="D643" s="269"/>
      <c r="E643" s="271"/>
      <c r="F643" s="271"/>
      <c r="G643" s="237"/>
      <c r="H643" s="237"/>
      <c r="I643" s="237"/>
      <c r="J643" s="237"/>
      <c r="K643" s="237"/>
      <c r="L643" s="237"/>
      <c r="M643" s="237"/>
      <c r="N643" s="237"/>
      <c r="O643" s="237"/>
      <c r="P643" s="237"/>
      <c r="Q643" s="237"/>
      <c r="R643" s="237"/>
      <c r="S643" s="237"/>
      <c r="T643" s="237"/>
      <c r="U643" s="237"/>
      <c r="V643" s="237"/>
      <c r="W643" s="237"/>
      <c r="X643" s="237"/>
      <c r="Y643" s="237"/>
      <c r="Z643" s="237"/>
    </row>
    <row r="644" spans="1:26" ht="12.75" customHeight="1" x14ac:dyDescent="0.2">
      <c r="A644" s="268"/>
      <c r="B644" s="269"/>
      <c r="C644" s="270"/>
      <c r="D644" s="269"/>
      <c r="E644" s="271"/>
      <c r="F644" s="271"/>
      <c r="G644" s="237"/>
      <c r="H644" s="237"/>
      <c r="I644" s="237"/>
      <c r="J644" s="237"/>
      <c r="K644" s="237"/>
      <c r="L644" s="237"/>
      <c r="M644" s="237"/>
      <c r="N644" s="237"/>
      <c r="O644" s="237"/>
      <c r="P644" s="237"/>
      <c r="Q644" s="237"/>
      <c r="R644" s="237"/>
      <c r="S644" s="237"/>
      <c r="T644" s="237"/>
      <c r="U644" s="237"/>
      <c r="V644" s="237"/>
      <c r="W644" s="237"/>
      <c r="X644" s="237"/>
      <c r="Y644" s="237"/>
      <c r="Z644" s="237"/>
    </row>
    <row r="645" spans="1:26" ht="12.75" customHeight="1" x14ac:dyDescent="0.2">
      <c r="A645" s="268"/>
      <c r="B645" s="269"/>
      <c r="C645" s="270"/>
      <c r="D645" s="269"/>
      <c r="E645" s="271"/>
      <c r="F645" s="271"/>
      <c r="G645" s="237"/>
      <c r="H645" s="237"/>
      <c r="I645" s="237"/>
      <c r="J645" s="237"/>
      <c r="K645" s="237"/>
      <c r="L645" s="237"/>
      <c r="M645" s="237"/>
      <c r="N645" s="237"/>
      <c r="O645" s="237"/>
      <c r="P645" s="237"/>
      <c r="Q645" s="237"/>
      <c r="R645" s="237"/>
      <c r="S645" s="237"/>
      <c r="T645" s="237"/>
      <c r="U645" s="237"/>
      <c r="V645" s="237"/>
      <c r="W645" s="237"/>
      <c r="X645" s="237"/>
      <c r="Y645" s="237"/>
      <c r="Z645" s="237"/>
    </row>
    <row r="646" spans="1:26" ht="12.75" customHeight="1" x14ac:dyDescent="0.2">
      <c r="A646" s="268"/>
      <c r="B646" s="269"/>
      <c r="C646" s="270"/>
      <c r="D646" s="269"/>
      <c r="E646" s="271"/>
      <c r="F646" s="271"/>
      <c r="G646" s="237"/>
      <c r="H646" s="237"/>
      <c r="I646" s="237"/>
      <c r="J646" s="237"/>
      <c r="K646" s="237"/>
      <c r="L646" s="237"/>
      <c r="M646" s="237"/>
      <c r="N646" s="237"/>
      <c r="O646" s="237"/>
      <c r="P646" s="237"/>
      <c r="Q646" s="237"/>
      <c r="R646" s="237"/>
      <c r="S646" s="237"/>
      <c r="T646" s="237"/>
      <c r="U646" s="237"/>
      <c r="V646" s="237"/>
      <c r="W646" s="237"/>
      <c r="X646" s="237"/>
      <c r="Y646" s="237"/>
      <c r="Z646" s="237"/>
    </row>
    <row r="647" spans="1:26" ht="12.75" customHeight="1" x14ac:dyDescent="0.2">
      <c r="A647" s="268"/>
      <c r="B647" s="269"/>
      <c r="C647" s="270"/>
      <c r="D647" s="269"/>
      <c r="E647" s="271"/>
      <c r="F647" s="271"/>
      <c r="G647" s="237"/>
      <c r="H647" s="237"/>
      <c r="I647" s="237"/>
      <c r="J647" s="237"/>
      <c r="K647" s="237"/>
      <c r="L647" s="237"/>
      <c r="M647" s="237"/>
      <c r="N647" s="237"/>
      <c r="O647" s="237"/>
      <c r="P647" s="237"/>
      <c r="Q647" s="237"/>
      <c r="R647" s="237"/>
      <c r="S647" s="237"/>
      <c r="T647" s="237"/>
      <c r="U647" s="237"/>
      <c r="V647" s="237"/>
      <c r="W647" s="237"/>
      <c r="X647" s="237"/>
      <c r="Y647" s="237"/>
      <c r="Z647" s="237"/>
    </row>
    <row r="648" spans="1:26" ht="12.75" customHeight="1" x14ac:dyDescent="0.2">
      <c r="A648" s="268"/>
      <c r="B648" s="269"/>
      <c r="C648" s="270"/>
      <c r="D648" s="269"/>
      <c r="E648" s="271"/>
      <c r="F648" s="271"/>
      <c r="G648" s="237"/>
      <c r="H648" s="237"/>
      <c r="I648" s="237"/>
      <c r="J648" s="237"/>
      <c r="K648" s="237"/>
      <c r="L648" s="237"/>
      <c r="M648" s="237"/>
      <c r="N648" s="237"/>
      <c r="O648" s="237"/>
      <c r="P648" s="237"/>
      <c r="Q648" s="237"/>
      <c r="R648" s="237"/>
      <c r="S648" s="237"/>
      <c r="T648" s="237"/>
      <c r="U648" s="237"/>
      <c r="V648" s="237"/>
      <c r="W648" s="237"/>
      <c r="X648" s="237"/>
      <c r="Y648" s="237"/>
      <c r="Z648" s="237"/>
    </row>
    <row r="649" spans="1:26" ht="12.75" customHeight="1" x14ac:dyDescent="0.2">
      <c r="A649" s="268"/>
      <c r="B649" s="269"/>
      <c r="C649" s="270"/>
      <c r="D649" s="269"/>
      <c r="E649" s="271"/>
      <c r="F649" s="271"/>
      <c r="G649" s="237"/>
      <c r="H649" s="237"/>
      <c r="I649" s="237"/>
      <c r="J649" s="237"/>
      <c r="K649" s="237"/>
      <c r="L649" s="237"/>
      <c r="M649" s="237"/>
      <c r="N649" s="237"/>
      <c r="O649" s="237"/>
      <c r="P649" s="237"/>
      <c r="Q649" s="237"/>
      <c r="R649" s="237"/>
      <c r="S649" s="237"/>
      <c r="T649" s="237"/>
      <c r="U649" s="237"/>
      <c r="V649" s="237"/>
      <c r="W649" s="237"/>
      <c r="X649" s="237"/>
      <c r="Y649" s="237"/>
      <c r="Z649" s="237"/>
    </row>
    <row r="650" spans="1:26" ht="12.75" customHeight="1" x14ac:dyDescent="0.2">
      <c r="A650" s="268"/>
      <c r="B650" s="269"/>
      <c r="C650" s="270"/>
      <c r="D650" s="269"/>
      <c r="E650" s="271"/>
      <c r="F650" s="271"/>
      <c r="G650" s="237"/>
      <c r="H650" s="237"/>
      <c r="I650" s="237"/>
      <c r="J650" s="237"/>
      <c r="K650" s="237"/>
      <c r="L650" s="237"/>
      <c r="M650" s="237"/>
      <c r="N650" s="237"/>
      <c r="O650" s="237"/>
      <c r="P650" s="237"/>
      <c r="Q650" s="237"/>
      <c r="R650" s="237"/>
      <c r="S650" s="237"/>
      <c r="T650" s="237"/>
      <c r="U650" s="237"/>
      <c r="V650" s="237"/>
      <c r="W650" s="237"/>
      <c r="X650" s="237"/>
      <c r="Y650" s="237"/>
      <c r="Z650" s="237"/>
    </row>
    <row r="651" spans="1:26" ht="12.75" customHeight="1" x14ac:dyDescent="0.2">
      <c r="A651" s="268"/>
      <c r="B651" s="269"/>
      <c r="C651" s="270"/>
      <c r="D651" s="269"/>
      <c r="E651" s="271"/>
      <c r="F651" s="271"/>
      <c r="G651" s="237"/>
      <c r="H651" s="237"/>
      <c r="I651" s="237"/>
      <c r="J651" s="237"/>
      <c r="K651" s="237"/>
      <c r="L651" s="237"/>
      <c r="M651" s="237"/>
      <c r="N651" s="237"/>
      <c r="O651" s="237"/>
      <c r="P651" s="237"/>
      <c r="Q651" s="237"/>
      <c r="R651" s="237"/>
      <c r="S651" s="237"/>
      <c r="T651" s="237"/>
      <c r="U651" s="237"/>
      <c r="V651" s="237"/>
      <c r="W651" s="237"/>
      <c r="X651" s="237"/>
      <c r="Y651" s="237"/>
      <c r="Z651" s="237"/>
    </row>
    <row r="652" spans="1:26" ht="12.75" customHeight="1" x14ac:dyDescent="0.2">
      <c r="A652" s="268"/>
      <c r="B652" s="269"/>
      <c r="C652" s="270"/>
      <c r="D652" s="269"/>
      <c r="E652" s="271"/>
      <c r="F652" s="271"/>
      <c r="G652" s="237"/>
      <c r="H652" s="237"/>
      <c r="I652" s="237"/>
      <c r="J652" s="237"/>
      <c r="K652" s="237"/>
      <c r="L652" s="237"/>
      <c r="M652" s="237"/>
      <c r="N652" s="237"/>
      <c r="O652" s="237"/>
      <c r="P652" s="237"/>
      <c r="Q652" s="237"/>
      <c r="R652" s="237"/>
      <c r="S652" s="237"/>
      <c r="T652" s="237"/>
      <c r="U652" s="237"/>
      <c r="V652" s="237"/>
      <c r="W652" s="237"/>
      <c r="X652" s="237"/>
      <c r="Y652" s="237"/>
      <c r="Z652" s="237"/>
    </row>
    <row r="653" spans="1:26" ht="12.75" customHeight="1" x14ac:dyDescent="0.2">
      <c r="A653" s="268"/>
      <c r="B653" s="269"/>
      <c r="C653" s="270"/>
      <c r="D653" s="269"/>
      <c r="E653" s="271"/>
      <c r="F653" s="271"/>
      <c r="G653" s="237"/>
      <c r="H653" s="237"/>
      <c r="I653" s="237"/>
      <c r="J653" s="237"/>
      <c r="K653" s="237"/>
      <c r="L653" s="237"/>
      <c r="M653" s="237"/>
      <c r="N653" s="237"/>
      <c r="O653" s="237"/>
      <c r="P653" s="237"/>
      <c r="Q653" s="237"/>
      <c r="R653" s="237"/>
      <c r="S653" s="237"/>
      <c r="T653" s="237"/>
      <c r="U653" s="237"/>
      <c r="V653" s="237"/>
      <c r="W653" s="237"/>
      <c r="X653" s="237"/>
      <c r="Y653" s="237"/>
      <c r="Z653" s="237"/>
    </row>
    <row r="654" spans="1:26" ht="12.75" customHeight="1" x14ac:dyDescent="0.2">
      <c r="A654" s="268"/>
      <c r="B654" s="269"/>
      <c r="C654" s="270"/>
      <c r="D654" s="269"/>
      <c r="E654" s="271"/>
      <c r="F654" s="271"/>
      <c r="G654" s="237"/>
      <c r="H654" s="237"/>
      <c r="I654" s="237"/>
      <c r="J654" s="237"/>
      <c r="K654" s="237"/>
      <c r="L654" s="237"/>
      <c r="M654" s="237"/>
      <c r="N654" s="237"/>
      <c r="O654" s="237"/>
      <c r="P654" s="237"/>
      <c r="Q654" s="237"/>
      <c r="R654" s="237"/>
      <c r="S654" s="237"/>
      <c r="T654" s="237"/>
      <c r="U654" s="237"/>
      <c r="V654" s="237"/>
      <c r="W654" s="237"/>
      <c r="X654" s="237"/>
      <c r="Y654" s="237"/>
      <c r="Z654" s="237"/>
    </row>
    <row r="655" spans="1:26" ht="12.75" customHeight="1" x14ac:dyDescent="0.2">
      <c r="A655" s="268"/>
      <c r="B655" s="269"/>
      <c r="C655" s="270"/>
      <c r="D655" s="269"/>
      <c r="E655" s="271"/>
      <c r="F655" s="271"/>
      <c r="G655" s="237"/>
      <c r="H655" s="237"/>
      <c r="I655" s="237"/>
      <c r="J655" s="237"/>
      <c r="K655" s="237"/>
      <c r="L655" s="237"/>
      <c r="M655" s="237"/>
      <c r="N655" s="237"/>
      <c r="O655" s="237"/>
      <c r="P655" s="237"/>
      <c r="Q655" s="237"/>
      <c r="R655" s="237"/>
      <c r="S655" s="237"/>
      <c r="T655" s="237"/>
      <c r="U655" s="237"/>
      <c r="V655" s="237"/>
      <c r="W655" s="237"/>
      <c r="X655" s="237"/>
      <c r="Y655" s="237"/>
      <c r="Z655" s="237"/>
    </row>
    <row r="656" spans="1:26" ht="12.75" customHeight="1" x14ac:dyDescent="0.2">
      <c r="A656" s="268"/>
      <c r="B656" s="269"/>
      <c r="C656" s="270"/>
      <c r="D656" s="269"/>
      <c r="E656" s="271"/>
      <c r="F656" s="271"/>
      <c r="G656" s="237"/>
      <c r="H656" s="237"/>
      <c r="I656" s="237"/>
      <c r="J656" s="237"/>
      <c r="K656" s="237"/>
      <c r="L656" s="237"/>
      <c r="M656" s="237"/>
      <c r="N656" s="237"/>
      <c r="O656" s="237"/>
      <c r="P656" s="237"/>
      <c r="Q656" s="237"/>
      <c r="R656" s="237"/>
      <c r="S656" s="237"/>
      <c r="T656" s="237"/>
      <c r="U656" s="237"/>
      <c r="V656" s="237"/>
      <c r="W656" s="237"/>
      <c r="X656" s="237"/>
      <c r="Y656" s="237"/>
      <c r="Z656" s="237"/>
    </row>
    <row r="657" spans="1:26" ht="12.75" customHeight="1" x14ac:dyDescent="0.2">
      <c r="A657" s="268"/>
      <c r="B657" s="269"/>
      <c r="C657" s="270"/>
      <c r="D657" s="269"/>
      <c r="E657" s="271"/>
      <c r="F657" s="271"/>
      <c r="G657" s="237"/>
      <c r="H657" s="237"/>
      <c r="I657" s="237"/>
      <c r="J657" s="237"/>
      <c r="K657" s="237"/>
      <c r="L657" s="237"/>
      <c r="M657" s="237"/>
      <c r="N657" s="237"/>
      <c r="O657" s="237"/>
      <c r="P657" s="237"/>
      <c r="Q657" s="237"/>
      <c r="R657" s="237"/>
      <c r="S657" s="237"/>
      <c r="T657" s="237"/>
      <c r="U657" s="237"/>
      <c r="V657" s="237"/>
      <c r="W657" s="237"/>
      <c r="X657" s="237"/>
      <c r="Y657" s="237"/>
      <c r="Z657" s="237"/>
    </row>
    <row r="658" spans="1:26" ht="12.75" customHeight="1" x14ac:dyDescent="0.2">
      <c r="A658" s="268"/>
      <c r="B658" s="269"/>
      <c r="C658" s="270"/>
      <c r="D658" s="269"/>
      <c r="E658" s="271"/>
      <c r="F658" s="271"/>
      <c r="G658" s="237"/>
      <c r="H658" s="237"/>
      <c r="I658" s="237"/>
      <c r="J658" s="237"/>
      <c r="K658" s="237"/>
      <c r="L658" s="237"/>
      <c r="M658" s="237"/>
      <c r="N658" s="237"/>
      <c r="O658" s="237"/>
      <c r="P658" s="237"/>
      <c r="Q658" s="237"/>
      <c r="R658" s="237"/>
      <c r="S658" s="237"/>
      <c r="T658" s="237"/>
      <c r="U658" s="237"/>
      <c r="V658" s="237"/>
      <c r="W658" s="237"/>
      <c r="X658" s="237"/>
      <c r="Y658" s="237"/>
      <c r="Z658" s="237"/>
    </row>
    <row r="659" spans="1:26" ht="12.75" customHeight="1" x14ac:dyDescent="0.2">
      <c r="A659" s="268"/>
      <c r="B659" s="269"/>
      <c r="C659" s="270"/>
      <c r="D659" s="269"/>
      <c r="E659" s="271"/>
      <c r="F659" s="271"/>
      <c r="G659" s="237"/>
      <c r="H659" s="237"/>
      <c r="I659" s="237"/>
      <c r="J659" s="237"/>
      <c r="K659" s="237"/>
      <c r="L659" s="237"/>
      <c r="M659" s="237"/>
      <c r="N659" s="237"/>
      <c r="O659" s="237"/>
      <c r="P659" s="237"/>
      <c r="Q659" s="237"/>
      <c r="R659" s="237"/>
      <c r="S659" s="237"/>
      <c r="T659" s="237"/>
      <c r="U659" s="237"/>
      <c r="V659" s="237"/>
      <c r="W659" s="237"/>
      <c r="X659" s="237"/>
      <c r="Y659" s="237"/>
      <c r="Z659" s="237"/>
    </row>
    <row r="660" spans="1:26" ht="12.75" customHeight="1" x14ac:dyDescent="0.2">
      <c r="A660" s="268"/>
      <c r="B660" s="269"/>
      <c r="C660" s="270"/>
      <c r="D660" s="269"/>
      <c r="E660" s="271"/>
      <c r="F660" s="271"/>
      <c r="G660" s="237"/>
      <c r="H660" s="237"/>
      <c r="I660" s="237"/>
      <c r="J660" s="237"/>
      <c r="K660" s="237"/>
      <c r="L660" s="237"/>
      <c r="M660" s="237"/>
      <c r="N660" s="237"/>
      <c r="O660" s="237"/>
      <c r="P660" s="237"/>
      <c r="Q660" s="237"/>
      <c r="R660" s="237"/>
      <c r="S660" s="237"/>
      <c r="T660" s="237"/>
      <c r="U660" s="237"/>
      <c r="V660" s="237"/>
      <c r="W660" s="237"/>
      <c r="X660" s="237"/>
      <c r="Y660" s="237"/>
      <c r="Z660" s="237"/>
    </row>
    <row r="661" spans="1:26" ht="12.75" customHeight="1" x14ac:dyDescent="0.2">
      <c r="A661" s="268"/>
      <c r="B661" s="269"/>
      <c r="C661" s="270"/>
      <c r="D661" s="269"/>
      <c r="E661" s="271"/>
      <c r="F661" s="271"/>
      <c r="G661" s="237"/>
      <c r="H661" s="237"/>
      <c r="I661" s="237"/>
      <c r="J661" s="237"/>
      <c r="K661" s="237"/>
      <c r="L661" s="237"/>
      <c r="M661" s="237"/>
      <c r="N661" s="237"/>
      <c r="O661" s="237"/>
      <c r="P661" s="237"/>
      <c r="Q661" s="237"/>
      <c r="R661" s="237"/>
      <c r="S661" s="237"/>
      <c r="T661" s="237"/>
      <c r="U661" s="237"/>
      <c r="V661" s="237"/>
      <c r="W661" s="237"/>
      <c r="X661" s="237"/>
      <c r="Y661" s="237"/>
      <c r="Z661" s="237"/>
    </row>
    <row r="662" spans="1:26" ht="12.75" customHeight="1" x14ac:dyDescent="0.2">
      <c r="A662" s="268"/>
      <c r="B662" s="269"/>
      <c r="C662" s="270"/>
      <c r="D662" s="269"/>
      <c r="E662" s="271"/>
      <c r="F662" s="271"/>
      <c r="G662" s="237"/>
      <c r="H662" s="237"/>
      <c r="I662" s="237"/>
      <c r="J662" s="237"/>
      <c r="K662" s="237"/>
      <c r="L662" s="237"/>
      <c r="M662" s="237"/>
      <c r="N662" s="237"/>
      <c r="O662" s="237"/>
      <c r="P662" s="237"/>
      <c r="Q662" s="237"/>
      <c r="R662" s="237"/>
      <c r="S662" s="237"/>
      <c r="T662" s="237"/>
      <c r="U662" s="237"/>
      <c r="V662" s="237"/>
      <c r="W662" s="237"/>
      <c r="X662" s="237"/>
      <c r="Y662" s="237"/>
      <c r="Z662" s="237"/>
    </row>
    <row r="663" spans="1:26" ht="12.75" customHeight="1" x14ac:dyDescent="0.2">
      <c r="A663" s="268"/>
      <c r="B663" s="269"/>
      <c r="C663" s="270"/>
      <c r="D663" s="269"/>
      <c r="E663" s="271"/>
      <c r="F663" s="271"/>
      <c r="G663" s="237"/>
      <c r="H663" s="237"/>
      <c r="I663" s="237"/>
      <c r="J663" s="237"/>
      <c r="K663" s="237"/>
      <c r="L663" s="237"/>
      <c r="M663" s="237"/>
      <c r="N663" s="237"/>
      <c r="O663" s="237"/>
      <c r="P663" s="237"/>
      <c r="Q663" s="237"/>
      <c r="R663" s="237"/>
      <c r="S663" s="237"/>
      <c r="T663" s="237"/>
      <c r="U663" s="237"/>
      <c r="V663" s="237"/>
      <c r="W663" s="237"/>
      <c r="X663" s="237"/>
      <c r="Y663" s="237"/>
      <c r="Z663" s="237"/>
    </row>
    <row r="664" spans="1:26" ht="12.75" customHeight="1" x14ac:dyDescent="0.2">
      <c r="A664" s="268"/>
      <c r="B664" s="269"/>
      <c r="C664" s="270"/>
      <c r="D664" s="269"/>
      <c r="E664" s="271"/>
      <c r="F664" s="271"/>
      <c r="G664" s="237"/>
      <c r="H664" s="237"/>
      <c r="I664" s="237"/>
      <c r="J664" s="237"/>
      <c r="K664" s="237"/>
      <c r="L664" s="237"/>
      <c r="M664" s="237"/>
      <c r="N664" s="237"/>
      <c r="O664" s="237"/>
      <c r="P664" s="237"/>
      <c r="Q664" s="237"/>
      <c r="R664" s="237"/>
      <c r="S664" s="237"/>
      <c r="T664" s="237"/>
      <c r="U664" s="237"/>
      <c r="V664" s="237"/>
      <c r="W664" s="237"/>
      <c r="X664" s="237"/>
      <c r="Y664" s="237"/>
      <c r="Z664" s="237"/>
    </row>
    <row r="665" spans="1:26" ht="12.75" customHeight="1" x14ac:dyDescent="0.2">
      <c r="A665" s="268"/>
      <c r="B665" s="269"/>
      <c r="C665" s="270"/>
      <c r="D665" s="269"/>
      <c r="E665" s="271"/>
      <c r="F665" s="271"/>
      <c r="G665" s="237"/>
      <c r="H665" s="237"/>
      <c r="I665" s="237"/>
      <c r="J665" s="237"/>
      <c r="K665" s="237"/>
      <c r="L665" s="237"/>
      <c r="M665" s="237"/>
      <c r="N665" s="237"/>
      <c r="O665" s="237"/>
      <c r="P665" s="237"/>
      <c r="Q665" s="237"/>
      <c r="R665" s="237"/>
      <c r="S665" s="237"/>
      <c r="T665" s="237"/>
      <c r="U665" s="237"/>
      <c r="V665" s="237"/>
      <c r="W665" s="237"/>
      <c r="X665" s="237"/>
      <c r="Y665" s="237"/>
      <c r="Z665" s="237"/>
    </row>
    <row r="666" spans="1:26" ht="12.75" customHeight="1" x14ac:dyDescent="0.2">
      <c r="A666" s="268"/>
      <c r="B666" s="269"/>
      <c r="C666" s="270"/>
      <c r="D666" s="269"/>
      <c r="E666" s="271"/>
      <c r="F666" s="271"/>
      <c r="G666" s="237"/>
      <c r="H666" s="237"/>
      <c r="I666" s="237"/>
      <c r="J666" s="237"/>
      <c r="K666" s="237"/>
      <c r="L666" s="237"/>
      <c r="M666" s="237"/>
      <c r="N666" s="237"/>
      <c r="O666" s="237"/>
      <c r="P666" s="237"/>
      <c r="Q666" s="237"/>
      <c r="R666" s="237"/>
      <c r="S666" s="237"/>
      <c r="T666" s="237"/>
      <c r="U666" s="237"/>
      <c r="V666" s="237"/>
      <c r="W666" s="237"/>
      <c r="X666" s="237"/>
      <c r="Y666" s="237"/>
      <c r="Z666" s="237"/>
    </row>
    <row r="667" spans="1:26" ht="12.75" customHeight="1" x14ac:dyDescent="0.2">
      <c r="A667" s="268"/>
      <c r="B667" s="269"/>
      <c r="C667" s="270"/>
      <c r="D667" s="269"/>
      <c r="E667" s="271"/>
      <c r="F667" s="271"/>
      <c r="G667" s="237"/>
      <c r="H667" s="237"/>
      <c r="I667" s="237"/>
      <c r="J667" s="237"/>
      <c r="K667" s="237"/>
      <c r="L667" s="237"/>
      <c r="M667" s="237"/>
      <c r="N667" s="237"/>
      <c r="O667" s="237"/>
      <c r="P667" s="237"/>
      <c r="Q667" s="237"/>
      <c r="R667" s="237"/>
      <c r="S667" s="237"/>
      <c r="T667" s="237"/>
      <c r="U667" s="237"/>
      <c r="V667" s="237"/>
      <c r="W667" s="237"/>
      <c r="X667" s="237"/>
      <c r="Y667" s="237"/>
      <c r="Z667" s="237"/>
    </row>
    <row r="668" spans="1:26" ht="12.75" customHeight="1" x14ac:dyDescent="0.2">
      <c r="A668" s="268"/>
      <c r="B668" s="269"/>
      <c r="C668" s="270"/>
      <c r="D668" s="269"/>
      <c r="E668" s="271"/>
      <c r="F668" s="271"/>
      <c r="G668" s="237"/>
      <c r="H668" s="237"/>
      <c r="I668" s="237"/>
      <c r="J668" s="237"/>
      <c r="K668" s="237"/>
      <c r="L668" s="237"/>
      <c r="M668" s="237"/>
      <c r="N668" s="237"/>
      <c r="O668" s="237"/>
      <c r="P668" s="237"/>
      <c r="Q668" s="237"/>
      <c r="R668" s="237"/>
      <c r="S668" s="237"/>
      <c r="T668" s="237"/>
      <c r="U668" s="237"/>
      <c r="V668" s="237"/>
      <c r="W668" s="237"/>
      <c r="X668" s="237"/>
      <c r="Y668" s="237"/>
      <c r="Z668" s="237"/>
    </row>
    <row r="669" spans="1:26" ht="12.75" customHeight="1" x14ac:dyDescent="0.2">
      <c r="A669" s="268"/>
      <c r="B669" s="269"/>
      <c r="C669" s="270"/>
      <c r="D669" s="269"/>
      <c r="E669" s="271"/>
      <c r="F669" s="271"/>
      <c r="G669" s="237"/>
      <c r="H669" s="237"/>
      <c r="I669" s="237"/>
      <c r="J669" s="237"/>
      <c r="K669" s="237"/>
      <c r="L669" s="237"/>
      <c r="M669" s="237"/>
      <c r="N669" s="237"/>
      <c r="O669" s="237"/>
      <c r="P669" s="237"/>
      <c r="Q669" s="237"/>
      <c r="R669" s="237"/>
      <c r="S669" s="237"/>
      <c r="T669" s="237"/>
      <c r="U669" s="237"/>
      <c r="V669" s="237"/>
      <c r="W669" s="237"/>
      <c r="X669" s="237"/>
      <c r="Y669" s="237"/>
      <c r="Z669" s="237"/>
    </row>
    <row r="670" spans="1:26" ht="12.75" customHeight="1" x14ac:dyDescent="0.2">
      <c r="A670" s="268"/>
      <c r="B670" s="269"/>
      <c r="C670" s="270"/>
      <c r="D670" s="269"/>
      <c r="E670" s="271"/>
      <c r="F670" s="271"/>
      <c r="G670" s="237"/>
      <c r="H670" s="237"/>
      <c r="I670" s="237"/>
      <c r="J670" s="237"/>
      <c r="K670" s="237"/>
      <c r="L670" s="237"/>
      <c r="M670" s="237"/>
      <c r="N670" s="237"/>
      <c r="O670" s="237"/>
      <c r="P670" s="237"/>
      <c r="Q670" s="237"/>
      <c r="R670" s="237"/>
      <c r="S670" s="237"/>
      <c r="T670" s="237"/>
      <c r="U670" s="237"/>
      <c r="V670" s="237"/>
      <c r="W670" s="237"/>
      <c r="X670" s="237"/>
      <c r="Y670" s="237"/>
      <c r="Z670" s="237"/>
    </row>
    <row r="671" spans="1:26" ht="12.75" customHeight="1" x14ac:dyDescent="0.2">
      <c r="A671" s="268"/>
      <c r="B671" s="269"/>
      <c r="C671" s="270"/>
      <c r="D671" s="269"/>
      <c r="E671" s="271"/>
      <c r="F671" s="271"/>
      <c r="G671" s="237"/>
      <c r="H671" s="237"/>
      <c r="I671" s="237"/>
      <c r="J671" s="237"/>
      <c r="K671" s="237"/>
      <c r="L671" s="237"/>
      <c r="M671" s="237"/>
      <c r="N671" s="237"/>
      <c r="O671" s="237"/>
      <c r="P671" s="237"/>
      <c r="Q671" s="237"/>
      <c r="R671" s="237"/>
      <c r="S671" s="237"/>
      <c r="T671" s="237"/>
      <c r="U671" s="237"/>
      <c r="V671" s="237"/>
      <c r="W671" s="237"/>
      <c r="X671" s="237"/>
      <c r="Y671" s="237"/>
      <c r="Z671" s="237"/>
    </row>
    <row r="672" spans="1:26" ht="12.75" customHeight="1" x14ac:dyDescent="0.2">
      <c r="A672" s="268"/>
      <c r="B672" s="269"/>
      <c r="C672" s="270"/>
      <c r="D672" s="269"/>
      <c r="E672" s="271"/>
      <c r="F672" s="271"/>
      <c r="G672" s="237"/>
      <c r="H672" s="237"/>
      <c r="I672" s="237"/>
      <c r="J672" s="237"/>
      <c r="K672" s="237"/>
      <c r="L672" s="237"/>
      <c r="M672" s="237"/>
      <c r="N672" s="237"/>
      <c r="O672" s="237"/>
      <c r="P672" s="237"/>
      <c r="Q672" s="237"/>
      <c r="R672" s="237"/>
      <c r="S672" s="237"/>
      <c r="T672" s="237"/>
      <c r="U672" s="237"/>
      <c r="V672" s="237"/>
      <c r="W672" s="237"/>
      <c r="X672" s="237"/>
      <c r="Y672" s="237"/>
      <c r="Z672" s="237"/>
    </row>
    <row r="673" spans="1:26" ht="12.75" customHeight="1" x14ac:dyDescent="0.2">
      <c r="A673" s="268"/>
      <c r="B673" s="269"/>
      <c r="C673" s="270"/>
      <c r="D673" s="269"/>
      <c r="E673" s="271"/>
      <c r="F673" s="271"/>
      <c r="G673" s="237"/>
      <c r="H673" s="237"/>
      <c r="I673" s="237"/>
      <c r="J673" s="237"/>
      <c r="K673" s="237"/>
      <c r="L673" s="237"/>
      <c r="M673" s="237"/>
      <c r="N673" s="237"/>
      <c r="O673" s="237"/>
      <c r="P673" s="237"/>
      <c r="Q673" s="237"/>
      <c r="R673" s="237"/>
      <c r="S673" s="237"/>
      <c r="T673" s="237"/>
      <c r="U673" s="237"/>
      <c r="V673" s="237"/>
      <c r="W673" s="237"/>
      <c r="X673" s="237"/>
      <c r="Y673" s="237"/>
      <c r="Z673" s="237"/>
    </row>
    <row r="674" spans="1:26" ht="12.75" customHeight="1" x14ac:dyDescent="0.2">
      <c r="A674" s="268"/>
      <c r="B674" s="269"/>
      <c r="C674" s="270"/>
      <c r="D674" s="269"/>
      <c r="E674" s="271"/>
      <c r="F674" s="271"/>
      <c r="G674" s="237"/>
      <c r="H674" s="237"/>
      <c r="I674" s="237"/>
      <c r="J674" s="237"/>
      <c r="K674" s="237"/>
      <c r="L674" s="237"/>
      <c r="M674" s="237"/>
      <c r="N674" s="237"/>
      <c r="O674" s="237"/>
      <c r="P674" s="237"/>
      <c r="Q674" s="237"/>
      <c r="R674" s="237"/>
      <c r="S674" s="237"/>
      <c r="T674" s="237"/>
      <c r="U674" s="237"/>
      <c r="V674" s="237"/>
      <c r="W674" s="237"/>
      <c r="X674" s="237"/>
      <c r="Y674" s="237"/>
      <c r="Z674" s="237"/>
    </row>
    <row r="675" spans="1:26" ht="12.75" customHeight="1" x14ac:dyDescent="0.2">
      <c r="A675" s="268"/>
      <c r="B675" s="269"/>
      <c r="C675" s="270"/>
      <c r="D675" s="269"/>
      <c r="E675" s="271"/>
      <c r="F675" s="271"/>
      <c r="G675" s="237"/>
      <c r="H675" s="237"/>
      <c r="I675" s="237"/>
      <c r="J675" s="237"/>
      <c r="K675" s="237"/>
      <c r="L675" s="237"/>
      <c r="M675" s="237"/>
      <c r="N675" s="237"/>
      <c r="O675" s="237"/>
      <c r="P675" s="237"/>
      <c r="Q675" s="237"/>
      <c r="R675" s="237"/>
      <c r="S675" s="237"/>
      <c r="T675" s="237"/>
      <c r="U675" s="237"/>
      <c r="V675" s="237"/>
      <c r="W675" s="237"/>
      <c r="X675" s="237"/>
      <c r="Y675" s="237"/>
      <c r="Z675" s="237"/>
    </row>
    <row r="676" spans="1:26" ht="12.75" customHeight="1" x14ac:dyDescent="0.2">
      <c r="A676" s="268"/>
      <c r="B676" s="269"/>
      <c r="C676" s="270"/>
      <c r="D676" s="269"/>
      <c r="E676" s="271"/>
      <c r="F676" s="271"/>
      <c r="G676" s="237"/>
      <c r="H676" s="237"/>
      <c r="I676" s="237"/>
      <c r="J676" s="237"/>
      <c r="K676" s="237"/>
      <c r="L676" s="237"/>
      <c r="M676" s="237"/>
      <c r="N676" s="237"/>
      <c r="O676" s="237"/>
      <c r="P676" s="237"/>
      <c r="Q676" s="237"/>
      <c r="R676" s="237"/>
      <c r="S676" s="237"/>
      <c r="T676" s="237"/>
      <c r="U676" s="237"/>
      <c r="V676" s="237"/>
      <c r="W676" s="237"/>
      <c r="X676" s="237"/>
      <c r="Y676" s="237"/>
      <c r="Z676" s="237"/>
    </row>
    <row r="677" spans="1:26" ht="12.75" customHeight="1" x14ac:dyDescent="0.2">
      <c r="A677" s="268"/>
      <c r="B677" s="269"/>
      <c r="C677" s="270"/>
      <c r="D677" s="269"/>
      <c r="E677" s="271"/>
      <c r="F677" s="271"/>
      <c r="G677" s="237"/>
      <c r="H677" s="237"/>
      <c r="I677" s="237"/>
      <c r="J677" s="237"/>
      <c r="K677" s="237"/>
      <c r="L677" s="237"/>
      <c r="M677" s="237"/>
      <c r="N677" s="237"/>
      <c r="O677" s="237"/>
      <c r="P677" s="237"/>
      <c r="Q677" s="237"/>
      <c r="R677" s="237"/>
      <c r="S677" s="237"/>
      <c r="T677" s="237"/>
      <c r="U677" s="237"/>
      <c r="V677" s="237"/>
      <c r="W677" s="237"/>
      <c r="X677" s="237"/>
      <c r="Y677" s="237"/>
      <c r="Z677" s="237"/>
    </row>
    <row r="678" spans="1:26" ht="12.75" customHeight="1" x14ac:dyDescent="0.2">
      <c r="A678" s="268"/>
      <c r="B678" s="269"/>
      <c r="C678" s="270"/>
      <c r="D678" s="269"/>
      <c r="E678" s="271"/>
      <c r="F678" s="271"/>
      <c r="G678" s="237"/>
      <c r="H678" s="237"/>
      <c r="I678" s="237"/>
      <c r="J678" s="237"/>
      <c r="K678" s="237"/>
      <c r="L678" s="237"/>
      <c r="M678" s="237"/>
      <c r="N678" s="237"/>
      <c r="O678" s="237"/>
      <c r="P678" s="237"/>
      <c r="Q678" s="237"/>
      <c r="R678" s="237"/>
      <c r="S678" s="237"/>
      <c r="T678" s="237"/>
      <c r="U678" s="237"/>
      <c r="V678" s="237"/>
      <c r="W678" s="237"/>
      <c r="X678" s="237"/>
      <c r="Y678" s="237"/>
      <c r="Z678" s="237"/>
    </row>
    <row r="679" spans="1:26" ht="12.75" customHeight="1" x14ac:dyDescent="0.2">
      <c r="A679" s="268"/>
      <c r="B679" s="269"/>
      <c r="C679" s="270"/>
      <c r="D679" s="269"/>
      <c r="E679" s="271"/>
      <c r="F679" s="271"/>
      <c r="G679" s="237"/>
      <c r="H679" s="237"/>
      <c r="I679" s="237"/>
      <c r="J679" s="237"/>
      <c r="K679" s="237"/>
      <c r="L679" s="237"/>
      <c r="M679" s="237"/>
      <c r="N679" s="237"/>
      <c r="O679" s="237"/>
      <c r="P679" s="237"/>
      <c r="Q679" s="237"/>
      <c r="R679" s="237"/>
      <c r="S679" s="237"/>
      <c r="T679" s="237"/>
      <c r="U679" s="237"/>
      <c r="V679" s="237"/>
      <c r="W679" s="237"/>
      <c r="X679" s="237"/>
      <c r="Y679" s="237"/>
      <c r="Z679" s="237"/>
    </row>
    <row r="680" spans="1:26" ht="12.75" customHeight="1" x14ac:dyDescent="0.2">
      <c r="A680" s="268"/>
      <c r="B680" s="269"/>
      <c r="C680" s="270"/>
      <c r="D680" s="269"/>
      <c r="E680" s="271"/>
      <c r="F680" s="271"/>
      <c r="G680" s="237"/>
      <c r="H680" s="237"/>
      <c r="I680" s="237"/>
      <c r="J680" s="237"/>
      <c r="K680" s="237"/>
      <c r="L680" s="237"/>
      <c r="M680" s="237"/>
      <c r="N680" s="237"/>
      <c r="O680" s="237"/>
      <c r="P680" s="237"/>
      <c r="Q680" s="237"/>
      <c r="R680" s="237"/>
      <c r="S680" s="237"/>
      <c r="T680" s="237"/>
      <c r="U680" s="237"/>
      <c r="V680" s="237"/>
      <c r="W680" s="237"/>
      <c r="X680" s="237"/>
      <c r="Y680" s="237"/>
      <c r="Z680" s="237"/>
    </row>
    <row r="681" spans="1:26" ht="12.75" customHeight="1" x14ac:dyDescent="0.2">
      <c r="A681" s="268"/>
      <c r="B681" s="269"/>
      <c r="C681" s="270"/>
      <c r="D681" s="269"/>
      <c r="E681" s="271"/>
      <c r="F681" s="271"/>
      <c r="G681" s="237"/>
      <c r="H681" s="237"/>
      <c r="I681" s="237"/>
      <c r="J681" s="237"/>
      <c r="K681" s="237"/>
      <c r="L681" s="237"/>
      <c r="M681" s="237"/>
      <c r="N681" s="237"/>
      <c r="O681" s="237"/>
      <c r="P681" s="237"/>
      <c r="Q681" s="237"/>
      <c r="R681" s="237"/>
      <c r="S681" s="237"/>
      <c r="T681" s="237"/>
      <c r="U681" s="237"/>
      <c r="V681" s="237"/>
      <c r="W681" s="237"/>
      <c r="X681" s="237"/>
      <c r="Y681" s="237"/>
      <c r="Z681" s="237"/>
    </row>
    <row r="682" spans="1:26" ht="12.75" customHeight="1" x14ac:dyDescent="0.2">
      <c r="A682" s="268"/>
      <c r="B682" s="269"/>
      <c r="C682" s="270"/>
      <c r="D682" s="269"/>
      <c r="E682" s="271"/>
      <c r="F682" s="271"/>
      <c r="G682" s="237"/>
      <c r="H682" s="237"/>
      <c r="I682" s="237"/>
      <c r="J682" s="237"/>
      <c r="K682" s="237"/>
      <c r="L682" s="237"/>
      <c r="M682" s="237"/>
      <c r="N682" s="237"/>
      <c r="O682" s="237"/>
      <c r="P682" s="237"/>
      <c r="Q682" s="237"/>
      <c r="R682" s="237"/>
      <c r="S682" s="237"/>
      <c r="T682" s="237"/>
      <c r="U682" s="237"/>
      <c r="V682" s="237"/>
      <c r="W682" s="237"/>
      <c r="X682" s="237"/>
      <c r="Y682" s="237"/>
      <c r="Z682" s="237"/>
    </row>
    <row r="683" spans="1:26" ht="12.75" customHeight="1" x14ac:dyDescent="0.2">
      <c r="A683" s="268"/>
      <c r="B683" s="269"/>
      <c r="C683" s="270"/>
      <c r="D683" s="269"/>
      <c r="E683" s="271"/>
      <c r="F683" s="271"/>
      <c r="G683" s="237"/>
      <c r="H683" s="237"/>
      <c r="I683" s="237"/>
      <c r="J683" s="237"/>
      <c r="K683" s="237"/>
      <c r="L683" s="237"/>
      <c r="M683" s="237"/>
      <c r="N683" s="237"/>
      <c r="O683" s="237"/>
      <c r="P683" s="237"/>
      <c r="Q683" s="237"/>
      <c r="R683" s="237"/>
      <c r="S683" s="237"/>
      <c r="T683" s="237"/>
      <c r="U683" s="237"/>
      <c r="V683" s="237"/>
      <c r="W683" s="237"/>
      <c r="X683" s="237"/>
      <c r="Y683" s="237"/>
      <c r="Z683" s="237"/>
    </row>
    <row r="684" spans="1:26" ht="12.75" customHeight="1" x14ac:dyDescent="0.2">
      <c r="A684" s="268"/>
      <c r="B684" s="269"/>
      <c r="C684" s="270"/>
      <c r="D684" s="269"/>
      <c r="E684" s="271"/>
      <c r="F684" s="271"/>
      <c r="G684" s="237"/>
      <c r="H684" s="237"/>
      <c r="I684" s="237"/>
      <c r="J684" s="237"/>
      <c r="K684" s="237"/>
      <c r="L684" s="237"/>
      <c r="M684" s="237"/>
      <c r="N684" s="237"/>
      <c r="O684" s="237"/>
      <c r="P684" s="237"/>
      <c r="Q684" s="237"/>
      <c r="R684" s="237"/>
      <c r="S684" s="237"/>
      <c r="T684" s="237"/>
      <c r="U684" s="237"/>
      <c r="V684" s="237"/>
      <c r="W684" s="237"/>
      <c r="X684" s="237"/>
      <c r="Y684" s="237"/>
      <c r="Z684" s="237"/>
    </row>
    <row r="685" spans="1:26" ht="12.75" customHeight="1" x14ac:dyDescent="0.2">
      <c r="A685" s="268"/>
      <c r="B685" s="269"/>
      <c r="C685" s="270"/>
      <c r="D685" s="269"/>
      <c r="E685" s="271"/>
      <c r="F685" s="271"/>
      <c r="G685" s="237"/>
      <c r="H685" s="237"/>
      <c r="I685" s="237"/>
      <c r="J685" s="237"/>
      <c r="K685" s="237"/>
      <c r="L685" s="237"/>
      <c r="M685" s="237"/>
      <c r="N685" s="237"/>
      <c r="O685" s="237"/>
      <c r="P685" s="237"/>
      <c r="Q685" s="237"/>
      <c r="R685" s="237"/>
      <c r="S685" s="237"/>
      <c r="T685" s="237"/>
      <c r="U685" s="237"/>
      <c r="V685" s="237"/>
      <c r="W685" s="237"/>
      <c r="X685" s="237"/>
      <c r="Y685" s="237"/>
      <c r="Z685" s="237"/>
    </row>
    <row r="686" spans="1:26" ht="12.75" customHeight="1" x14ac:dyDescent="0.2">
      <c r="A686" s="268"/>
      <c r="B686" s="269"/>
      <c r="C686" s="270"/>
      <c r="D686" s="269"/>
      <c r="E686" s="271"/>
      <c r="F686" s="271"/>
      <c r="G686" s="237"/>
      <c r="H686" s="237"/>
      <c r="I686" s="237"/>
      <c r="J686" s="237"/>
      <c r="K686" s="237"/>
      <c r="L686" s="237"/>
      <c r="M686" s="237"/>
      <c r="N686" s="237"/>
      <c r="O686" s="237"/>
      <c r="P686" s="237"/>
      <c r="Q686" s="237"/>
      <c r="R686" s="237"/>
      <c r="S686" s="237"/>
      <c r="T686" s="237"/>
      <c r="U686" s="237"/>
      <c r="V686" s="237"/>
      <c r="W686" s="237"/>
      <c r="X686" s="237"/>
      <c r="Y686" s="237"/>
      <c r="Z686" s="237"/>
    </row>
    <row r="687" spans="1:26" ht="12.75" customHeight="1" x14ac:dyDescent="0.2">
      <c r="A687" s="268"/>
      <c r="B687" s="269"/>
      <c r="C687" s="270"/>
      <c r="D687" s="269"/>
      <c r="E687" s="271"/>
      <c r="F687" s="271"/>
      <c r="G687" s="237"/>
      <c r="H687" s="237"/>
      <c r="I687" s="237"/>
      <c r="J687" s="237"/>
      <c r="K687" s="237"/>
      <c r="L687" s="237"/>
      <c r="M687" s="237"/>
      <c r="N687" s="237"/>
      <c r="O687" s="237"/>
      <c r="P687" s="237"/>
      <c r="Q687" s="237"/>
      <c r="R687" s="237"/>
      <c r="S687" s="237"/>
      <c r="T687" s="237"/>
      <c r="U687" s="237"/>
      <c r="V687" s="237"/>
      <c r="W687" s="237"/>
      <c r="X687" s="237"/>
      <c r="Y687" s="237"/>
      <c r="Z687" s="237"/>
    </row>
    <row r="688" spans="1:26" ht="12.75" customHeight="1" x14ac:dyDescent="0.2">
      <c r="A688" s="268"/>
      <c r="B688" s="269"/>
      <c r="C688" s="270"/>
      <c r="D688" s="269"/>
      <c r="E688" s="271"/>
      <c r="F688" s="271"/>
      <c r="G688" s="237"/>
      <c r="H688" s="237"/>
      <c r="I688" s="237"/>
      <c r="J688" s="237"/>
      <c r="K688" s="237"/>
      <c r="L688" s="237"/>
      <c r="M688" s="237"/>
      <c r="N688" s="237"/>
      <c r="O688" s="237"/>
      <c r="P688" s="237"/>
      <c r="Q688" s="237"/>
      <c r="R688" s="237"/>
      <c r="S688" s="237"/>
      <c r="T688" s="237"/>
      <c r="U688" s="237"/>
      <c r="V688" s="237"/>
      <c r="W688" s="237"/>
      <c r="X688" s="237"/>
      <c r="Y688" s="237"/>
      <c r="Z688" s="237"/>
    </row>
    <row r="689" spans="1:26" ht="12.75" customHeight="1" x14ac:dyDescent="0.2">
      <c r="A689" s="268"/>
      <c r="B689" s="269"/>
      <c r="C689" s="270"/>
      <c r="D689" s="269"/>
      <c r="E689" s="271"/>
      <c r="F689" s="271"/>
      <c r="G689" s="237"/>
      <c r="H689" s="237"/>
      <c r="I689" s="237"/>
      <c r="J689" s="237"/>
      <c r="K689" s="237"/>
      <c r="L689" s="237"/>
      <c r="M689" s="237"/>
      <c r="N689" s="237"/>
      <c r="O689" s="237"/>
      <c r="P689" s="237"/>
      <c r="Q689" s="237"/>
      <c r="R689" s="237"/>
      <c r="S689" s="237"/>
      <c r="T689" s="237"/>
      <c r="U689" s="237"/>
      <c r="V689" s="237"/>
      <c r="W689" s="237"/>
      <c r="X689" s="237"/>
      <c r="Y689" s="237"/>
      <c r="Z689" s="237"/>
    </row>
    <row r="690" spans="1:26" ht="12.75" customHeight="1" x14ac:dyDescent="0.2">
      <c r="A690" s="268"/>
      <c r="B690" s="269"/>
      <c r="C690" s="270"/>
      <c r="D690" s="269"/>
      <c r="E690" s="271"/>
      <c r="F690" s="271"/>
      <c r="G690" s="237"/>
      <c r="H690" s="237"/>
      <c r="I690" s="237"/>
      <c r="J690" s="237"/>
      <c r="K690" s="237"/>
      <c r="L690" s="237"/>
      <c r="M690" s="237"/>
      <c r="N690" s="237"/>
      <c r="O690" s="237"/>
      <c r="P690" s="237"/>
      <c r="Q690" s="237"/>
      <c r="R690" s="237"/>
      <c r="S690" s="237"/>
      <c r="T690" s="237"/>
      <c r="U690" s="237"/>
      <c r="V690" s="237"/>
      <c r="W690" s="237"/>
      <c r="X690" s="237"/>
      <c r="Y690" s="237"/>
      <c r="Z690" s="237"/>
    </row>
    <row r="691" spans="1:26" ht="12.75" customHeight="1" x14ac:dyDescent="0.2">
      <c r="A691" s="268"/>
      <c r="B691" s="269"/>
      <c r="C691" s="270"/>
      <c r="D691" s="269"/>
      <c r="E691" s="271"/>
      <c r="F691" s="271"/>
      <c r="G691" s="237"/>
      <c r="H691" s="237"/>
      <c r="I691" s="237"/>
      <c r="J691" s="237"/>
      <c r="K691" s="237"/>
      <c r="L691" s="237"/>
      <c r="M691" s="237"/>
      <c r="N691" s="237"/>
      <c r="O691" s="237"/>
      <c r="P691" s="237"/>
      <c r="Q691" s="237"/>
      <c r="R691" s="237"/>
      <c r="S691" s="237"/>
      <c r="T691" s="237"/>
      <c r="U691" s="237"/>
      <c r="V691" s="237"/>
      <c r="W691" s="237"/>
      <c r="X691" s="237"/>
      <c r="Y691" s="237"/>
      <c r="Z691" s="237"/>
    </row>
    <row r="692" spans="1:26" ht="12.75" customHeight="1" x14ac:dyDescent="0.2">
      <c r="A692" s="268"/>
      <c r="B692" s="269"/>
      <c r="C692" s="270"/>
      <c r="D692" s="269"/>
      <c r="E692" s="271"/>
      <c r="F692" s="271"/>
      <c r="G692" s="237"/>
      <c r="H692" s="237"/>
      <c r="I692" s="237"/>
      <c r="J692" s="237"/>
      <c r="K692" s="237"/>
      <c r="L692" s="237"/>
      <c r="M692" s="237"/>
      <c r="N692" s="237"/>
      <c r="O692" s="237"/>
      <c r="P692" s="237"/>
      <c r="Q692" s="237"/>
      <c r="R692" s="237"/>
      <c r="S692" s="237"/>
      <c r="T692" s="237"/>
      <c r="U692" s="237"/>
      <c r="V692" s="237"/>
      <c r="W692" s="237"/>
      <c r="X692" s="237"/>
      <c r="Y692" s="237"/>
      <c r="Z692" s="237"/>
    </row>
    <row r="693" spans="1:26" ht="12.75" customHeight="1" x14ac:dyDescent="0.2">
      <c r="A693" s="268"/>
      <c r="B693" s="269"/>
      <c r="C693" s="270"/>
      <c r="D693" s="269"/>
      <c r="E693" s="271"/>
      <c r="F693" s="271"/>
      <c r="G693" s="237"/>
      <c r="H693" s="237"/>
      <c r="I693" s="237"/>
      <c r="J693" s="237"/>
      <c r="K693" s="237"/>
      <c r="L693" s="237"/>
      <c r="M693" s="237"/>
      <c r="N693" s="237"/>
      <c r="O693" s="237"/>
      <c r="P693" s="237"/>
      <c r="Q693" s="237"/>
      <c r="R693" s="237"/>
      <c r="S693" s="237"/>
      <c r="T693" s="237"/>
      <c r="U693" s="237"/>
      <c r="V693" s="237"/>
      <c r="W693" s="237"/>
      <c r="X693" s="237"/>
      <c r="Y693" s="237"/>
      <c r="Z693" s="237"/>
    </row>
    <row r="694" spans="1:26" ht="12.75" customHeight="1" x14ac:dyDescent="0.2">
      <c r="A694" s="268"/>
      <c r="B694" s="269"/>
      <c r="C694" s="270"/>
      <c r="D694" s="269"/>
      <c r="E694" s="271"/>
      <c r="F694" s="271"/>
      <c r="G694" s="237"/>
      <c r="H694" s="237"/>
      <c r="I694" s="237"/>
      <c r="J694" s="237"/>
      <c r="K694" s="237"/>
      <c r="L694" s="237"/>
      <c r="M694" s="237"/>
      <c r="N694" s="237"/>
      <c r="O694" s="237"/>
      <c r="P694" s="237"/>
      <c r="Q694" s="237"/>
      <c r="R694" s="237"/>
      <c r="S694" s="237"/>
      <c r="T694" s="237"/>
      <c r="U694" s="237"/>
      <c r="V694" s="237"/>
      <c r="W694" s="237"/>
      <c r="X694" s="237"/>
      <c r="Y694" s="237"/>
      <c r="Z694" s="237"/>
    </row>
    <row r="695" spans="1:26" ht="12.75" customHeight="1" x14ac:dyDescent="0.2">
      <c r="A695" s="268"/>
      <c r="B695" s="269"/>
      <c r="C695" s="270"/>
      <c r="D695" s="269"/>
      <c r="E695" s="271"/>
      <c r="F695" s="271"/>
      <c r="G695" s="237"/>
      <c r="H695" s="237"/>
      <c r="I695" s="237"/>
      <c r="J695" s="237"/>
      <c r="K695" s="237"/>
      <c r="L695" s="237"/>
      <c r="M695" s="237"/>
      <c r="N695" s="237"/>
      <c r="O695" s="237"/>
      <c r="P695" s="237"/>
      <c r="Q695" s="237"/>
      <c r="R695" s="237"/>
      <c r="S695" s="237"/>
      <c r="T695" s="237"/>
      <c r="U695" s="237"/>
      <c r="V695" s="237"/>
      <c r="W695" s="237"/>
      <c r="X695" s="237"/>
      <c r="Y695" s="237"/>
      <c r="Z695" s="237"/>
    </row>
    <row r="696" spans="1:26" ht="12.75" customHeight="1" x14ac:dyDescent="0.2">
      <c r="A696" s="268"/>
      <c r="B696" s="269"/>
      <c r="C696" s="270"/>
      <c r="D696" s="269"/>
      <c r="E696" s="271"/>
      <c r="F696" s="271"/>
      <c r="G696" s="237"/>
      <c r="H696" s="237"/>
      <c r="I696" s="237"/>
      <c r="J696" s="237"/>
      <c r="K696" s="237"/>
      <c r="L696" s="237"/>
      <c r="M696" s="237"/>
      <c r="N696" s="237"/>
      <c r="O696" s="237"/>
      <c r="P696" s="237"/>
      <c r="Q696" s="237"/>
      <c r="R696" s="237"/>
      <c r="S696" s="237"/>
      <c r="T696" s="237"/>
      <c r="U696" s="237"/>
      <c r="V696" s="237"/>
      <c r="W696" s="237"/>
      <c r="X696" s="237"/>
      <c r="Y696" s="237"/>
      <c r="Z696" s="237"/>
    </row>
    <row r="697" spans="1:26" ht="12.75" customHeight="1" x14ac:dyDescent="0.2">
      <c r="A697" s="268"/>
      <c r="B697" s="269"/>
      <c r="C697" s="270"/>
      <c r="D697" s="269"/>
      <c r="E697" s="271"/>
      <c r="F697" s="271"/>
      <c r="G697" s="237"/>
      <c r="H697" s="237"/>
      <c r="I697" s="237"/>
      <c r="J697" s="237"/>
      <c r="K697" s="237"/>
      <c r="L697" s="237"/>
      <c r="M697" s="237"/>
      <c r="N697" s="237"/>
      <c r="O697" s="237"/>
      <c r="P697" s="237"/>
      <c r="Q697" s="237"/>
      <c r="R697" s="237"/>
      <c r="S697" s="237"/>
      <c r="T697" s="237"/>
      <c r="U697" s="237"/>
      <c r="V697" s="237"/>
      <c r="W697" s="237"/>
      <c r="X697" s="237"/>
      <c r="Y697" s="237"/>
      <c r="Z697" s="237"/>
    </row>
    <row r="698" spans="1:26" ht="12.75" customHeight="1" x14ac:dyDescent="0.2">
      <c r="A698" s="268"/>
      <c r="B698" s="269"/>
      <c r="C698" s="270"/>
      <c r="D698" s="269"/>
      <c r="E698" s="271"/>
      <c r="F698" s="271"/>
      <c r="G698" s="237"/>
      <c r="H698" s="237"/>
      <c r="I698" s="237"/>
      <c r="J698" s="237"/>
      <c r="K698" s="237"/>
      <c r="L698" s="237"/>
      <c r="M698" s="237"/>
      <c r="N698" s="237"/>
      <c r="O698" s="237"/>
      <c r="P698" s="237"/>
      <c r="Q698" s="237"/>
      <c r="R698" s="237"/>
      <c r="S698" s="237"/>
      <c r="T698" s="237"/>
      <c r="U698" s="237"/>
      <c r="V698" s="237"/>
      <c r="W698" s="237"/>
      <c r="X698" s="237"/>
      <c r="Y698" s="237"/>
      <c r="Z698" s="237"/>
    </row>
    <row r="699" spans="1:26" ht="12.75" customHeight="1" x14ac:dyDescent="0.2">
      <c r="A699" s="268"/>
      <c r="B699" s="269"/>
      <c r="C699" s="270"/>
      <c r="D699" s="269"/>
      <c r="E699" s="271"/>
      <c r="F699" s="271"/>
      <c r="G699" s="237"/>
      <c r="H699" s="237"/>
      <c r="I699" s="237"/>
      <c r="J699" s="237"/>
      <c r="K699" s="237"/>
      <c r="L699" s="237"/>
      <c r="M699" s="237"/>
      <c r="N699" s="237"/>
      <c r="O699" s="237"/>
      <c r="P699" s="237"/>
      <c r="Q699" s="237"/>
      <c r="R699" s="237"/>
      <c r="S699" s="237"/>
      <c r="T699" s="237"/>
      <c r="U699" s="237"/>
      <c r="V699" s="237"/>
      <c r="W699" s="237"/>
      <c r="X699" s="237"/>
      <c r="Y699" s="237"/>
      <c r="Z699" s="237"/>
    </row>
    <row r="700" spans="1:26" ht="12.75" customHeight="1" x14ac:dyDescent="0.2">
      <c r="A700" s="268"/>
      <c r="B700" s="269"/>
      <c r="C700" s="270"/>
      <c r="D700" s="269"/>
      <c r="E700" s="271"/>
      <c r="F700" s="271"/>
      <c r="G700" s="237"/>
      <c r="H700" s="237"/>
      <c r="I700" s="237"/>
      <c r="J700" s="237"/>
      <c r="K700" s="237"/>
      <c r="L700" s="237"/>
      <c r="M700" s="237"/>
      <c r="N700" s="237"/>
      <c r="O700" s="237"/>
      <c r="P700" s="237"/>
      <c r="Q700" s="237"/>
      <c r="R700" s="237"/>
      <c r="S700" s="237"/>
      <c r="T700" s="237"/>
      <c r="U700" s="237"/>
      <c r="V700" s="237"/>
      <c r="W700" s="237"/>
      <c r="X700" s="237"/>
      <c r="Y700" s="237"/>
      <c r="Z700" s="237"/>
    </row>
    <row r="701" spans="1:26" ht="12.75" customHeight="1" x14ac:dyDescent="0.2">
      <c r="A701" s="268"/>
      <c r="B701" s="269"/>
      <c r="C701" s="270"/>
      <c r="D701" s="269"/>
      <c r="E701" s="271"/>
      <c r="F701" s="271"/>
      <c r="G701" s="237"/>
      <c r="H701" s="237"/>
      <c r="I701" s="237"/>
      <c r="J701" s="237"/>
      <c r="K701" s="237"/>
      <c r="L701" s="237"/>
      <c r="M701" s="237"/>
      <c r="N701" s="237"/>
      <c r="O701" s="237"/>
      <c r="P701" s="237"/>
      <c r="Q701" s="237"/>
      <c r="R701" s="237"/>
      <c r="S701" s="237"/>
      <c r="T701" s="237"/>
      <c r="U701" s="237"/>
      <c r="V701" s="237"/>
      <c r="W701" s="237"/>
      <c r="X701" s="237"/>
      <c r="Y701" s="237"/>
      <c r="Z701" s="237"/>
    </row>
    <row r="702" spans="1:26" ht="12.75" customHeight="1" x14ac:dyDescent="0.2">
      <c r="A702" s="268"/>
      <c r="B702" s="269"/>
      <c r="C702" s="270"/>
      <c r="D702" s="269"/>
      <c r="E702" s="271"/>
      <c r="F702" s="271"/>
      <c r="G702" s="237"/>
      <c r="H702" s="237"/>
      <c r="I702" s="237"/>
      <c r="J702" s="237"/>
      <c r="K702" s="237"/>
      <c r="L702" s="237"/>
      <c r="M702" s="237"/>
      <c r="N702" s="237"/>
      <c r="O702" s="237"/>
      <c r="P702" s="237"/>
      <c r="Q702" s="237"/>
      <c r="R702" s="237"/>
      <c r="S702" s="237"/>
      <c r="T702" s="237"/>
      <c r="U702" s="237"/>
      <c r="V702" s="237"/>
      <c r="W702" s="237"/>
      <c r="X702" s="237"/>
      <c r="Y702" s="237"/>
      <c r="Z702" s="237"/>
    </row>
    <row r="703" spans="1:26" ht="12.75" customHeight="1" x14ac:dyDescent="0.2">
      <c r="A703" s="268"/>
      <c r="B703" s="269"/>
      <c r="C703" s="270"/>
      <c r="D703" s="269"/>
      <c r="E703" s="271"/>
      <c r="F703" s="271"/>
      <c r="G703" s="237"/>
      <c r="H703" s="237"/>
      <c r="I703" s="237"/>
      <c r="J703" s="237"/>
      <c r="K703" s="237"/>
      <c r="L703" s="237"/>
      <c r="M703" s="237"/>
      <c r="N703" s="237"/>
      <c r="O703" s="237"/>
      <c r="P703" s="237"/>
      <c r="Q703" s="237"/>
      <c r="R703" s="237"/>
      <c r="S703" s="237"/>
      <c r="T703" s="237"/>
      <c r="U703" s="237"/>
      <c r="V703" s="237"/>
      <c r="W703" s="237"/>
      <c r="X703" s="237"/>
      <c r="Y703" s="237"/>
      <c r="Z703" s="237"/>
    </row>
    <row r="704" spans="1:26" ht="12.75" customHeight="1" x14ac:dyDescent="0.2">
      <c r="A704" s="268"/>
      <c r="B704" s="269"/>
      <c r="C704" s="270"/>
      <c r="D704" s="269"/>
      <c r="E704" s="271"/>
      <c r="F704" s="271"/>
      <c r="G704" s="237"/>
      <c r="H704" s="237"/>
      <c r="I704" s="237"/>
      <c r="J704" s="237"/>
      <c r="K704" s="237"/>
      <c r="L704" s="237"/>
      <c r="M704" s="237"/>
      <c r="N704" s="237"/>
      <c r="O704" s="237"/>
      <c r="P704" s="237"/>
      <c r="Q704" s="237"/>
      <c r="R704" s="237"/>
      <c r="S704" s="237"/>
      <c r="T704" s="237"/>
      <c r="U704" s="237"/>
      <c r="V704" s="237"/>
      <c r="W704" s="237"/>
      <c r="X704" s="237"/>
      <c r="Y704" s="237"/>
      <c r="Z704" s="237"/>
    </row>
    <row r="705" spans="1:26" ht="12.75" customHeight="1" x14ac:dyDescent="0.2">
      <c r="A705" s="268"/>
      <c r="B705" s="269"/>
      <c r="C705" s="270"/>
      <c r="D705" s="269"/>
      <c r="E705" s="271"/>
      <c r="F705" s="271"/>
      <c r="G705" s="237"/>
      <c r="H705" s="237"/>
      <c r="I705" s="237"/>
      <c r="J705" s="237"/>
      <c r="K705" s="237"/>
      <c r="L705" s="237"/>
      <c r="M705" s="237"/>
      <c r="N705" s="237"/>
      <c r="O705" s="237"/>
      <c r="P705" s="237"/>
      <c r="Q705" s="237"/>
      <c r="R705" s="237"/>
      <c r="S705" s="237"/>
      <c r="T705" s="237"/>
      <c r="U705" s="237"/>
      <c r="V705" s="237"/>
      <c r="W705" s="237"/>
      <c r="X705" s="237"/>
      <c r="Y705" s="237"/>
      <c r="Z705" s="237"/>
    </row>
    <row r="706" spans="1:26" ht="12.75" customHeight="1" x14ac:dyDescent="0.2">
      <c r="A706" s="268"/>
      <c r="B706" s="269"/>
      <c r="C706" s="270"/>
      <c r="D706" s="269"/>
      <c r="E706" s="271"/>
      <c r="F706" s="271"/>
      <c r="G706" s="237"/>
      <c r="H706" s="237"/>
      <c r="I706" s="237"/>
      <c r="J706" s="237"/>
      <c r="K706" s="237"/>
      <c r="L706" s="237"/>
      <c r="M706" s="237"/>
      <c r="N706" s="237"/>
      <c r="O706" s="237"/>
      <c r="P706" s="237"/>
      <c r="Q706" s="237"/>
      <c r="R706" s="237"/>
      <c r="S706" s="237"/>
      <c r="T706" s="237"/>
      <c r="U706" s="237"/>
      <c r="V706" s="237"/>
      <c r="W706" s="237"/>
      <c r="X706" s="237"/>
      <c r="Y706" s="237"/>
      <c r="Z706" s="237"/>
    </row>
    <row r="707" spans="1:26" ht="12.75" customHeight="1" x14ac:dyDescent="0.2">
      <c r="A707" s="268"/>
      <c r="B707" s="269"/>
      <c r="C707" s="270"/>
      <c r="D707" s="269"/>
      <c r="E707" s="271"/>
      <c r="F707" s="271"/>
      <c r="G707" s="237"/>
      <c r="H707" s="237"/>
      <c r="I707" s="237"/>
      <c r="J707" s="237"/>
      <c r="K707" s="237"/>
      <c r="L707" s="237"/>
      <c r="M707" s="237"/>
      <c r="N707" s="237"/>
      <c r="O707" s="237"/>
      <c r="P707" s="237"/>
      <c r="Q707" s="237"/>
      <c r="R707" s="237"/>
      <c r="S707" s="237"/>
      <c r="T707" s="237"/>
      <c r="U707" s="237"/>
      <c r="V707" s="237"/>
      <c r="W707" s="237"/>
      <c r="X707" s="237"/>
      <c r="Y707" s="237"/>
      <c r="Z707" s="237"/>
    </row>
    <row r="708" spans="1:26" ht="12.75" customHeight="1" x14ac:dyDescent="0.2">
      <c r="A708" s="268"/>
      <c r="B708" s="269"/>
      <c r="C708" s="270"/>
      <c r="D708" s="269"/>
      <c r="E708" s="271"/>
      <c r="F708" s="271"/>
      <c r="G708" s="237"/>
      <c r="H708" s="237"/>
      <c r="I708" s="237"/>
      <c r="J708" s="237"/>
      <c r="K708" s="237"/>
      <c r="L708" s="237"/>
      <c r="M708" s="237"/>
      <c r="N708" s="237"/>
      <c r="O708" s="237"/>
      <c r="P708" s="237"/>
      <c r="Q708" s="237"/>
      <c r="R708" s="237"/>
      <c r="S708" s="237"/>
      <c r="T708" s="237"/>
      <c r="U708" s="237"/>
      <c r="V708" s="237"/>
      <c r="W708" s="237"/>
      <c r="X708" s="237"/>
      <c r="Y708" s="237"/>
      <c r="Z708" s="237"/>
    </row>
    <row r="709" spans="1:26" ht="12.75" customHeight="1" x14ac:dyDescent="0.2">
      <c r="A709" s="268"/>
      <c r="B709" s="269"/>
      <c r="C709" s="270"/>
      <c r="D709" s="269"/>
      <c r="E709" s="271"/>
      <c r="F709" s="271"/>
      <c r="G709" s="237"/>
      <c r="H709" s="237"/>
      <c r="I709" s="237"/>
      <c r="J709" s="237"/>
      <c r="K709" s="237"/>
      <c r="L709" s="237"/>
      <c r="M709" s="237"/>
      <c r="N709" s="237"/>
      <c r="O709" s="237"/>
      <c r="P709" s="237"/>
      <c r="Q709" s="237"/>
      <c r="R709" s="237"/>
      <c r="S709" s="237"/>
      <c r="T709" s="237"/>
      <c r="U709" s="237"/>
      <c r="V709" s="237"/>
      <c r="W709" s="237"/>
      <c r="X709" s="237"/>
      <c r="Y709" s="237"/>
      <c r="Z709" s="237"/>
    </row>
    <row r="710" spans="1:26" ht="12.75" customHeight="1" x14ac:dyDescent="0.2">
      <c r="A710" s="268"/>
      <c r="B710" s="269"/>
      <c r="C710" s="270"/>
      <c r="D710" s="269"/>
      <c r="E710" s="271"/>
      <c r="F710" s="271"/>
      <c r="G710" s="237"/>
      <c r="H710" s="237"/>
      <c r="I710" s="237"/>
      <c r="J710" s="237"/>
      <c r="K710" s="237"/>
      <c r="L710" s="237"/>
      <c r="M710" s="237"/>
      <c r="N710" s="237"/>
      <c r="O710" s="237"/>
      <c r="P710" s="237"/>
      <c r="Q710" s="237"/>
      <c r="R710" s="237"/>
      <c r="S710" s="237"/>
      <c r="T710" s="237"/>
      <c r="U710" s="237"/>
      <c r="V710" s="237"/>
      <c r="W710" s="237"/>
      <c r="X710" s="237"/>
      <c r="Y710" s="237"/>
      <c r="Z710" s="237"/>
    </row>
    <row r="711" spans="1:26" ht="12.75" customHeight="1" x14ac:dyDescent="0.2">
      <c r="A711" s="268"/>
      <c r="B711" s="269"/>
      <c r="C711" s="270"/>
      <c r="D711" s="269"/>
      <c r="E711" s="271"/>
      <c r="F711" s="271"/>
      <c r="G711" s="237"/>
      <c r="H711" s="237"/>
      <c r="I711" s="237"/>
      <c r="J711" s="237"/>
      <c r="K711" s="237"/>
      <c r="L711" s="237"/>
      <c r="M711" s="237"/>
      <c r="N711" s="237"/>
      <c r="O711" s="237"/>
      <c r="P711" s="237"/>
      <c r="Q711" s="237"/>
      <c r="R711" s="237"/>
      <c r="S711" s="237"/>
      <c r="T711" s="237"/>
      <c r="U711" s="237"/>
      <c r="V711" s="237"/>
      <c r="W711" s="237"/>
      <c r="X711" s="237"/>
      <c r="Y711" s="237"/>
      <c r="Z711" s="237"/>
    </row>
    <row r="712" spans="1:26" ht="12.75" customHeight="1" x14ac:dyDescent="0.2">
      <c r="A712" s="268"/>
      <c r="B712" s="269"/>
      <c r="C712" s="270"/>
      <c r="D712" s="269"/>
      <c r="E712" s="271"/>
      <c r="F712" s="271"/>
      <c r="G712" s="237"/>
      <c r="H712" s="237"/>
      <c r="I712" s="237"/>
      <c r="J712" s="237"/>
      <c r="K712" s="237"/>
      <c r="L712" s="237"/>
      <c r="M712" s="237"/>
      <c r="N712" s="237"/>
      <c r="O712" s="237"/>
      <c r="P712" s="237"/>
      <c r="Q712" s="237"/>
      <c r="R712" s="237"/>
      <c r="S712" s="237"/>
      <c r="T712" s="237"/>
      <c r="U712" s="237"/>
      <c r="V712" s="237"/>
      <c r="W712" s="237"/>
      <c r="X712" s="237"/>
      <c r="Y712" s="237"/>
      <c r="Z712" s="237"/>
    </row>
    <row r="713" spans="1:26" ht="12.75" customHeight="1" x14ac:dyDescent="0.2">
      <c r="A713" s="268"/>
      <c r="B713" s="269"/>
      <c r="C713" s="270"/>
      <c r="D713" s="269"/>
      <c r="E713" s="271"/>
      <c r="F713" s="271"/>
      <c r="G713" s="237"/>
      <c r="H713" s="237"/>
      <c r="I713" s="237"/>
      <c r="J713" s="237"/>
      <c r="K713" s="237"/>
      <c r="L713" s="237"/>
      <c r="M713" s="237"/>
      <c r="N713" s="237"/>
      <c r="O713" s="237"/>
      <c r="P713" s="237"/>
      <c r="Q713" s="237"/>
      <c r="R713" s="237"/>
      <c r="S713" s="237"/>
      <c r="T713" s="237"/>
      <c r="U713" s="237"/>
      <c r="V713" s="237"/>
      <c r="W713" s="237"/>
      <c r="X713" s="237"/>
      <c r="Y713" s="237"/>
      <c r="Z713" s="237"/>
    </row>
    <row r="714" spans="1:26" ht="12.75" customHeight="1" x14ac:dyDescent="0.2">
      <c r="A714" s="268"/>
      <c r="B714" s="269"/>
      <c r="C714" s="270"/>
      <c r="D714" s="269"/>
      <c r="E714" s="271"/>
      <c r="F714" s="271"/>
      <c r="G714" s="237"/>
      <c r="H714" s="237"/>
      <c r="I714" s="237"/>
      <c r="J714" s="237"/>
      <c r="K714" s="237"/>
      <c r="L714" s="237"/>
      <c r="M714" s="237"/>
      <c r="N714" s="237"/>
      <c r="O714" s="237"/>
      <c r="P714" s="237"/>
      <c r="Q714" s="237"/>
      <c r="R714" s="237"/>
      <c r="S714" s="237"/>
      <c r="T714" s="237"/>
      <c r="U714" s="237"/>
      <c r="V714" s="237"/>
      <c r="W714" s="237"/>
      <c r="X714" s="237"/>
      <c r="Y714" s="237"/>
      <c r="Z714" s="237"/>
    </row>
    <row r="715" spans="1:26" ht="12.75" customHeight="1" x14ac:dyDescent="0.2">
      <c r="A715" s="268"/>
      <c r="B715" s="269"/>
      <c r="C715" s="270"/>
      <c r="D715" s="269"/>
      <c r="E715" s="271"/>
      <c r="F715" s="271"/>
      <c r="G715" s="237"/>
      <c r="H715" s="237"/>
      <c r="I715" s="237"/>
      <c r="J715" s="237"/>
      <c r="K715" s="237"/>
      <c r="L715" s="237"/>
      <c r="M715" s="237"/>
      <c r="N715" s="237"/>
      <c r="O715" s="237"/>
      <c r="P715" s="237"/>
      <c r="Q715" s="237"/>
      <c r="R715" s="237"/>
      <c r="S715" s="237"/>
      <c r="T715" s="237"/>
      <c r="U715" s="237"/>
      <c r="V715" s="237"/>
      <c r="W715" s="237"/>
      <c r="X715" s="237"/>
      <c r="Y715" s="237"/>
      <c r="Z715" s="237"/>
    </row>
    <row r="716" spans="1:26" ht="12.75" customHeight="1" x14ac:dyDescent="0.2">
      <c r="A716" s="268"/>
      <c r="B716" s="269"/>
      <c r="C716" s="270"/>
      <c r="D716" s="269"/>
      <c r="E716" s="271"/>
      <c r="F716" s="271"/>
      <c r="G716" s="237"/>
      <c r="H716" s="237"/>
      <c r="I716" s="237"/>
      <c r="J716" s="237"/>
      <c r="K716" s="237"/>
      <c r="L716" s="237"/>
      <c r="M716" s="237"/>
      <c r="N716" s="237"/>
      <c r="O716" s="237"/>
      <c r="P716" s="237"/>
      <c r="Q716" s="237"/>
      <c r="R716" s="237"/>
      <c r="S716" s="237"/>
      <c r="T716" s="237"/>
      <c r="U716" s="237"/>
      <c r="V716" s="237"/>
      <c r="W716" s="237"/>
      <c r="X716" s="237"/>
      <c r="Y716" s="237"/>
      <c r="Z716" s="237"/>
    </row>
    <row r="717" spans="1:26" ht="12.75" customHeight="1" x14ac:dyDescent="0.2">
      <c r="A717" s="268"/>
      <c r="B717" s="269"/>
      <c r="C717" s="270"/>
      <c r="D717" s="269"/>
      <c r="E717" s="271"/>
      <c r="F717" s="271"/>
      <c r="G717" s="237"/>
      <c r="H717" s="237"/>
      <c r="I717" s="237"/>
      <c r="J717" s="237"/>
      <c r="K717" s="237"/>
      <c r="L717" s="237"/>
      <c r="M717" s="237"/>
      <c r="N717" s="237"/>
      <c r="O717" s="237"/>
      <c r="P717" s="237"/>
      <c r="Q717" s="237"/>
      <c r="R717" s="237"/>
      <c r="S717" s="237"/>
      <c r="T717" s="237"/>
      <c r="U717" s="237"/>
      <c r="V717" s="237"/>
      <c r="W717" s="237"/>
      <c r="X717" s="237"/>
      <c r="Y717" s="237"/>
      <c r="Z717" s="237"/>
    </row>
    <row r="718" spans="1:26" ht="12.75" customHeight="1" x14ac:dyDescent="0.2">
      <c r="A718" s="268"/>
      <c r="B718" s="269"/>
      <c r="C718" s="270"/>
      <c r="D718" s="269"/>
      <c r="E718" s="271"/>
      <c r="F718" s="271"/>
      <c r="G718" s="237"/>
      <c r="H718" s="237"/>
      <c r="I718" s="237"/>
      <c r="J718" s="237"/>
      <c r="K718" s="237"/>
      <c r="L718" s="237"/>
      <c r="M718" s="237"/>
      <c r="N718" s="237"/>
      <c r="O718" s="237"/>
      <c r="P718" s="237"/>
      <c r="Q718" s="237"/>
      <c r="R718" s="237"/>
      <c r="S718" s="237"/>
      <c r="T718" s="237"/>
      <c r="U718" s="237"/>
      <c r="V718" s="237"/>
      <c r="W718" s="237"/>
      <c r="X718" s="237"/>
      <c r="Y718" s="237"/>
      <c r="Z718" s="237"/>
    </row>
    <row r="719" spans="1:26" ht="12.75" customHeight="1" x14ac:dyDescent="0.2">
      <c r="A719" s="268"/>
      <c r="B719" s="269"/>
      <c r="C719" s="270"/>
      <c r="D719" s="269"/>
      <c r="E719" s="271"/>
      <c r="F719" s="271"/>
      <c r="G719" s="237"/>
      <c r="H719" s="237"/>
      <c r="I719" s="237"/>
      <c r="J719" s="237"/>
      <c r="K719" s="237"/>
      <c r="L719" s="237"/>
      <c r="M719" s="237"/>
      <c r="N719" s="237"/>
      <c r="O719" s="237"/>
      <c r="P719" s="237"/>
      <c r="Q719" s="237"/>
      <c r="R719" s="237"/>
      <c r="S719" s="237"/>
      <c r="T719" s="237"/>
      <c r="U719" s="237"/>
      <c r="V719" s="237"/>
      <c r="W719" s="237"/>
      <c r="X719" s="237"/>
      <c r="Y719" s="237"/>
      <c r="Z719" s="237"/>
    </row>
    <row r="720" spans="1:26" ht="12.75" customHeight="1" x14ac:dyDescent="0.2">
      <c r="A720" s="268"/>
      <c r="B720" s="269"/>
      <c r="C720" s="270"/>
      <c r="D720" s="269"/>
      <c r="E720" s="271"/>
      <c r="F720" s="271"/>
      <c r="G720" s="237"/>
      <c r="H720" s="237"/>
      <c r="I720" s="237"/>
      <c r="J720" s="237"/>
      <c r="K720" s="237"/>
      <c r="L720" s="237"/>
      <c r="M720" s="237"/>
      <c r="N720" s="237"/>
      <c r="O720" s="237"/>
      <c r="P720" s="237"/>
      <c r="Q720" s="237"/>
      <c r="R720" s="237"/>
      <c r="S720" s="237"/>
      <c r="T720" s="237"/>
      <c r="U720" s="237"/>
      <c r="V720" s="237"/>
      <c r="W720" s="237"/>
      <c r="X720" s="237"/>
      <c r="Y720" s="237"/>
      <c r="Z720" s="237"/>
    </row>
    <row r="721" spans="1:26" ht="12.75" customHeight="1" x14ac:dyDescent="0.2">
      <c r="A721" s="268"/>
      <c r="B721" s="269"/>
      <c r="C721" s="270"/>
      <c r="D721" s="269"/>
      <c r="E721" s="271"/>
      <c r="F721" s="271"/>
      <c r="G721" s="237"/>
      <c r="H721" s="237"/>
      <c r="I721" s="237"/>
      <c r="J721" s="237"/>
      <c r="K721" s="237"/>
      <c r="L721" s="237"/>
      <c r="M721" s="237"/>
      <c r="N721" s="237"/>
      <c r="O721" s="237"/>
      <c r="P721" s="237"/>
      <c r="Q721" s="237"/>
      <c r="R721" s="237"/>
      <c r="S721" s="237"/>
      <c r="T721" s="237"/>
      <c r="U721" s="237"/>
      <c r="V721" s="237"/>
      <c r="W721" s="237"/>
      <c r="X721" s="237"/>
      <c r="Y721" s="237"/>
      <c r="Z721" s="237"/>
    </row>
    <row r="722" spans="1:26" ht="12.75" customHeight="1" x14ac:dyDescent="0.2">
      <c r="A722" s="268"/>
      <c r="B722" s="269"/>
      <c r="C722" s="270"/>
      <c r="D722" s="269"/>
      <c r="E722" s="271"/>
      <c r="F722" s="271"/>
      <c r="G722" s="237"/>
      <c r="H722" s="237"/>
      <c r="I722" s="237"/>
      <c r="J722" s="237"/>
      <c r="K722" s="237"/>
      <c r="L722" s="237"/>
      <c r="M722" s="237"/>
      <c r="N722" s="237"/>
      <c r="O722" s="237"/>
      <c r="P722" s="237"/>
      <c r="Q722" s="237"/>
      <c r="R722" s="237"/>
      <c r="S722" s="237"/>
      <c r="T722" s="237"/>
      <c r="U722" s="237"/>
      <c r="V722" s="237"/>
      <c r="W722" s="237"/>
      <c r="X722" s="237"/>
      <c r="Y722" s="237"/>
      <c r="Z722" s="237"/>
    </row>
    <row r="723" spans="1:26" ht="12.75" customHeight="1" x14ac:dyDescent="0.2">
      <c r="A723" s="268"/>
      <c r="B723" s="269"/>
      <c r="C723" s="270"/>
      <c r="D723" s="269"/>
      <c r="E723" s="271"/>
      <c r="F723" s="271"/>
      <c r="G723" s="237"/>
      <c r="H723" s="237"/>
      <c r="I723" s="237"/>
      <c r="J723" s="237"/>
      <c r="K723" s="237"/>
      <c r="L723" s="237"/>
      <c r="M723" s="237"/>
      <c r="N723" s="237"/>
      <c r="O723" s="237"/>
      <c r="P723" s="237"/>
      <c r="Q723" s="237"/>
      <c r="R723" s="237"/>
      <c r="S723" s="237"/>
      <c r="T723" s="237"/>
      <c r="U723" s="237"/>
      <c r="V723" s="237"/>
      <c r="W723" s="237"/>
      <c r="X723" s="237"/>
      <c r="Y723" s="237"/>
      <c r="Z723" s="237"/>
    </row>
    <row r="724" spans="1:26" ht="12.75" customHeight="1" x14ac:dyDescent="0.2">
      <c r="A724" s="268"/>
      <c r="B724" s="269"/>
      <c r="C724" s="270"/>
      <c r="D724" s="269"/>
      <c r="E724" s="271"/>
      <c r="F724" s="271"/>
      <c r="G724" s="237"/>
      <c r="H724" s="237"/>
      <c r="I724" s="237"/>
      <c r="J724" s="237"/>
      <c r="K724" s="237"/>
      <c r="L724" s="237"/>
      <c r="M724" s="237"/>
      <c r="N724" s="237"/>
      <c r="O724" s="237"/>
      <c r="P724" s="237"/>
      <c r="Q724" s="237"/>
      <c r="R724" s="237"/>
      <c r="S724" s="237"/>
      <c r="T724" s="237"/>
      <c r="U724" s="237"/>
      <c r="V724" s="237"/>
      <c r="W724" s="237"/>
      <c r="X724" s="237"/>
      <c r="Y724" s="237"/>
      <c r="Z724" s="237"/>
    </row>
    <row r="725" spans="1:26" ht="12.75" customHeight="1" x14ac:dyDescent="0.2">
      <c r="A725" s="268"/>
      <c r="B725" s="269"/>
      <c r="C725" s="270"/>
      <c r="D725" s="269"/>
      <c r="E725" s="271"/>
      <c r="F725" s="271"/>
      <c r="G725" s="237"/>
      <c r="H725" s="237"/>
      <c r="I725" s="237"/>
      <c r="J725" s="237"/>
      <c r="K725" s="237"/>
      <c r="L725" s="237"/>
      <c r="M725" s="237"/>
      <c r="N725" s="237"/>
      <c r="O725" s="237"/>
      <c r="P725" s="237"/>
      <c r="Q725" s="237"/>
      <c r="R725" s="237"/>
      <c r="S725" s="237"/>
      <c r="T725" s="237"/>
      <c r="U725" s="237"/>
      <c r="V725" s="237"/>
      <c r="W725" s="237"/>
      <c r="X725" s="237"/>
      <c r="Y725" s="237"/>
      <c r="Z725" s="237"/>
    </row>
    <row r="726" spans="1:26" ht="12.75" customHeight="1" x14ac:dyDescent="0.2">
      <c r="A726" s="268"/>
      <c r="B726" s="269"/>
      <c r="C726" s="270"/>
      <c r="D726" s="269"/>
      <c r="E726" s="271"/>
      <c r="F726" s="271"/>
      <c r="G726" s="237"/>
      <c r="H726" s="237"/>
      <c r="I726" s="237"/>
      <c r="J726" s="237"/>
      <c r="K726" s="237"/>
      <c r="L726" s="237"/>
      <c r="M726" s="237"/>
      <c r="N726" s="237"/>
      <c r="O726" s="237"/>
      <c r="P726" s="237"/>
      <c r="Q726" s="237"/>
      <c r="R726" s="237"/>
      <c r="S726" s="237"/>
      <c r="T726" s="237"/>
      <c r="U726" s="237"/>
      <c r="V726" s="237"/>
      <c r="W726" s="237"/>
      <c r="X726" s="237"/>
      <c r="Y726" s="237"/>
      <c r="Z726" s="237"/>
    </row>
    <row r="727" spans="1:26" ht="12.75" customHeight="1" x14ac:dyDescent="0.2">
      <c r="A727" s="268"/>
      <c r="B727" s="269"/>
      <c r="C727" s="270"/>
      <c r="D727" s="269"/>
      <c r="E727" s="271"/>
      <c r="F727" s="271"/>
      <c r="G727" s="237"/>
      <c r="H727" s="237"/>
      <c r="I727" s="237"/>
      <c r="J727" s="237"/>
      <c r="K727" s="237"/>
      <c r="L727" s="237"/>
      <c r="M727" s="237"/>
      <c r="N727" s="237"/>
      <c r="O727" s="237"/>
      <c r="P727" s="237"/>
      <c r="Q727" s="237"/>
      <c r="R727" s="237"/>
      <c r="S727" s="237"/>
      <c r="T727" s="237"/>
      <c r="U727" s="237"/>
      <c r="V727" s="237"/>
      <c r="W727" s="237"/>
      <c r="X727" s="237"/>
      <c r="Y727" s="237"/>
      <c r="Z727" s="237"/>
    </row>
    <row r="728" spans="1:26" ht="12.75" customHeight="1" x14ac:dyDescent="0.2">
      <c r="A728" s="268"/>
      <c r="B728" s="269"/>
      <c r="C728" s="270"/>
      <c r="D728" s="269"/>
      <c r="E728" s="271"/>
      <c r="F728" s="271"/>
      <c r="G728" s="237"/>
      <c r="H728" s="237"/>
      <c r="I728" s="237"/>
      <c r="J728" s="237"/>
      <c r="K728" s="237"/>
      <c r="L728" s="237"/>
      <c r="M728" s="237"/>
      <c r="N728" s="237"/>
      <c r="O728" s="237"/>
      <c r="P728" s="237"/>
      <c r="Q728" s="237"/>
      <c r="R728" s="237"/>
      <c r="S728" s="237"/>
      <c r="T728" s="237"/>
      <c r="U728" s="237"/>
      <c r="V728" s="237"/>
      <c r="W728" s="237"/>
      <c r="X728" s="237"/>
      <c r="Y728" s="237"/>
      <c r="Z728" s="237"/>
    </row>
    <row r="729" spans="1:26" ht="12.75" customHeight="1" x14ac:dyDescent="0.2">
      <c r="A729" s="268"/>
      <c r="B729" s="269"/>
      <c r="C729" s="270"/>
      <c r="D729" s="269"/>
      <c r="E729" s="271"/>
      <c r="F729" s="271"/>
      <c r="G729" s="237"/>
      <c r="H729" s="237"/>
      <c r="I729" s="237"/>
      <c r="J729" s="237"/>
      <c r="K729" s="237"/>
      <c r="L729" s="237"/>
      <c r="M729" s="237"/>
      <c r="N729" s="237"/>
      <c r="O729" s="237"/>
      <c r="P729" s="237"/>
      <c r="Q729" s="237"/>
      <c r="R729" s="237"/>
      <c r="S729" s="237"/>
      <c r="T729" s="237"/>
      <c r="U729" s="237"/>
      <c r="V729" s="237"/>
      <c r="W729" s="237"/>
      <c r="X729" s="237"/>
      <c r="Y729" s="237"/>
      <c r="Z729" s="237"/>
    </row>
    <row r="730" spans="1:26" ht="12.75" customHeight="1" x14ac:dyDescent="0.2">
      <c r="A730" s="268"/>
      <c r="B730" s="269"/>
      <c r="C730" s="270"/>
      <c r="D730" s="269"/>
      <c r="E730" s="271"/>
      <c r="F730" s="271"/>
      <c r="G730" s="237"/>
      <c r="H730" s="237"/>
      <c r="I730" s="237"/>
      <c r="J730" s="237"/>
      <c r="K730" s="237"/>
      <c r="L730" s="237"/>
      <c r="M730" s="237"/>
      <c r="N730" s="237"/>
      <c r="O730" s="237"/>
      <c r="P730" s="237"/>
      <c r="Q730" s="237"/>
      <c r="R730" s="237"/>
      <c r="S730" s="237"/>
      <c r="T730" s="237"/>
      <c r="U730" s="237"/>
      <c r="V730" s="237"/>
      <c r="W730" s="237"/>
      <c r="X730" s="237"/>
      <c r="Y730" s="237"/>
      <c r="Z730" s="237"/>
    </row>
    <row r="731" spans="1:26" ht="12.75" customHeight="1" x14ac:dyDescent="0.2">
      <c r="A731" s="268"/>
      <c r="B731" s="269"/>
      <c r="C731" s="270"/>
      <c r="D731" s="269"/>
      <c r="E731" s="271"/>
      <c r="F731" s="271"/>
      <c r="G731" s="237"/>
      <c r="H731" s="237"/>
      <c r="I731" s="237"/>
      <c r="J731" s="237"/>
      <c r="K731" s="237"/>
      <c r="L731" s="237"/>
      <c r="M731" s="237"/>
      <c r="N731" s="237"/>
      <c r="O731" s="237"/>
      <c r="P731" s="237"/>
      <c r="Q731" s="237"/>
      <c r="R731" s="237"/>
      <c r="S731" s="237"/>
      <c r="T731" s="237"/>
      <c r="U731" s="237"/>
      <c r="V731" s="237"/>
      <c r="W731" s="237"/>
      <c r="X731" s="237"/>
      <c r="Y731" s="237"/>
      <c r="Z731" s="237"/>
    </row>
    <row r="732" spans="1:26" ht="12.75" customHeight="1" x14ac:dyDescent="0.2">
      <c r="A732" s="268"/>
      <c r="B732" s="269"/>
      <c r="C732" s="270"/>
      <c r="D732" s="269"/>
      <c r="E732" s="271"/>
      <c r="F732" s="271"/>
      <c r="G732" s="237"/>
      <c r="H732" s="237"/>
      <c r="I732" s="237"/>
      <c r="J732" s="237"/>
      <c r="K732" s="237"/>
      <c r="L732" s="237"/>
      <c r="M732" s="237"/>
      <c r="N732" s="237"/>
      <c r="O732" s="237"/>
      <c r="P732" s="237"/>
      <c r="Q732" s="237"/>
      <c r="R732" s="237"/>
      <c r="S732" s="237"/>
      <c r="T732" s="237"/>
      <c r="U732" s="237"/>
      <c r="V732" s="237"/>
      <c r="W732" s="237"/>
      <c r="X732" s="237"/>
      <c r="Y732" s="237"/>
      <c r="Z732" s="237"/>
    </row>
    <row r="733" spans="1:26" ht="12.75" customHeight="1" x14ac:dyDescent="0.2">
      <c r="A733" s="268"/>
      <c r="B733" s="269"/>
      <c r="C733" s="270"/>
      <c r="D733" s="269"/>
      <c r="E733" s="271"/>
      <c r="F733" s="271"/>
      <c r="G733" s="237"/>
      <c r="H733" s="237"/>
      <c r="I733" s="237"/>
      <c r="J733" s="237"/>
      <c r="K733" s="237"/>
      <c r="L733" s="237"/>
      <c r="M733" s="237"/>
      <c r="N733" s="237"/>
      <c r="O733" s="237"/>
      <c r="P733" s="237"/>
      <c r="Q733" s="237"/>
      <c r="R733" s="237"/>
      <c r="S733" s="237"/>
      <c r="T733" s="237"/>
      <c r="U733" s="237"/>
      <c r="V733" s="237"/>
      <c r="W733" s="237"/>
      <c r="X733" s="237"/>
      <c r="Y733" s="237"/>
      <c r="Z733" s="237"/>
    </row>
    <row r="734" spans="1:26" ht="12.75" customHeight="1" x14ac:dyDescent="0.2">
      <c r="A734" s="268"/>
      <c r="B734" s="269"/>
      <c r="C734" s="270"/>
      <c r="D734" s="269"/>
      <c r="E734" s="271"/>
      <c r="F734" s="271"/>
      <c r="G734" s="237"/>
      <c r="H734" s="237"/>
      <c r="I734" s="237"/>
      <c r="J734" s="237"/>
      <c r="K734" s="237"/>
      <c r="L734" s="237"/>
      <c r="M734" s="237"/>
      <c r="N734" s="237"/>
      <c r="O734" s="237"/>
      <c r="P734" s="237"/>
      <c r="Q734" s="237"/>
      <c r="R734" s="237"/>
      <c r="S734" s="237"/>
      <c r="T734" s="237"/>
      <c r="U734" s="237"/>
      <c r="V734" s="237"/>
      <c r="W734" s="237"/>
      <c r="X734" s="237"/>
      <c r="Y734" s="237"/>
      <c r="Z734" s="237"/>
    </row>
    <row r="735" spans="1:26" ht="12.75" customHeight="1" x14ac:dyDescent="0.2">
      <c r="A735" s="268"/>
      <c r="B735" s="269"/>
      <c r="C735" s="270"/>
      <c r="D735" s="269"/>
      <c r="E735" s="271"/>
      <c r="F735" s="271"/>
      <c r="G735" s="237"/>
      <c r="H735" s="237"/>
      <c r="I735" s="237"/>
      <c r="J735" s="237"/>
      <c r="K735" s="237"/>
      <c r="L735" s="237"/>
      <c r="M735" s="237"/>
      <c r="N735" s="237"/>
      <c r="O735" s="237"/>
      <c r="P735" s="237"/>
      <c r="Q735" s="237"/>
      <c r="R735" s="237"/>
      <c r="S735" s="237"/>
      <c r="T735" s="237"/>
      <c r="U735" s="237"/>
      <c r="V735" s="237"/>
      <c r="W735" s="237"/>
      <c r="X735" s="237"/>
      <c r="Y735" s="237"/>
      <c r="Z735" s="237"/>
    </row>
    <row r="736" spans="1:26" ht="12.75" customHeight="1" x14ac:dyDescent="0.2">
      <c r="A736" s="268"/>
      <c r="B736" s="269"/>
      <c r="C736" s="270"/>
      <c r="D736" s="269"/>
      <c r="E736" s="271"/>
      <c r="F736" s="271"/>
      <c r="G736" s="237"/>
      <c r="H736" s="237"/>
      <c r="I736" s="237"/>
      <c r="J736" s="237"/>
      <c r="K736" s="237"/>
      <c r="L736" s="237"/>
      <c r="M736" s="237"/>
      <c r="N736" s="237"/>
      <c r="O736" s="237"/>
      <c r="P736" s="237"/>
      <c r="Q736" s="237"/>
      <c r="R736" s="237"/>
      <c r="S736" s="237"/>
      <c r="T736" s="237"/>
      <c r="U736" s="237"/>
      <c r="V736" s="237"/>
      <c r="W736" s="237"/>
      <c r="X736" s="237"/>
      <c r="Y736" s="237"/>
      <c r="Z736" s="237"/>
    </row>
    <row r="737" spans="1:26" ht="12.75" customHeight="1" x14ac:dyDescent="0.2">
      <c r="A737" s="268"/>
      <c r="B737" s="269"/>
      <c r="C737" s="270"/>
      <c r="D737" s="269"/>
      <c r="E737" s="271"/>
      <c r="F737" s="271"/>
      <c r="G737" s="237"/>
      <c r="H737" s="237"/>
      <c r="I737" s="237"/>
      <c r="J737" s="237"/>
      <c r="K737" s="237"/>
      <c r="L737" s="237"/>
      <c r="M737" s="237"/>
      <c r="N737" s="237"/>
      <c r="O737" s="237"/>
      <c r="P737" s="237"/>
      <c r="Q737" s="237"/>
      <c r="R737" s="237"/>
      <c r="S737" s="237"/>
      <c r="T737" s="237"/>
      <c r="U737" s="237"/>
      <c r="V737" s="237"/>
      <c r="W737" s="237"/>
      <c r="X737" s="237"/>
      <c r="Y737" s="237"/>
      <c r="Z737" s="237"/>
    </row>
    <row r="738" spans="1:26" ht="12.75" customHeight="1" x14ac:dyDescent="0.2">
      <c r="A738" s="268"/>
      <c r="B738" s="269"/>
      <c r="C738" s="270"/>
      <c r="D738" s="269"/>
      <c r="E738" s="271"/>
      <c r="F738" s="271"/>
      <c r="G738" s="237"/>
      <c r="H738" s="237"/>
      <c r="I738" s="237"/>
      <c r="J738" s="237"/>
      <c r="K738" s="237"/>
      <c r="L738" s="237"/>
      <c r="M738" s="237"/>
      <c r="N738" s="237"/>
      <c r="O738" s="237"/>
      <c r="P738" s="237"/>
      <c r="Q738" s="237"/>
      <c r="R738" s="237"/>
      <c r="S738" s="237"/>
      <c r="T738" s="237"/>
      <c r="U738" s="237"/>
      <c r="V738" s="237"/>
      <c r="W738" s="237"/>
      <c r="X738" s="237"/>
      <c r="Y738" s="237"/>
      <c r="Z738" s="237"/>
    </row>
    <row r="739" spans="1:26" ht="12.75" customHeight="1" x14ac:dyDescent="0.2">
      <c r="A739" s="268"/>
      <c r="B739" s="269"/>
      <c r="C739" s="270"/>
      <c r="D739" s="269"/>
      <c r="E739" s="271"/>
      <c r="F739" s="271"/>
      <c r="G739" s="237"/>
      <c r="H739" s="237"/>
      <c r="I739" s="237"/>
      <c r="J739" s="237"/>
      <c r="K739" s="237"/>
      <c r="L739" s="237"/>
      <c r="M739" s="237"/>
      <c r="N739" s="237"/>
      <c r="O739" s="237"/>
      <c r="P739" s="237"/>
      <c r="Q739" s="237"/>
      <c r="R739" s="237"/>
      <c r="S739" s="237"/>
      <c r="T739" s="237"/>
      <c r="U739" s="237"/>
      <c r="V739" s="237"/>
      <c r="W739" s="237"/>
      <c r="X739" s="237"/>
      <c r="Y739" s="237"/>
      <c r="Z739" s="237"/>
    </row>
    <row r="740" spans="1:26" ht="12.75" customHeight="1" x14ac:dyDescent="0.2">
      <c r="A740" s="268"/>
      <c r="B740" s="269"/>
      <c r="C740" s="270"/>
      <c r="D740" s="269"/>
      <c r="E740" s="271"/>
      <c r="F740" s="271"/>
      <c r="G740" s="237"/>
      <c r="H740" s="237"/>
      <c r="I740" s="237"/>
      <c r="J740" s="237"/>
      <c r="K740" s="237"/>
      <c r="L740" s="237"/>
      <c r="M740" s="237"/>
      <c r="N740" s="237"/>
      <c r="O740" s="237"/>
      <c r="P740" s="237"/>
      <c r="Q740" s="237"/>
      <c r="R740" s="237"/>
      <c r="S740" s="237"/>
      <c r="T740" s="237"/>
      <c r="U740" s="237"/>
      <c r="V740" s="237"/>
      <c r="W740" s="237"/>
      <c r="X740" s="237"/>
      <c r="Y740" s="237"/>
      <c r="Z740" s="237"/>
    </row>
    <row r="741" spans="1:26" ht="12.75" customHeight="1" x14ac:dyDescent="0.2">
      <c r="A741" s="268"/>
      <c r="B741" s="269"/>
      <c r="C741" s="270"/>
      <c r="D741" s="269"/>
      <c r="E741" s="271"/>
      <c r="F741" s="271"/>
      <c r="G741" s="237"/>
      <c r="H741" s="237"/>
      <c r="I741" s="237"/>
      <c r="J741" s="237"/>
      <c r="K741" s="237"/>
      <c r="L741" s="237"/>
      <c r="M741" s="237"/>
      <c r="N741" s="237"/>
      <c r="O741" s="237"/>
      <c r="P741" s="237"/>
      <c r="Q741" s="237"/>
      <c r="R741" s="237"/>
      <c r="S741" s="237"/>
      <c r="T741" s="237"/>
      <c r="U741" s="237"/>
      <c r="V741" s="237"/>
      <c r="W741" s="237"/>
      <c r="X741" s="237"/>
      <c r="Y741" s="237"/>
      <c r="Z741" s="237"/>
    </row>
    <row r="742" spans="1:26" ht="12.75" customHeight="1" x14ac:dyDescent="0.2">
      <c r="A742" s="268"/>
      <c r="B742" s="269"/>
      <c r="C742" s="270"/>
      <c r="D742" s="269"/>
      <c r="E742" s="271"/>
      <c r="F742" s="271"/>
      <c r="G742" s="237"/>
      <c r="H742" s="237"/>
      <c r="I742" s="237"/>
      <c r="J742" s="237"/>
      <c r="K742" s="237"/>
      <c r="L742" s="237"/>
      <c r="M742" s="237"/>
      <c r="N742" s="237"/>
      <c r="O742" s="237"/>
      <c r="P742" s="237"/>
      <c r="Q742" s="237"/>
      <c r="R742" s="237"/>
      <c r="S742" s="237"/>
      <c r="T742" s="237"/>
      <c r="U742" s="237"/>
      <c r="V742" s="237"/>
      <c r="W742" s="237"/>
      <c r="X742" s="237"/>
      <c r="Y742" s="237"/>
      <c r="Z742" s="237"/>
    </row>
    <row r="743" spans="1:26" ht="12.75" customHeight="1" x14ac:dyDescent="0.2">
      <c r="A743" s="268"/>
      <c r="B743" s="269"/>
      <c r="C743" s="270"/>
      <c r="D743" s="269"/>
      <c r="E743" s="271"/>
      <c r="F743" s="271"/>
      <c r="G743" s="237"/>
      <c r="H743" s="237"/>
      <c r="I743" s="237"/>
      <c r="J743" s="237"/>
      <c r="K743" s="237"/>
      <c r="L743" s="237"/>
      <c r="M743" s="237"/>
      <c r="N743" s="237"/>
      <c r="O743" s="237"/>
      <c r="P743" s="237"/>
      <c r="Q743" s="237"/>
      <c r="R743" s="237"/>
      <c r="S743" s="237"/>
      <c r="T743" s="237"/>
      <c r="U743" s="237"/>
      <c r="V743" s="237"/>
      <c r="W743" s="237"/>
      <c r="X743" s="237"/>
      <c r="Y743" s="237"/>
      <c r="Z743" s="237"/>
    </row>
    <row r="744" spans="1:26" ht="12.75" customHeight="1" x14ac:dyDescent="0.2">
      <c r="A744" s="268"/>
      <c r="B744" s="269"/>
      <c r="C744" s="270"/>
      <c r="D744" s="269"/>
      <c r="E744" s="271"/>
      <c r="F744" s="271"/>
      <c r="G744" s="237"/>
      <c r="H744" s="237"/>
      <c r="I744" s="237"/>
      <c r="J744" s="237"/>
      <c r="K744" s="237"/>
      <c r="L744" s="237"/>
      <c r="M744" s="237"/>
      <c r="N744" s="237"/>
      <c r="O744" s="237"/>
      <c r="P744" s="237"/>
      <c r="Q744" s="237"/>
      <c r="R744" s="237"/>
      <c r="S744" s="237"/>
      <c r="T744" s="237"/>
      <c r="U744" s="237"/>
      <c r="V744" s="237"/>
      <c r="W744" s="237"/>
      <c r="X744" s="237"/>
      <c r="Y744" s="237"/>
      <c r="Z744" s="237"/>
    </row>
    <row r="745" spans="1:26" ht="12.75" customHeight="1" x14ac:dyDescent="0.2">
      <c r="A745" s="268"/>
      <c r="B745" s="269"/>
      <c r="C745" s="270"/>
      <c r="D745" s="269"/>
      <c r="E745" s="271"/>
      <c r="F745" s="271"/>
      <c r="G745" s="237"/>
      <c r="H745" s="237"/>
      <c r="I745" s="237"/>
      <c r="J745" s="237"/>
      <c r="K745" s="237"/>
      <c r="L745" s="237"/>
      <c r="M745" s="237"/>
      <c r="N745" s="237"/>
      <c r="O745" s="237"/>
      <c r="P745" s="237"/>
      <c r="Q745" s="237"/>
      <c r="R745" s="237"/>
      <c r="S745" s="237"/>
      <c r="T745" s="237"/>
      <c r="U745" s="237"/>
      <c r="V745" s="237"/>
      <c r="W745" s="237"/>
      <c r="X745" s="237"/>
      <c r="Y745" s="237"/>
      <c r="Z745" s="237"/>
    </row>
    <row r="746" spans="1:26" ht="12.75" customHeight="1" x14ac:dyDescent="0.2">
      <c r="A746" s="268"/>
      <c r="B746" s="269"/>
      <c r="C746" s="270"/>
      <c r="D746" s="269"/>
      <c r="E746" s="271"/>
      <c r="F746" s="271"/>
      <c r="G746" s="237"/>
      <c r="H746" s="237"/>
      <c r="I746" s="237"/>
      <c r="J746" s="237"/>
      <c r="K746" s="237"/>
      <c r="L746" s="237"/>
      <c r="M746" s="237"/>
      <c r="N746" s="237"/>
      <c r="O746" s="237"/>
      <c r="P746" s="237"/>
      <c r="Q746" s="237"/>
      <c r="R746" s="237"/>
      <c r="S746" s="237"/>
      <c r="T746" s="237"/>
      <c r="U746" s="237"/>
      <c r="V746" s="237"/>
      <c r="W746" s="237"/>
      <c r="X746" s="237"/>
      <c r="Y746" s="237"/>
      <c r="Z746" s="237"/>
    </row>
    <row r="747" spans="1:26" ht="12.75" customHeight="1" x14ac:dyDescent="0.2">
      <c r="A747" s="268"/>
      <c r="B747" s="269"/>
      <c r="C747" s="270"/>
      <c r="D747" s="269"/>
      <c r="E747" s="271"/>
      <c r="F747" s="271"/>
      <c r="G747" s="237"/>
      <c r="H747" s="237"/>
      <c r="I747" s="237"/>
      <c r="J747" s="237"/>
      <c r="K747" s="237"/>
      <c r="L747" s="237"/>
      <c r="M747" s="237"/>
      <c r="N747" s="237"/>
      <c r="O747" s="237"/>
      <c r="P747" s="237"/>
      <c r="Q747" s="237"/>
      <c r="R747" s="237"/>
      <c r="S747" s="237"/>
      <c r="T747" s="237"/>
      <c r="U747" s="237"/>
      <c r="V747" s="237"/>
      <c r="W747" s="237"/>
      <c r="X747" s="237"/>
      <c r="Y747" s="237"/>
      <c r="Z747" s="237"/>
    </row>
    <row r="748" spans="1:26" ht="12.75" customHeight="1" x14ac:dyDescent="0.2">
      <c r="A748" s="268"/>
      <c r="B748" s="269"/>
      <c r="C748" s="270"/>
      <c r="D748" s="269"/>
      <c r="E748" s="271"/>
      <c r="F748" s="271"/>
      <c r="G748" s="237"/>
      <c r="H748" s="237"/>
      <c r="I748" s="237"/>
      <c r="J748" s="237"/>
      <c r="K748" s="237"/>
      <c r="L748" s="237"/>
      <c r="M748" s="237"/>
      <c r="N748" s="237"/>
      <c r="O748" s="237"/>
      <c r="P748" s="237"/>
      <c r="Q748" s="237"/>
      <c r="R748" s="237"/>
      <c r="S748" s="237"/>
      <c r="T748" s="237"/>
      <c r="U748" s="237"/>
      <c r="V748" s="237"/>
      <c r="W748" s="237"/>
      <c r="X748" s="237"/>
      <c r="Y748" s="237"/>
      <c r="Z748" s="237"/>
    </row>
    <row r="749" spans="1:26" ht="12.75" customHeight="1" x14ac:dyDescent="0.2">
      <c r="A749" s="268"/>
      <c r="B749" s="269"/>
      <c r="C749" s="270"/>
      <c r="D749" s="269"/>
      <c r="E749" s="271"/>
      <c r="F749" s="271"/>
      <c r="G749" s="237"/>
      <c r="H749" s="237"/>
      <c r="I749" s="237"/>
      <c r="J749" s="237"/>
      <c r="K749" s="237"/>
      <c r="L749" s="237"/>
      <c r="M749" s="237"/>
      <c r="N749" s="237"/>
      <c r="O749" s="237"/>
      <c r="P749" s="237"/>
      <c r="Q749" s="237"/>
      <c r="R749" s="237"/>
      <c r="S749" s="237"/>
      <c r="T749" s="237"/>
      <c r="U749" s="237"/>
      <c r="V749" s="237"/>
      <c r="W749" s="237"/>
      <c r="X749" s="237"/>
      <c r="Y749" s="237"/>
      <c r="Z749" s="237"/>
    </row>
    <row r="750" spans="1:26" ht="12.75" customHeight="1" x14ac:dyDescent="0.2">
      <c r="A750" s="268"/>
      <c r="B750" s="269"/>
      <c r="C750" s="270"/>
      <c r="D750" s="269"/>
      <c r="E750" s="271"/>
      <c r="F750" s="271"/>
      <c r="G750" s="237"/>
      <c r="H750" s="237"/>
      <c r="I750" s="237"/>
      <c r="J750" s="237"/>
      <c r="K750" s="237"/>
      <c r="L750" s="237"/>
      <c r="M750" s="237"/>
      <c r="N750" s="237"/>
      <c r="O750" s="237"/>
      <c r="P750" s="237"/>
      <c r="Q750" s="237"/>
      <c r="R750" s="237"/>
      <c r="S750" s="237"/>
      <c r="T750" s="237"/>
      <c r="U750" s="237"/>
      <c r="V750" s="237"/>
      <c r="W750" s="237"/>
      <c r="X750" s="237"/>
      <c r="Y750" s="237"/>
      <c r="Z750" s="237"/>
    </row>
    <row r="751" spans="1:26" ht="12.75" customHeight="1" x14ac:dyDescent="0.2">
      <c r="A751" s="268"/>
      <c r="B751" s="269"/>
      <c r="C751" s="270"/>
      <c r="D751" s="269"/>
      <c r="E751" s="271"/>
      <c r="F751" s="271"/>
      <c r="G751" s="237"/>
      <c r="H751" s="237"/>
      <c r="I751" s="237"/>
      <c r="J751" s="237"/>
      <c r="K751" s="237"/>
      <c r="L751" s="237"/>
      <c r="M751" s="237"/>
      <c r="N751" s="237"/>
      <c r="O751" s="237"/>
      <c r="P751" s="237"/>
      <c r="Q751" s="237"/>
      <c r="R751" s="237"/>
      <c r="S751" s="237"/>
      <c r="T751" s="237"/>
      <c r="U751" s="237"/>
      <c r="V751" s="237"/>
      <c r="W751" s="237"/>
      <c r="X751" s="237"/>
      <c r="Y751" s="237"/>
      <c r="Z751" s="237"/>
    </row>
    <row r="752" spans="1:26" ht="12.75" customHeight="1" x14ac:dyDescent="0.2">
      <c r="A752" s="268"/>
      <c r="B752" s="269"/>
      <c r="C752" s="270"/>
      <c r="D752" s="269"/>
      <c r="E752" s="271"/>
      <c r="F752" s="271"/>
      <c r="G752" s="237"/>
      <c r="H752" s="237"/>
      <c r="I752" s="237"/>
      <c r="J752" s="237"/>
      <c r="K752" s="237"/>
      <c r="L752" s="237"/>
      <c r="M752" s="237"/>
      <c r="N752" s="237"/>
      <c r="O752" s="237"/>
      <c r="P752" s="237"/>
      <c r="Q752" s="237"/>
      <c r="R752" s="237"/>
      <c r="S752" s="237"/>
      <c r="T752" s="237"/>
      <c r="U752" s="237"/>
      <c r="V752" s="237"/>
      <c r="W752" s="237"/>
      <c r="X752" s="237"/>
      <c r="Y752" s="237"/>
      <c r="Z752" s="237"/>
    </row>
    <row r="753" spans="1:26" ht="12.75" customHeight="1" x14ac:dyDescent="0.2">
      <c r="A753" s="268"/>
      <c r="B753" s="269"/>
      <c r="C753" s="270"/>
      <c r="D753" s="269"/>
      <c r="E753" s="271"/>
      <c r="F753" s="271"/>
      <c r="G753" s="237"/>
      <c r="H753" s="237"/>
      <c r="I753" s="237"/>
      <c r="J753" s="237"/>
      <c r="K753" s="237"/>
      <c r="L753" s="237"/>
      <c r="M753" s="237"/>
      <c r="N753" s="237"/>
      <c r="O753" s="237"/>
      <c r="P753" s="237"/>
      <c r="Q753" s="237"/>
      <c r="R753" s="237"/>
      <c r="S753" s="237"/>
      <c r="T753" s="237"/>
      <c r="U753" s="237"/>
      <c r="V753" s="237"/>
      <c r="W753" s="237"/>
      <c r="X753" s="237"/>
      <c r="Y753" s="237"/>
      <c r="Z753" s="237"/>
    </row>
    <row r="754" spans="1:26" ht="12.75" customHeight="1" x14ac:dyDescent="0.2">
      <c r="A754" s="268"/>
      <c r="B754" s="269"/>
      <c r="C754" s="270"/>
      <c r="D754" s="269"/>
      <c r="E754" s="271"/>
      <c r="F754" s="271"/>
      <c r="G754" s="237"/>
      <c r="H754" s="237"/>
      <c r="I754" s="237"/>
      <c r="J754" s="237"/>
      <c r="K754" s="237"/>
      <c r="L754" s="237"/>
      <c r="M754" s="237"/>
      <c r="N754" s="237"/>
      <c r="O754" s="237"/>
      <c r="P754" s="237"/>
      <c r="Q754" s="237"/>
      <c r="R754" s="237"/>
      <c r="S754" s="237"/>
      <c r="T754" s="237"/>
      <c r="U754" s="237"/>
      <c r="V754" s="237"/>
      <c r="W754" s="237"/>
      <c r="X754" s="237"/>
      <c r="Y754" s="237"/>
      <c r="Z754" s="237"/>
    </row>
    <row r="755" spans="1:26" ht="12.75" customHeight="1" x14ac:dyDescent="0.2">
      <c r="A755" s="268"/>
      <c r="B755" s="269"/>
      <c r="C755" s="270"/>
      <c r="D755" s="269"/>
      <c r="E755" s="271"/>
      <c r="F755" s="271"/>
      <c r="G755" s="237"/>
      <c r="H755" s="237"/>
      <c r="I755" s="237"/>
      <c r="J755" s="237"/>
      <c r="K755" s="237"/>
      <c r="L755" s="237"/>
      <c r="M755" s="237"/>
      <c r="N755" s="237"/>
      <c r="O755" s="237"/>
      <c r="P755" s="237"/>
      <c r="Q755" s="237"/>
      <c r="R755" s="237"/>
      <c r="S755" s="237"/>
      <c r="T755" s="237"/>
      <c r="U755" s="237"/>
      <c r="V755" s="237"/>
      <c r="W755" s="237"/>
      <c r="X755" s="237"/>
      <c r="Y755" s="237"/>
      <c r="Z755" s="237"/>
    </row>
    <row r="756" spans="1:26" ht="12.75" customHeight="1" x14ac:dyDescent="0.2">
      <c r="A756" s="268"/>
      <c r="B756" s="269"/>
      <c r="C756" s="270"/>
      <c r="D756" s="269"/>
      <c r="E756" s="271"/>
      <c r="F756" s="271"/>
      <c r="G756" s="237"/>
      <c r="H756" s="237"/>
      <c r="I756" s="237"/>
      <c r="J756" s="237"/>
      <c r="K756" s="237"/>
      <c r="L756" s="237"/>
      <c r="M756" s="237"/>
      <c r="N756" s="237"/>
      <c r="O756" s="237"/>
      <c r="P756" s="237"/>
      <c r="Q756" s="237"/>
      <c r="R756" s="237"/>
      <c r="S756" s="237"/>
      <c r="T756" s="237"/>
      <c r="U756" s="237"/>
      <c r="V756" s="237"/>
      <c r="W756" s="237"/>
      <c r="X756" s="237"/>
      <c r="Y756" s="237"/>
      <c r="Z756" s="237"/>
    </row>
    <row r="757" spans="1:26" ht="12.75" customHeight="1" x14ac:dyDescent="0.2">
      <c r="A757" s="268"/>
      <c r="B757" s="269"/>
      <c r="C757" s="270"/>
      <c r="D757" s="269"/>
      <c r="E757" s="271"/>
      <c r="F757" s="271"/>
      <c r="G757" s="237"/>
      <c r="H757" s="237"/>
      <c r="I757" s="237"/>
      <c r="J757" s="237"/>
      <c r="K757" s="237"/>
      <c r="L757" s="237"/>
      <c r="M757" s="237"/>
      <c r="N757" s="237"/>
      <c r="O757" s="237"/>
      <c r="P757" s="237"/>
      <c r="Q757" s="237"/>
      <c r="R757" s="237"/>
      <c r="S757" s="237"/>
      <c r="T757" s="237"/>
      <c r="U757" s="237"/>
      <c r="V757" s="237"/>
      <c r="W757" s="237"/>
      <c r="X757" s="237"/>
      <c r="Y757" s="237"/>
      <c r="Z757" s="237"/>
    </row>
    <row r="758" spans="1:26" ht="12.75" customHeight="1" x14ac:dyDescent="0.2">
      <c r="A758" s="268"/>
      <c r="B758" s="269"/>
      <c r="C758" s="270"/>
      <c r="D758" s="269"/>
      <c r="E758" s="271"/>
      <c r="F758" s="271"/>
      <c r="G758" s="237"/>
      <c r="H758" s="237"/>
      <c r="I758" s="237"/>
      <c r="J758" s="237"/>
      <c r="K758" s="237"/>
      <c r="L758" s="237"/>
      <c r="M758" s="237"/>
      <c r="N758" s="237"/>
      <c r="O758" s="237"/>
      <c r="P758" s="237"/>
      <c r="Q758" s="237"/>
      <c r="R758" s="237"/>
      <c r="S758" s="237"/>
      <c r="T758" s="237"/>
      <c r="U758" s="237"/>
      <c r="V758" s="237"/>
      <c r="W758" s="237"/>
      <c r="X758" s="237"/>
      <c r="Y758" s="237"/>
      <c r="Z758" s="237"/>
    </row>
    <row r="759" spans="1:26" ht="12.75" customHeight="1" x14ac:dyDescent="0.2">
      <c r="A759" s="268"/>
      <c r="B759" s="269"/>
      <c r="C759" s="270"/>
      <c r="D759" s="269"/>
      <c r="E759" s="271"/>
      <c r="F759" s="271"/>
      <c r="G759" s="237"/>
      <c r="H759" s="237"/>
      <c r="I759" s="237"/>
      <c r="J759" s="237"/>
      <c r="K759" s="237"/>
      <c r="L759" s="237"/>
      <c r="M759" s="237"/>
      <c r="N759" s="237"/>
      <c r="O759" s="237"/>
      <c r="P759" s="237"/>
      <c r="Q759" s="237"/>
      <c r="R759" s="237"/>
      <c r="S759" s="237"/>
      <c r="T759" s="237"/>
      <c r="U759" s="237"/>
      <c r="V759" s="237"/>
      <c r="W759" s="237"/>
      <c r="X759" s="237"/>
      <c r="Y759" s="237"/>
      <c r="Z759" s="237"/>
    </row>
    <row r="760" spans="1:26" ht="12.75" customHeight="1" x14ac:dyDescent="0.2">
      <c r="A760" s="268"/>
      <c r="B760" s="269"/>
      <c r="C760" s="270"/>
      <c r="D760" s="269"/>
      <c r="E760" s="271"/>
      <c r="F760" s="271"/>
      <c r="G760" s="237"/>
      <c r="H760" s="237"/>
      <c r="I760" s="237"/>
      <c r="J760" s="237"/>
      <c r="K760" s="237"/>
      <c r="L760" s="237"/>
      <c r="M760" s="237"/>
      <c r="N760" s="237"/>
      <c r="O760" s="237"/>
      <c r="P760" s="237"/>
      <c r="Q760" s="237"/>
      <c r="R760" s="237"/>
      <c r="S760" s="237"/>
      <c r="T760" s="237"/>
      <c r="U760" s="237"/>
      <c r="V760" s="237"/>
      <c r="W760" s="237"/>
      <c r="X760" s="237"/>
      <c r="Y760" s="237"/>
      <c r="Z760" s="237"/>
    </row>
    <row r="761" spans="1:26" ht="12.75" customHeight="1" x14ac:dyDescent="0.2">
      <c r="A761" s="268"/>
      <c r="B761" s="269"/>
      <c r="C761" s="270"/>
      <c r="D761" s="269"/>
      <c r="E761" s="271"/>
      <c r="F761" s="271"/>
      <c r="G761" s="237"/>
      <c r="H761" s="237"/>
      <c r="I761" s="237"/>
      <c r="J761" s="237"/>
      <c r="K761" s="237"/>
      <c r="L761" s="237"/>
      <c r="M761" s="237"/>
      <c r="N761" s="237"/>
      <c r="O761" s="237"/>
      <c r="P761" s="237"/>
      <c r="Q761" s="237"/>
      <c r="R761" s="237"/>
      <c r="S761" s="237"/>
      <c r="T761" s="237"/>
      <c r="U761" s="237"/>
      <c r="V761" s="237"/>
      <c r="W761" s="237"/>
      <c r="X761" s="237"/>
      <c r="Y761" s="237"/>
      <c r="Z761" s="237"/>
    </row>
    <row r="762" spans="1:26" ht="12.75" customHeight="1" x14ac:dyDescent="0.2">
      <c r="A762" s="268"/>
      <c r="B762" s="269"/>
      <c r="C762" s="270"/>
      <c r="D762" s="269"/>
      <c r="E762" s="271"/>
      <c r="F762" s="271"/>
      <c r="G762" s="237"/>
      <c r="H762" s="237"/>
      <c r="I762" s="237"/>
      <c r="J762" s="237"/>
      <c r="K762" s="237"/>
      <c r="L762" s="237"/>
      <c r="M762" s="237"/>
      <c r="N762" s="237"/>
      <c r="O762" s="237"/>
      <c r="P762" s="237"/>
      <c r="Q762" s="237"/>
      <c r="R762" s="237"/>
      <c r="S762" s="237"/>
      <c r="T762" s="237"/>
      <c r="U762" s="237"/>
      <c r="V762" s="237"/>
      <c r="W762" s="237"/>
      <c r="X762" s="237"/>
      <c r="Y762" s="237"/>
      <c r="Z762" s="237"/>
    </row>
    <row r="763" spans="1:26" ht="12.75" customHeight="1" x14ac:dyDescent="0.2">
      <c r="A763" s="268"/>
      <c r="B763" s="269"/>
      <c r="C763" s="270"/>
      <c r="D763" s="269"/>
      <c r="E763" s="271"/>
      <c r="F763" s="271"/>
      <c r="G763" s="237"/>
      <c r="H763" s="237"/>
      <c r="I763" s="237"/>
      <c r="J763" s="237"/>
      <c r="K763" s="237"/>
      <c r="L763" s="237"/>
      <c r="M763" s="237"/>
      <c r="N763" s="237"/>
      <c r="O763" s="237"/>
      <c r="P763" s="237"/>
      <c r="Q763" s="237"/>
      <c r="R763" s="237"/>
      <c r="S763" s="237"/>
      <c r="T763" s="237"/>
      <c r="U763" s="237"/>
      <c r="V763" s="237"/>
      <c r="W763" s="237"/>
      <c r="X763" s="237"/>
      <c r="Y763" s="237"/>
      <c r="Z763" s="237"/>
    </row>
    <row r="764" spans="1:26" ht="12.75" customHeight="1" x14ac:dyDescent="0.2">
      <c r="A764" s="268"/>
      <c r="B764" s="269"/>
      <c r="C764" s="270"/>
      <c r="D764" s="269"/>
      <c r="E764" s="271"/>
      <c r="F764" s="271"/>
      <c r="G764" s="237"/>
      <c r="H764" s="237"/>
      <c r="I764" s="237"/>
      <c r="J764" s="237"/>
      <c r="K764" s="237"/>
      <c r="L764" s="237"/>
      <c r="M764" s="237"/>
      <c r="N764" s="237"/>
      <c r="O764" s="237"/>
      <c r="P764" s="237"/>
      <c r="Q764" s="237"/>
      <c r="R764" s="237"/>
      <c r="S764" s="237"/>
      <c r="T764" s="237"/>
      <c r="U764" s="237"/>
      <c r="V764" s="237"/>
      <c r="W764" s="237"/>
      <c r="X764" s="237"/>
      <c r="Y764" s="237"/>
      <c r="Z764" s="237"/>
    </row>
    <row r="765" spans="1:26" ht="12.75" customHeight="1" x14ac:dyDescent="0.2">
      <c r="A765" s="268"/>
      <c r="B765" s="269"/>
      <c r="C765" s="270"/>
      <c r="D765" s="269"/>
      <c r="E765" s="271"/>
      <c r="F765" s="271"/>
      <c r="G765" s="237"/>
      <c r="H765" s="237"/>
      <c r="I765" s="237"/>
      <c r="J765" s="237"/>
      <c r="K765" s="237"/>
      <c r="L765" s="237"/>
      <c r="M765" s="237"/>
      <c r="N765" s="237"/>
      <c r="O765" s="237"/>
      <c r="P765" s="237"/>
      <c r="Q765" s="237"/>
      <c r="R765" s="237"/>
      <c r="S765" s="237"/>
      <c r="T765" s="237"/>
      <c r="U765" s="237"/>
      <c r="V765" s="237"/>
      <c r="W765" s="237"/>
      <c r="X765" s="237"/>
      <c r="Y765" s="237"/>
      <c r="Z765" s="237"/>
    </row>
    <row r="766" spans="1:26" ht="12.75" customHeight="1" x14ac:dyDescent="0.2">
      <c r="A766" s="268"/>
      <c r="B766" s="269"/>
      <c r="C766" s="270"/>
      <c r="D766" s="269"/>
      <c r="E766" s="271"/>
      <c r="F766" s="271"/>
      <c r="G766" s="237"/>
      <c r="H766" s="237"/>
      <c r="I766" s="237"/>
      <c r="J766" s="237"/>
      <c r="K766" s="237"/>
      <c r="L766" s="237"/>
      <c r="M766" s="237"/>
      <c r="N766" s="237"/>
      <c r="O766" s="237"/>
      <c r="P766" s="237"/>
      <c r="Q766" s="237"/>
      <c r="R766" s="237"/>
      <c r="S766" s="237"/>
      <c r="T766" s="237"/>
      <c r="U766" s="237"/>
      <c r="V766" s="237"/>
      <c r="W766" s="237"/>
      <c r="X766" s="237"/>
      <c r="Y766" s="237"/>
      <c r="Z766" s="237"/>
    </row>
    <row r="767" spans="1:26" ht="12.75" customHeight="1" x14ac:dyDescent="0.2">
      <c r="A767" s="268"/>
      <c r="B767" s="269"/>
      <c r="C767" s="270"/>
      <c r="D767" s="269"/>
      <c r="E767" s="271"/>
      <c r="F767" s="271"/>
      <c r="G767" s="237"/>
      <c r="H767" s="237"/>
      <c r="I767" s="237"/>
      <c r="J767" s="237"/>
      <c r="K767" s="237"/>
      <c r="L767" s="237"/>
      <c r="M767" s="237"/>
      <c r="N767" s="237"/>
      <c r="O767" s="237"/>
      <c r="P767" s="237"/>
      <c r="Q767" s="237"/>
      <c r="R767" s="237"/>
      <c r="S767" s="237"/>
      <c r="T767" s="237"/>
      <c r="U767" s="237"/>
      <c r="V767" s="237"/>
      <c r="W767" s="237"/>
      <c r="X767" s="237"/>
      <c r="Y767" s="237"/>
      <c r="Z767" s="237"/>
    </row>
    <row r="768" spans="1:26" ht="12.75" customHeight="1" x14ac:dyDescent="0.2">
      <c r="A768" s="268"/>
      <c r="B768" s="269"/>
      <c r="C768" s="270"/>
      <c r="D768" s="269"/>
      <c r="E768" s="271"/>
      <c r="F768" s="271"/>
      <c r="G768" s="237"/>
      <c r="H768" s="237"/>
      <c r="I768" s="237"/>
      <c r="J768" s="237"/>
      <c r="K768" s="237"/>
      <c r="L768" s="237"/>
      <c r="M768" s="237"/>
      <c r="N768" s="237"/>
      <c r="O768" s="237"/>
      <c r="P768" s="237"/>
      <c r="Q768" s="237"/>
      <c r="R768" s="237"/>
      <c r="S768" s="237"/>
      <c r="T768" s="237"/>
      <c r="U768" s="237"/>
      <c r="V768" s="237"/>
      <c r="W768" s="237"/>
      <c r="X768" s="237"/>
      <c r="Y768" s="237"/>
      <c r="Z768" s="237"/>
    </row>
    <row r="769" spans="1:26" ht="12.75" customHeight="1" x14ac:dyDescent="0.2">
      <c r="A769" s="268"/>
      <c r="B769" s="269"/>
      <c r="C769" s="270"/>
      <c r="D769" s="269"/>
      <c r="E769" s="271"/>
      <c r="F769" s="271"/>
      <c r="G769" s="237"/>
      <c r="H769" s="237"/>
      <c r="I769" s="237"/>
      <c r="J769" s="237"/>
      <c r="K769" s="237"/>
      <c r="L769" s="237"/>
      <c r="M769" s="237"/>
      <c r="N769" s="237"/>
      <c r="O769" s="237"/>
      <c r="P769" s="237"/>
      <c r="Q769" s="237"/>
      <c r="R769" s="237"/>
      <c r="S769" s="237"/>
      <c r="T769" s="237"/>
      <c r="U769" s="237"/>
      <c r="V769" s="237"/>
      <c r="W769" s="237"/>
      <c r="X769" s="237"/>
      <c r="Y769" s="237"/>
      <c r="Z769" s="237"/>
    </row>
    <row r="770" spans="1:26" ht="12.75" customHeight="1" x14ac:dyDescent="0.2">
      <c r="A770" s="268"/>
      <c r="B770" s="269"/>
      <c r="C770" s="270"/>
      <c r="D770" s="269"/>
      <c r="E770" s="271"/>
      <c r="F770" s="271"/>
      <c r="G770" s="237"/>
      <c r="H770" s="237"/>
      <c r="I770" s="237"/>
      <c r="J770" s="237"/>
      <c r="K770" s="237"/>
      <c r="L770" s="237"/>
      <c r="M770" s="237"/>
      <c r="N770" s="237"/>
      <c r="O770" s="237"/>
      <c r="P770" s="237"/>
      <c r="Q770" s="237"/>
      <c r="R770" s="237"/>
      <c r="S770" s="237"/>
      <c r="T770" s="237"/>
      <c r="U770" s="237"/>
      <c r="V770" s="237"/>
      <c r="W770" s="237"/>
      <c r="X770" s="237"/>
      <c r="Y770" s="237"/>
      <c r="Z770" s="237"/>
    </row>
    <row r="771" spans="1:26" ht="12.75" customHeight="1" x14ac:dyDescent="0.2">
      <c r="A771" s="268"/>
      <c r="B771" s="269"/>
      <c r="C771" s="270"/>
      <c r="D771" s="269"/>
      <c r="E771" s="271"/>
      <c r="F771" s="271"/>
      <c r="G771" s="237"/>
      <c r="H771" s="237"/>
      <c r="I771" s="237"/>
      <c r="J771" s="237"/>
      <c r="K771" s="237"/>
      <c r="L771" s="237"/>
      <c r="M771" s="237"/>
      <c r="N771" s="237"/>
      <c r="O771" s="237"/>
      <c r="P771" s="237"/>
      <c r="Q771" s="237"/>
      <c r="R771" s="237"/>
      <c r="S771" s="237"/>
      <c r="T771" s="237"/>
      <c r="U771" s="237"/>
      <c r="V771" s="237"/>
      <c r="W771" s="237"/>
      <c r="X771" s="237"/>
      <c r="Y771" s="237"/>
      <c r="Z771" s="237"/>
    </row>
    <row r="772" spans="1:26" ht="12.75" customHeight="1" x14ac:dyDescent="0.2">
      <c r="A772" s="268"/>
      <c r="B772" s="269"/>
      <c r="C772" s="270"/>
      <c r="D772" s="269"/>
      <c r="E772" s="271"/>
      <c r="F772" s="271"/>
      <c r="G772" s="237"/>
      <c r="H772" s="237"/>
      <c r="I772" s="237"/>
      <c r="J772" s="237"/>
      <c r="K772" s="237"/>
      <c r="L772" s="237"/>
      <c r="M772" s="237"/>
      <c r="N772" s="237"/>
      <c r="O772" s="237"/>
      <c r="P772" s="237"/>
      <c r="Q772" s="237"/>
      <c r="R772" s="237"/>
      <c r="S772" s="237"/>
      <c r="T772" s="237"/>
      <c r="U772" s="237"/>
      <c r="V772" s="237"/>
      <c r="W772" s="237"/>
      <c r="X772" s="237"/>
      <c r="Y772" s="237"/>
      <c r="Z772" s="237"/>
    </row>
    <row r="773" spans="1:26" ht="12.75" customHeight="1" x14ac:dyDescent="0.2">
      <c r="A773" s="268"/>
      <c r="B773" s="269"/>
      <c r="C773" s="270"/>
      <c r="D773" s="269"/>
      <c r="E773" s="271"/>
      <c r="F773" s="271"/>
      <c r="G773" s="237"/>
      <c r="H773" s="237"/>
      <c r="I773" s="237"/>
      <c r="J773" s="237"/>
      <c r="K773" s="237"/>
      <c r="L773" s="237"/>
      <c r="M773" s="237"/>
      <c r="N773" s="237"/>
      <c r="O773" s="237"/>
      <c r="P773" s="237"/>
      <c r="Q773" s="237"/>
      <c r="R773" s="237"/>
      <c r="S773" s="237"/>
      <c r="T773" s="237"/>
      <c r="U773" s="237"/>
      <c r="V773" s="237"/>
      <c r="W773" s="237"/>
      <c r="X773" s="237"/>
      <c r="Y773" s="237"/>
      <c r="Z773" s="237"/>
    </row>
    <row r="774" spans="1:26" ht="12.75" customHeight="1" x14ac:dyDescent="0.2">
      <c r="A774" s="268"/>
      <c r="B774" s="269"/>
      <c r="C774" s="270"/>
      <c r="D774" s="269"/>
      <c r="E774" s="271"/>
      <c r="F774" s="271"/>
      <c r="G774" s="237"/>
      <c r="H774" s="237"/>
      <c r="I774" s="237"/>
      <c r="J774" s="237"/>
      <c r="K774" s="237"/>
      <c r="L774" s="237"/>
      <c r="M774" s="237"/>
      <c r="N774" s="237"/>
      <c r="O774" s="237"/>
      <c r="P774" s="237"/>
      <c r="Q774" s="237"/>
      <c r="R774" s="237"/>
      <c r="S774" s="237"/>
      <c r="T774" s="237"/>
      <c r="U774" s="237"/>
      <c r="V774" s="237"/>
      <c r="W774" s="237"/>
      <c r="X774" s="237"/>
      <c r="Y774" s="237"/>
      <c r="Z774" s="237"/>
    </row>
    <row r="775" spans="1:26" ht="12.75" customHeight="1" x14ac:dyDescent="0.2">
      <c r="A775" s="268"/>
      <c r="B775" s="269"/>
      <c r="C775" s="270"/>
      <c r="D775" s="269"/>
      <c r="E775" s="271"/>
      <c r="F775" s="271"/>
      <c r="G775" s="237"/>
      <c r="H775" s="237"/>
      <c r="I775" s="237"/>
      <c r="J775" s="237"/>
      <c r="K775" s="237"/>
      <c r="L775" s="237"/>
      <c r="M775" s="237"/>
      <c r="N775" s="237"/>
      <c r="O775" s="237"/>
      <c r="P775" s="237"/>
      <c r="Q775" s="237"/>
      <c r="R775" s="237"/>
      <c r="S775" s="237"/>
      <c r="T775" s="237"/>
      <c r="U775" s="237"/>
      <c r="V775" s="237"/>
      <c r="W775" s="237"/>
      <c r="X775" s="237"/>
      <c r="Y775" s="237"/>
      <c r="Z775" s="237"/>
    </row>
    <row r="776" spans="1:26" ht="12.75" customHeight="1" x14ac:dyDescent="0.2">
      <c r="A776" s="268"/>
      <c r="B776" s="269"/>
      <c r="C776" s="270"/>
      <c r="D776" s="269"/>
      <c r="E776" s="271"/>
      <c r="F776" s="271"/>
      <c r="G776" s="237"/>
      <c r="H776" s="237"/>
      <c r="I776" s="237"/>
      <c r="J776" s="237"/>
      <c r="K776" s="237"/>
      <c r="L776" s="237"/>
      <c r="M776" s="237"/>
      <c r="N776" s="237"/>
      <c r="O776" s="237"/>
      <c r="P776" s="237"/>
      <c r="Q776" s="237"/>
      <c r="R776" s="237"/>
      <c r="S776" s="237"/>
      <c r="T776" s="237"/>
      <c r="U776" s="237"/>
      <c r="V776" s="237"/>
      <c r="W776" s="237"/>
      <c r="X776" s="237"/>
      <c r="Y776" s="237"/>
      <c r="Z776" s="237"/>
    </row>
    <row r="777" spans="1:26" ht="12.75" customHeight="1" x14ac:dyDescent="0.2">
      <c r="A777" s="268"/>
      <c r="B777" s="269"/>
      <c r="C777" s="270"/>
      <c r="D777" s="269"/>
      <c r="E777" s="271"/>
      <c r="F777" s="271"/>
      <c r="G777" s="237"/>
      <c r="H777" s="237"/>
      <c r="I777" s="237"/>
      <c r="J777" s="237"/>
      <c r="K777" s="237"/>
      <c r="L777" s="237"/>
      <c r="M777" s="237"/>
      <c r="N777" s="237"/>
      <c r="O777" s="237"/>
      <c r="P777" s="237"/>
      <c r="Q777" s="237"/>
      <c r="R777" s="237"/>
      <c r="S777" s="237"/>
      <c r="T777" s="237"/>
      <c r="U777" s="237"/>
      <c r="V777" s="237"/>
      <c r="W777" s="237"/>
      <c r="X777" s="237"/>
      <c r="Y777" s="237"/>
      <c r="Z777" s="237"/>
    </row>
    <row r="778" spans="1:26" ht="12.75" customHeight="1" x14ac:dyDescent="0.2">
      <c r="A778" s="268"/>
      <c r="B778" s="269"/>
      <c r="C778" s="270"/>
      <c r="D778" s="269"/>
      <c r="E778" s="271"/>
      <c r="F778" s="271"/>
      <c r="G778" s="237"/>
      <c r="H778" s="237"/>
      <c r="I778" s="237"/>
      <c r="J778" s="237"/>
      <c r="K778" s="237"/>
      <c r="L778" s="237"/>
      <c r="M778" s="237"/>
      <c r="N778" s="237"/>
      <c r="O778" s="237"/>
      <c r="P778" s="237"/>
      <c r="Q778" s="237"/>
      <c r="R778" s="237"/>
      <c r="S778" s="237"/>
      <c r="T778" s="237"/>
      <c r="U778" s="237"/>
      <c r="V778" s="237"/>
      <c r="W778" s="237"/>
      <c r="X778" s="237"/>
      <c r="Y778" s="237"/>
      <c r="Z778" s="237"/>
    </row>
    <row r="779" spans="1:26" ht="12.75" customHeight="1" x14ac:dyDescent="0.2">
      <c r="A779" s="268"/>
      <c r="B779" s="269"/>
      <c r="C779" s="270"/>
      <c r="D779" s="269"/>
      <c r="E779" s="271"/>
      <c r="F779" s="271"/>
      <c r="G779" s="237"/>
      <c r="H779" s="237"/>
      <c r="I779" s="237"/>
      <c r="J779" s="237"/>
      <c r="K779" s="237"/>
      <c r="L779" s="237"/>
      <c r="M779" s="237"/>
      <c r="N779" s="237"/>
      <c r="O779" s="237"/>
      <c r="P779" s="237"/>
      <c r="Q779" s="237"/>
      <c r="R779" s="237"/>
      <c r="S779" s="237"/>
      <c r="T779" s="237"/>
      <c r="U779" s="237"/>
      <c r="V779" s="237"/>
      <c r="W779" s="237"/>
      <c r="X779" s="237"/>
      <c r="Y779" s="237"/>
      <c r="Z779" s="237"/>
    </row>
    <row r="780" spans="1:26" ht="12.75" customHeight="1" x14ac:dyDescent="0.2">
      <c r="A780" s="268"/>
      <c r="B780" s="269"/>
      <c r="C780" s="270"/>
      <c r="D780" s="269"/>
      <c r="E780" s="271"/>
      <c r="F780" s="271"/>
      <c r="G780" s="237"/>
      <c r="H780" s="237"/>
      <c r="I780" s="237"/>
      <c r="J780" s="237"/>
      <c r="K780" s="237"/>
      <c r="L780" s="237"/>
      <c r="M780" s="237"/>
      <c r="N780" s="237"/>
      <c r="O780" s="237"/>
      <c r="P780" s="237"/>
      <c r="Q780" s="237"/>
      <c r="R780" s="237"/>
      <c r="S780" s="237"/>
      <c r="T780" s="237"/>
      <c r="U780" s="237"/>
      <c r="V780" s="237"/>
      <c r="W780" s="237"/>
      <c r="X780" s="237"/>
      <c r="Y780" s="237"/>
      <c r="Z780" s="237"/>
    </row>
    <row r="781" spans="1:26" ht="12.75" customHeight="1" x14ac:dyDescent="0.2">
      <c r="A781" s="268"/>
      <c r="B781" s="269"/>
      <c r="C781" s="270"/>
      <c r="D781" s="269"/>
      <c r="E781" s="271"/>
      <c r="F781" s="271"/>
      <c r="G781" s="237"/>
      <c r="H781" s="237"/>
      <c r="I781" s="237"/>
      <c r="J781" s="237"/>
      <c r="K781" s="237"/>
      <c r="L781" s="237"/>
      <c r="M781" s="237"/>
      <c r="N781" s="237"/>
      <c r="O781" s="237"/>
      <c r="P781" s="237"/>
      <c r="Q781" s="237"/>
      <c r="R781" s="237"/>
      <c r="S781" s="237"/>
      <c r="T781" s="237"/>
      <c r="U781" s="237"/>
      <c r="V781" s="237"/>
      <c r="W781" s="237"/>
      <c r="X781" s="237"/>
      <c r="Y781" s="237"/>
      <c r="Z781" s="237"/>
    </row>
    <row r="782" spans="1:26" ht="12.75" customHeight="1" x14ac:dyDescent="0.2">
      <c r="A782" s="268"/>
      <c r="B782" s="269"/>
      <c r="C782" s="270"/>
      <c r="D782" s="269"/>
      <c r="E782" s="271"/>
      <c r="F782" s="271"/>
      <c r="G782" s="237"/>
      <c r="H782" s="237"/>
      <c r="I782" s="237"/>
      <c r="J782" s="237"/>
      <c r="K782" s="237"/>
      <c r="L782" s="237"/>
      <c r="M782" s="237"/>
      <c r="N782" s="237"/>
      <c r="O782" s="237"/>
      <c r="P782" s="237"/>
      <c r="Q782" s="237"/>
      <c r="R782" s="237"/>
      <c r="S782" s="237"/>
      <c r="T782" s="237"/>
      <c r="U782" s="237"/>
      <c r="V782" s="237"/>
      <c r="W782" s="237"/>
      <c r="X782" s="237"/>
      <c r="Y782" s="237"/>
      <c r="Z782" s="237"/>
    </row>
    <row r="783" spans="1:26" ht="12.75" customHeight="1" x14ac:dyDescent="0.2">
      <c r="A783" s="268"/>
      <c r="B783" s="269"/>
      <c r="C783" s="270"/>
      <c r="D783" s="269"/>
      <c r="E783" s="271"/>
      <c r="F783" s="271"/>
      <c r="G783" s="237"/>
      <c r="H783" s="237"/>
      <c r="I783" s="237"/>
      <c r="J783" s="237"/>
      <c r="K783" s="237"/>
      <c r="L783" s="237"/>
      <c r="M783" s="237"/>
      <c r="N783" s="237"/>
      <c r="O783" s="237"/>
      <c r="P783" s="237"/>
      <c r="Q783" s="237"/>
      <c r="R783" s="237"/>
      <c r="S783" s="237"/>
      <c r="T783" s="237"/>
      <c r="U783" s="237"/>
      <c r="V783" s="237"/>
      <c r="W783" s="237"/>
      <c r="X783" s="237"/>
      <c r="Y783" s="237"/>
      <c r="Z783" s="237"/>
    </row>
    <row r="784" spans="1:26" ht="12.75" customHeight="1" x14ac:dyDescent="0.2">
      <c r="A784" s="268"/>
      <c r="B784" s="269"/>
      <c r="C784" s="270"/>
      <c r="D784" s="269"/>
      <c r="E784" s="271"/>
      <c r="F784" s="271"/>
      <c r="G784" s="237"/>
      <c r="H784" s="237"/>
      <c r="I784" s="237"/>
      <c r="J784" s="237"/>
      <c r="K784" s="237"/>
      <c r="L784" s="237"/>
      <c r="M784" s="237"/>
      <c r="N784" s="237"/>
      <c r="O784" s="237"/>
      <c r="P784" s="237"/>
      <c r="Q784" s="237"/>
      <c r="R784" s="237"/>
      <c r="S784" s="237"/>
      <c r="T784" s="237"/>
      <c r="U784" s="237"/>
      <c r="V784" s="237"/>
      <c r="W784" s="237"/>
      <c r="X784" s="237"/>
      <c r="Y784" s="237"/>
      <c r="Z784" s="237"/>
    </row>
    <row r="785" spans="1:26" ht="12.75" customHeight="1" x14ac:dyDescent="0.2">
      <c r="A785" s="268"/>
      <c r="B785" s="269"/>
      <c r="C785" s="270"/>
      <c r="D785" s="269"/>
      <c r="E785" s="271"/>
      <c r="F785" s="271"/>
      <c r="G785" s="237"/>
      <c r="H785" s="237"/>
      <c r="I785" s="237"/>
      <c r="J785" s="237"/>
      <c r="K785" s="237"/>
      <c r="L785" s="237"/>
      <c r="M785" s="237"/>
      <c r="N785" s="237"/>
      <c r="O785" s="237"/>
      <c r="P785" s="237"/>
      <c r="Q785" s="237"/>
      <c r="R785" s="237"/>
      <c r="S785" s="237"/>
      <c r="T785" s="237"/>
      <c r="U785" s="237"/>
      <c r="V785" s="237"/>
      <c r="W785" s="237"/>
      <c r="X785" s="237"/>
      <c r="Y785" s="237"/>
      <c r="Z785" s="237"/>
    </row>
    <row r="786" spans="1:26" ht="12.75" customHeight="1" x14ac:dyDescent="0.2">
      <c r="A786" s="268"/>
      <c r="B786" s="269"/>
      <c r="C786" s="270"/>
      <c r="D786" s="269"/>
      <c r="E786" s="271"/>
      <c r="F786" s="271"/>
      <c r="G786" s="237"/>
      <c r="H786" s="237"/>
      <c r="I786" s="237"/>
      <c r="J786" s="237"/>
      <c r="K786" s="237"/>
      <c r="L786" s="237"/>
      <c r="M786" s="237"/>
      <c r="N786" s="237"/>
      <c r="O786" s="237"/>
      <c r="P786" s="237"/>
      <c r="Q786" s="237"/>
      <c r="R786" s="237"/>
      <c r="S786" s="237"/>
      <c r="T786" s="237"/>
      <c r="U786" s="237"/>
      <c r="V786" s="237"/>
      <c r="W786" s="237"/>
      <c r="X786" s="237"/>
      <c r="Y786" s="237"/>
      <c r="Z786" s="237"/>
    </row>
    <row r="787" spans="1:26" ht="12.75" customHeight="1" x14ac:dyDescent="0.2">
      <c r="A787" s="268"/>
      <c r="B787" s="269"/>
      <c r="C787" s="270"/>
      <c r="D787" s="269"/>
      <c r="E787" s="271"/>
      <c r="F787" s="271"/>
      <c r="G787" s="237"/>
      <c r="H787" s="237"/>
      <c r="I787" s="237"/>
      <c r="J787" s="237"/>
      <c r="K787" s="237"/>
      <c r="L787" s="237"/>
      <c r="M787" s="237"/>
      <c r="N787" s="237"/>
      <c r="O787" s="237"/>
      <c r="P787" s="237"/>
      <c r="Q787" s="237"/>
      <c r="R787" s="237"/>
      <c r="S787" s="237"/>
      <c r="T787" s="237"/>
      <c r="U787" s="237"/>
      <c r="V787" s="237"/>
      <c r="W787" s="237"/>
      <c r="X787" s="237"/>
      <c r="Y787" s="237"/>
      <c r="Z787" s="237"/>
    </row>
    <row r="788" spans="1:26" ht="12.75" customHeight="1" x14ac:dyDescent="0.2">
      <c r="A788" s="268"/>
      <c r="B788" s="269"/>
      <c r="C788" s="270"/>
      <c r="D788" s="269"/>
      <c r="E788" s="271"/>
      <c r="F788" s="271"/>
      <c r="G788" s="237"/>
      <c r="H788" s="237"/>
      <c r="I788" s="237"/>
      <c r="J788" s="237"/>
      <c r="K788" s="237"/>
      <c r="L788" s="237"/>
      <c r="M788" s="237"/>
      <c r="N788" s="237"/>
      <c r="O788" s="237"/>
      <c r="P788" s="237"/>
      <c r="Q788" s="237"/>
      <c r="R788" s="237"/>
      <c r="S788" s="237"/>
      <c r="T788" s="237"/>
      <c r="U788" s="237"/>
      <c r="V788" s="237"/>
      <c r="W788" s="237"/>
      <c r="X788" s="237"/>
      <c r="Y788" s="237"/>
      <c r="Z788" s="237"/>
    </row>
    <row r="789" spans="1:26" ht="12.75" customHeight="1" x14ac:dyDescent="0.2">
      <c r="A789" s="268"/>
      <c r="B789" s="269"/>
      <c r="C789" s="270"/>
      <c r="D789" s="269"/>
      <c r="E789" s="271"/>
      <c r="F789" s="271"/>
      <c r="G789" s="237"/>
      <c r="H789" s="237"/>
      <c r="I789" s="237"/>
      <c r="J789" s="237"/>
      <c r="K789" s="237"/>
      <c r="L789" s="237"/>
      <c r="M789" s="237"/>
      <c r="N789" s="237"/>
      <c r="O789" s="237"/>
      <c r="P789" s="237"/>
      <c r="Q789" s="237"/>
      <c r="R789" s="237"/>
      <c r="S789" s="237"/>
      <c r="T789" s="237"/>
      <c r="U789" s="237"/>
      <c r="V789" s="237"/>
      <c r="W789" s="237"/>
      <c r="X789" s="237"/>
      <c r="Y789" s="237"/>
      <c r="Z789" s="237"/>
    </row>
    <row r="790" spans="1:26" ht="12.75" customHeight="1" x14ac:dyDescent="0.2">
      <c r="A790" s="268"/>
      <c r="B790" s="269"/>
      <c r="C790" s="270"/>
      <c r="D790" s="269"/>
      <c r="E790" s="271"/>
      <c r="F790" s="271"/>
      <c r="G790" s="237"/>
      <c r="H790" s="237"/>
      <c r="I790" s="237"/>
      <c r="J790" s="237"/>
      <c r="K790" s="237"/>
      <c r="L790" s="237"/>
      <c r="M790" s="237"/>
      <c r="N790" s="237"/>
      <c r="O790" s="237"/>
      <c r="P790" s="237"/>
      <c r="Q790" s="237"/>
      <c r="R790" s="237"/>
      <c r="S790" s="237"/>
      <c r="T790" s="237"/>
      <c r="U790" s="237"/>
      <c r="V790" s="237"/>
      <c r="W790" s="237"/>
      <c r="X790" s="237"/>
      <c r="Y790" s="237"/>
      <c r="Z790" s="237"/>
    </row>
    <row r="791" spans="1:26" ht="12.75" customHeight="1" x14ac:dyDescent="0.2">
      <c r="A791" s="268"/>
      <c r="B791" s="269"/>
      <c r="C791" s="270"/>
      <c r="D791" s="269"/>
      <c r="E791" s="271"/>
      <c r="F791" s="271"/>
      <c r="G791" s="237"/>
      <c r="H791" s="237"/>
      <c r="I791" s="237"/>
      <c r="J791" s="237"/>
      <c r="K791" s="237"/>
      <c r="L791" s="237"/>
      <c r="M791" s="237"/>
      <c r="N791" s="237"/>
      <c r="O791" s="237"/>
      <c r="P791" s="237"/>
      <c r="Q791" s="237"/>
      <c r="R791" s="237"/>
      <c r="S791" s="237"/>
      <c r="T791" s="237"/>
      <c r="U791" s="237"/>
      <c r="V791" s="237"/>
      <c r="W791" s="237"/>
      <c r="X791" s="237"/>
      <c r="Y791" s="237"/>
      <c r="Z791" s="237"/>
    </row>
    <row r="792" spans="1:26" ht="12.75" customHeight="1" x14ac:dyDescent="0.2">
      <c r="A792" s="268"/>
      <c r="B792" s="269"/>
      <c r="C792" s="270"/>
      <c r="D792" s="269"/>
      <c r="E792" s="271"/>
      <c r="F792" s="271"/>
      <c r="G792" s="237"/>
      <c r="H792" s="237"/>
      <c r="I792" s="237"/>
      <c r="J792" s="237"/>
      <c r="K792" s="237"/>
      <c r="L792" s="237"/>
      <c r="M792" s="237"/>
      <c r="N792" s="237"/>
      <c r="O792" s="237"/>
      <c r="P792" s="237"/>
      <c r="Q792" s="237"/>
      <c r="R792" s="237"/>
      <c r="S792" s="237"/>
      <c r="T792" s="237"/>
      <c r="U792" s="237"/>
      <c r="V792" s="237"/>
      <c r="W792" s="237"/>
      <c r="X792" s="237"/>
      <c r="Y792" s="237"/>
      <c r="Z792" s="237"/>
    </row>
    <row r="793" spans="1:26" ht="12.75" customHeight="1" x14ac:dyDescent="0.2">
      <c r="A793" s="268"/>
      <c r="B793" s="269"/>
      <c r="C793" s="270"/>
      <c r="D793" s="269"/>
      <c r="E793" s="271"/>
      <c r="F793" s="271"/>
      <c r="G793" s="237"/>
      <c r="H793" s="237"/>
      <c r="I793" s="237"/>
      <c r="J793" s="237"/>
      <c r="K793" s="237"/>
      <c r="L793" s="237"/>
      <c r="M793" s="237"/>
      <c r="N793" s="237"/>
      <c r="O793" s="237"/>
      <c r="P793" s="237"/>
      <c r="Q793" s="237"/>
      <c r="R793" s="237"/>
      <c r="S793" s="237"/>
      <c r="T793" s="237"/>
      <c r="U793" s="237"/>
      <c r="V793" s="237"/>
      <c r="W793" s="237"/>
      <c r="X793" s="237"/>
      <c r="Y793" s="237"/>
      <c r="Z793" s="237"/>
    </row>
    <row r="794" spans="1:26" ht="12.75" customHeight="1" x14ac:dyDescent="0.2">
      <c r="A794" s="268"/>
      <c r="B794" s="269"/>
      <c r="C794" s="270"/>
      <c r="D794" s="269"/>
      <c r="E794" s="271"/>
      <c r="F794" s="271"/>
      <c r="G794" s="237"/>
      <c r="H794" s="237"/>
      <c r="I794" s="237"/>
      <c r="J794" s="237"/>
      <c r="K794" s="237"/>
      <c r="L794" s="237"/>
      <c r="M794" s="237"/>
      <c r="N794" s="237"/>
      <c r="O794" s="237"/>
      <c r="P794" s="237"/>
      <c r="Q794" s="237"/>
      <c r="R794" s="237"/>
      <c r="S794" s="237"/>
      <c r="T794" s="237"/>
      <c r="U794" s="237"/>
      <c r="V794" s="237"/>
      <c r="W794" s="237"/>
      <c r="X794" s="237"/>
      <c r="Y794" s="237"/>
      <c r="Z794" s="237"/>
    </row>
    <row r="795" spans="1:26" ht="12.75" customHeight="1" x14ac:dyDescent="0.2">
      <c r="A795" s="268"/>
      <c r="B795" s="269"/>
      <c r="C795" s="270"/>
      <c r="D795" s="269"/>
      <c r="E795" s="271"/>
      <c r="F795" s="271"/>
      <c r="G795" s="237"/>
      <c r="H795" s="237"/>
      <c r="I795" s="237"/>
      <c r="J795" s="237"/>
      <c r="K795" s="237"/>
      <c r="L795" s="237"/>
      <c r="M795" s="237"/>
      <c r="N795" s="237"/>
      <c r="O795" s="237"/>
      <c r="P795" s="237"/>
      <c r="Q795" s="237"/>
      <c r="R795" s="237"/>
      <c r="S795" s="237"/>
      <c r="T795" s="237"/>
      <c r="U795" s="237"/>
      <c r="V795" s="237"/>
      <c r="W795" s="237"/>
      <c r="X795" s="237"/>
      <c r="Y795" s="237"/>
      <c r="Z795" s="237"/>
    </row>
    <row r="796" spans="1:26" ht="12.75" customHeight="1" x14ac:dyDescent="0.2">
      <c r="A796" s="268"/>
      <c r="B796" s="269"/>
      <c r="C796" s="270"/>
      <c r="D796" s="269"/>
      <c r="E796" s="271"/>
      <c r="F796" s="271"/>
      <c r="G796" s="237"/>
      <c r="H796" s="237"/>
      <c r="I796" s="237"/>
      <c r="J796" s="237"/>
      <c r="K796" s="237"/>
      <c r="L796" s="237"/>
      <c r="M796" s="237"/>
      <c r="N796" s="237"/>
      <c r="O796" s="237"/>
      <c r="P796" s="237"/>
      <c r="Q796" s="237"/>
      <c r="R796" s="237"/>
      <c r="S796" s="237"/>
      <c r="T796" s="237"/>
      <c r="U796" s="237"/>
      <c r="V796" s="237"/>
      <c r="W796" s="237"/>
      <c r="X796" s="237"/>
      <c r="Y796" s="237"/>
      <c r="Z796" s="237"/>
    </row>
    <row r="797" spans="1:26" ht="12.75" customHeight="1" x14ac:dyDescent="0.2">
      <c r="A797" s="268"/>
      <c r="B797" s="269"/>
      <c r="C797" s="270"/>
      <c r="D797" s="269"/>
      <c r="E797" s="271"/>
      <c r="F797" s="271"/>
      <c r="G797" s="237"/>
      <c r="H797" s="237"/>
      <c r="I797" s="237"/>
      <c r="J797" s="237"/>
      <c r="K797" s="237"/>
      <c r="L797" s="237"/>
      <c r="M797" s="237"/>
      <c r="N797" s="237"/>
      <c r="O797" s="237"/>
      <c r="P797" s="237"/>
      <c r="Q797" s="237"/>
      <c r="R797" s="237"/>
      <c r="S797" s="237"/>
      <c r="T797" s="237"/>
      <c r="U797" s="237"/>
      <c r="V797" s="237"/>
      <c r="W797" s="237"/>
      <c r="X797" s="237"/>
      <c r="Y797" s="237"/>
      <c r="Z797" s="237"/>
    </row>
    <row r="798" spans="1:26" ht="12.75" customHeight="1" x14ac:dyDescent="0.2">
      <c r="A798" s="268"/>
      <c r="B798" s="269"/>
      <c r="C798" s="270"/>
      <c r="D798" s="269"/>
      <c r="E798" s="271"/>
      <c r="F798" s="271"/>
      <c r="G798" s="237"/>
      <c r="H798" s="237"/>
      <c r="I798" s="237"/>
      <c r="J798" s="237"/>
      <c r="K798" s="237"/>
      <c r="L798" s="237"/>
      <c r="M798" s="237"/>
      <c r="N798" s="237"/>
      <c r="O798" s="237"/>
      <c r="P798" s="237"/>
      <c r="Q798" s="237"/>
      <c r="R798" s="237"/>
      <c r="S798" s="237"/>
      <c r="T798" s="237"/>
      <c r="U798" s="237"/>
      <c r="V798" s="237"/>
      <c r="W798" s="237"/>
      <c r="X798" s="237"/>
      <c r="Y798" s="237"/>
      <c r="Z798" s="237"/>
    </row>
    <row r="799" spans="1:26" ht="12.75" customHeight="1" x14ac:dyDescent="0.2">
      <c r="A799" s="268"/>
      <c r="B799" s="269"/>
      <c r="C799" s="270"/>
      <c r="D799" s="269"/>
      <c r="E799" s="271"/>
      <c r="F799" s="271"/>
      <c r="G799" s="237"/>
      <c r="H799" s="237"/>
      <c r="I799" s="237"/>
      <c r="J799" s="237"/>
      <c r="K799" s="237"/>
      <c r="L799" s="237"/>
      <c r="M799" s="237"/>
      <c r="N799" s="237"/>
      <c r="O799" s="237"/>
      <c r="P799" s="237"/>
      <c r="Q799" s="237"/>
      <c r="R799" s="237"/>
      <c r="S799" s="237"/>
      <c r="T799" s="237"/>
      <c r="U799" s="237"/>
      <c r="V799" s="237"/>
      <c r="W799" s="237"/>
      <c r="X799" s="237"/>
      <c r="Y799" s="237"/>
      <c r="Z799" s="237"/>
    </row>
    <row r="800" spans="1:26" ht="12.75" customHeight="1" x14ac:dyDescent="0.2">
      <c r="A800" s="268"/>
      <c r="B800" s="269"/>
      <c r="C800" s="270"/>
      <c r="D800" s="269"/>
      <c r="E800" s="271"/>
      <c r="F800" s="271"/>
      <c r="G800" s="237"/>
      <c r="H800" s="237"/>
      <c r="I800" s="237"/>
      <c r="J800" s="237"/>
      <c r="K800" s="237"/>
      <c r="L800" s="237"/>
      <c r="M800" s="237"/>
      <c r="N800" s="237"/>
      <c r="O800" s="237"/>
      <c r="P800" s="237"/>
      <c r="Q800" s="237"/>
      <c r="R800" s="237"/>
      <c r="S800" s="237"/>
      <c r="T800" s="237"/>
      <c r="U800" s="237"/>
      <c r="V800" s="237"/>
      <c r="W800" s="237"/>
      <c r="X800" s="237"/>
      <c r="Y800" s="237"/>
      <c r="Z800" s="237"/>
    </row>
    <row r="801" spans="1:26" ht="12.75" customHeight="1" x14ac:dyDescent="0.2">
      <c r="A801" s="268"/>
      <c r="B801" s="269"/>
      <c r="C801" s="270"/>
      <c r="D801" s="269"/>
      <c r="E801" s="271"/>
      <c r="F801" s="271"/>
      <c r="G801" s="237"/>
      <c r="H801" s="237"/>
      <c r="I801" s="237"/>
      <c r="J801" s="237"/>
      <c r="K801" s="237"/>
      <c r="L801" s="237"/>
      <c r="M801" s="237"/>
      <c r="N801" s="237"/>
      <c r="O801" s="237"/>
      <c r="P801" s="237"/>
      <c r="Q801" s="237"/>
      <c r="R801" s="237"/>
      <c r="S801" s="237"/>
      <c r="T801" s="237"/>
      <c r="U801" s="237"/>
      <c r="V801" s="237"/>
      <c r="W801" s="237"/>
      <c r="X801" s="237"/>
      <c r="Y801" s="237"/>
      <c r="Z801" s="237"/>
    </row>
    <row r="802" spans="1:26" ht="12.75" customHeight="1" x14ac:dyDescent="0.2">
      <c r="A802" s="268"/>
      <c r="B802" s="269"/>
      <c r="C802" s="270"/>
      <c r="D802" s="269"/>
      <c r="E802" s="271"/>
      <c r="F802" s="271"/>
      <c r="G802" s="237"/>
      <c r="H802" s="237"/>
      <c r="I802" s="237"/>
      <c r="J802" s="237"/>
      <c r="K802" s="237"/>
      <c r="L802" s="237"/>
      <c r="M802" s="237"/>
      <c r="N802" s="237"/>
      <c r="O802" s="237"/>
      <c r="P802" s="237"/>
      <c r="Q802" s="237"/>
      <c r="R802" s="237"/>
      <c r="S802" s="237"/>
      <c r="T802" s="237"/>
      <c r="U802" s="237"/>
      <c r="V802" s="237"/>
      <c r="W802" s="237"/>
      <c r="X802" s="237"/>
      <c r="Y802" s="237"/>
      <c r="Z802" s="237"/>
    </row>
    <row r="803" spans="1:26" ht="12.75" customHeight="1" x14ac:dyDescent="0.2">
      <c r="A803" s="268"/>
      <c r="B803" s="269"/>
      <c r="C803" s="270"/>
      <c r="D803" s="269"/>
      <c r="E803" s="271"/>
      <c r="F803" s="271"/>
      <c r="G803" s="237"/>
      <c r="H803" s="237"/>
      <c r="I803" s="237"/>
      <c r="J803" s="237"/>
      <c r="K803" s="237"/>
      <c r="L803" s="237"/>
      <c r="M803" s="237"/>
      <c r="N803" s="237"/>
      <c r="O803" s="237"/>
      <c r="P803" s="237"/>
      <c r="Q803" s="237"/>
      <c r="R803" s="237"/>
      <c r="S803" s="237"/>
      <c r="T803" s="237"/>
      <c r="U803" s="237"/>
      <c r="V803" s="237"/>
      <c r="W803" s="237"/>
      <c r="X803" s="237"/>
      <c r="Y803" s="237"/>
      <c r="Z803" s="237"/>
    </row>
    <row r="804" spans="1:26" ht="12.75" customHeight="1" x14ac:dyDescent="0.2">
      <c r="A804" s="268"/>
      <c r="B804" s="269"/>
      <c r="C804" s="270"/>
      <c r="D804" s="269"/>
      <c r="E804" s="271"/>
      <c r="F804" s="271"/>
      <c r="G804" s="237"/>
      <c r="H804" s="237"/>
      <c r="I804" s="237"/>
      <c r="J804" s="237"/>
      <c r="K804" s="237"/>
      <c r="L804" s="237"/>
      <c r="M804" s="237"/>
      <c r="N804" s="237"/>
      <c r="O804" s="237"/>
      <c r="P804" s="237"/>
      <c r="Q804" s="237"/>
      <c r="R804" s="237"/>
      <c r="S804" s="237"/>
      <c r="T804" s="237"/>
      <c r="U804" s="237"/>
      <c r="V804" s="237"/>
      <c r="W804" s="237"/>
      <c r="X804" s="237"/>
      <c r="Y804" s="237"/>
      <c r="Z804" s="237"/>
    </row>
    <row r="805" spans="1:26" ht="12.75" customHeight="1" x14ac:dyDescent="0.2">
      <c r="A805" s="268"/>
      <c r="B805" s="269"/>
      <c r="C805" s="270"/>
      <c r="D805" s="269"/>
      <c r="E805" s="271"/>
      <c r="F805" s="271"/>
      <c r="G805" s="237"/>
      <c r="H805" s="237"/>
      <c r="I805" s="237"/>
      <c r="J805" s="237"/>
      <c r="K805" s="237"/>
      <c r="L805" s="237"/>
      <c r="M805" s="237"/>
      <c r="N805" s="237"/>
      <c r="O805" s="237"/>
      <c r="P805" s="237"/>
      <c r="Q805" s="237"/>
      <c r="R805" s="237"/>
      <c r="S805" s="237"/>
      <c r="T805" s="237"/>
      <c r="U805" s="237"/>
      <c r="V805" s="237"/>
      <c r="W805" s="237"/>
      <c r="X805" s="237"/>
      <c r="Y805" s="237"/>
      <c r="Z805" s="237"/>
    </row>
    <row r="806" spans="1:26" ht="12.75" customHeight="1" x14ac:dyDescent="0.2">
      <c r="A806" s="268"/>
      <c r="B806" s="269"/>
      <c r="C806" s="270"/>
      <c r="D806" s="269"/>
      <c r="E806" s="271"/>
      <c r="F806" s="271"/>
      <c r="G806" s="237"/>
      <c r="H806" s="237"/>
      <c r="I806" s="237"/>
      <c r="J806" s="237"/>
      <c r="K806" s="237"/>
      <c r="L806" s="237"/>
      <c r="M806" s="237"/>
      <c r="N806" s="237"/>
      <c r="O806" s="237"/>
      <c r="P806" s="237"/>
      <c r="Q806" s="237"/>
      <c r="R806" s="237"/>
      <c r="S806" s="237"/>
      <c r="T806" s="237"/>
      <c r="U806" s="237"/>
      <c r="V806" s="237"/>
      <c r="W806" s="237"/>
      <c r="X806" s="237"/>
      <c r="Y806" s="237"/>
      <c r="Z806" s="237"/>
    </row>
    <row r="807" spans="1:26" ht="12.75" customHeight="1" x14ac:dyDescent="0.2">
      <c r="A807" s="268"/>
      <c r="B807" s="269"/>
      <c r="C807" s="270"/>
      <c r="D807" s="269"/>
      <c r="E807" s="271"/>
      <c r="F807" s="271"/>
      <c r="G807" s="237"/>
      <c r="H807" s="237"/>
      <c r="I807" s="237"/>
      <c r="J807" s="237"/>
      <c r="K807" s="237"/>
      <c r="L807" s="237"/>
      <c r="M807" s="237"/>
      <c r="N807" s="237"/>
      <c r="O807" s="237"/>
      <c r="P807" s="237"/>
      <c r="Q807" s="237"/>
      <c r="R807" s="237"/>
      <c r="S807" s="237"/>
      <c r="T807" s="237"/>
      <c r="U807" s="237"/>
      <c r="V807" s="237"/>
      <c r="W807" s="237"/>
      <c r="X807" s="237"/>
      <c r="Y807" s="237"/>
      <c r="Z807" s="237"/>
    </row>
    <row r="808" spans="1:26" ht="12.75" customHeight="1" x14ac:dyDescent="0.2">
      <c r="A808" s="268"/>
      <c r="B808" s="269"/>
      <c r="C808" s="270"/>
      <c r="D808" s="269"/>
      <c r="E808" s="271"/>
      <c r="F808" s="271"/>
      <c r="G808" s="237"/>
      <c r="H808" s="237"/>
      <c r="I808" s="237"/>
      <c r="J808" s="237"/>
      <c r="K808" s="237"/>
      <c r="L808" s="237"/>
      <c r="M808" s="237"/>
      <c r="N808" s="237"/>
      <c r="O808" s="237"/>
      <c r="P808" s="237"/>
      <c r="Q808" s="237"/>
      <c r="R808" s="237"/>
      <c r="S808" s="237"/>
      <c r="T808" s="237"/>
      <c r="U808" s="237"/>
      <c r="V808" s="237"/>
      <c r="W808" s="237"/>
      <c r="X808" s="237"/>
      <c r="Y808" s="237"/>
      <c r="Z808" s="237"/>
    </row>
    <row r="809" spans="1:26" ht="12.75" customHeight="1" x14ac:dyDescent="0.2">
      <c r="A809" s="268"/>
      <c r="B809" s="269"/>
      <c r="C809" s="270"/>
      <c r="D809" s="269"/>
      <c r="E809" s="271"/>
      <c r="F809" s="271"/>
      <c r="G809" s="237"/>
      <c r="H809" s="237"/>
      <c r="I809" s="237"/>
      <c r="J809" s="237"/>
      <c r="K809" s="237"/>
      <c r="L809" s="237"/>
      <c r="M809" s="237"/>
      <c r="N809" s="237"/>
      <c r="O809" s="237"/>
      <c r="P809" s="237"/>
      <c r="Q809" s="237"/>
      <c r="R809" s="237"/>
      <c r="S809" s="237"/>
      <c r="T809" s="237"/>
      <c r="U809" s="237"/>
      <c r="V809" s="237"/>
      <c r="W809" s="237"/>
      <c r="X809" s="237"/>
      <c r="Y809" s="237"/>
      <c r="Z809" s="237"/>
    </row>
    <row r="810" spans="1:26" ht="12.75" customHeight="1" x14ac:dyDescent="0.2">
      <c r="A810" s="268"/>
      <c r="B810" s="269"/>
      <c r="C810" s="270"/>
      <c r="D810" s="269"/>
      <c r="E810" s="271"/>
      <c r="F810" s="271"/>
      <c r="G810" s="237"/>
      <c r="H810" s="237"/>
      <c r="I810" s="237"/>
      <c r="J810" s="237"/>
      <c r="K810" s="237"/>
      <c r="L810" s="237"/>
      <c r="M810" s="237"/>
      <c r="N810" s="237"/>
      <c r="O810" s="237"/>
      <c r="P810" s="237"/>
      <c r="Q810" s="237"/>
      <c r="R810" s="237"/>
      <c r="S810" s="237"/>
      <c r="T810" s="237"/>
      <c r="U810" s="237"/>
      <c r="V810" s="237"/>
      <c r="W810" s="237"/>
      <c r="X810" s="237"/>
      <c r="Y810" s="237"/>
      <c r="Z810" s="237"/>
    </row>
    <row r="811" spans="1:26" ht="12.75" customHeight="1" x14ac:dyDescent="0.2">
      <c r="A811" s="268"/>
      <c r="B811" s="269"/>
      <c r="C811" s="270"/>
      <c r="D811" s="269"/>
      <c r="E811" s="271"/>
      <c r="F811" s="271"/>
      <c r="G811" s="237"/>
      <c r="H811" s="237"/>
      <c r="I811" s="237"/>
      <c r="J811" s="237"/>
      <c r="K811" s="237"/>
      <c r="L811" s="237"/>
      <c r="M811" s="237"/>
      <c r="N811" s="237"/>
      <c r="O811" s="237"/>
      <c r="P811" s="237"/>
      <c r="Q811" s="237"/>
      <c r="R811" s="237"/>
      <c r="S811" s="237"/>
      <c r="T811" s="237"/>
      <c r="U811" s="237"/>
      <c r="V811" s="237"/>
      <c r="W811" s="237"/>
      <c r="X811" s="237"/>
      <c r="Y811" s="237"/>
      <c r="Z811" s="237"/>
    </row>
    <row r="812" spans="1:26" ht="12.75" customHeight="1" x14ac:dyDescent="0.2">
      <c r="A812" s="268"/>
      <c r="B812" s="269"/>
      <c r="C812" s="270"/>
      <c r="D812" s="269"/>
      <c r="E812" s="271"/>
      <c r="F812" s="271"/>
      <c r="G812" s="237"/>
      <c r="H812" s="237"/>
      <c r="I812" s="237"/>
      <c r="J812" s="237"/>
      <c r="K812" s="237"/>
      <c r="L812" s="237"/>
      <c r="M812" s="237"/>
      <c r="N812" s="237"/>
      <c r="O812" s="237"/>
      <c r="P812" s="237"/>
      <c r="Q812" s="237"/>
      <c r="R812" s="237"/>
      <c r="S812" s="237"/>
      <c r="T812" s="237"/>
      <c r="U812" s="237"/>
      <c r="V812" s="237"/>
      <c r="W812" s="237"/>
      <c r="X812" s="237"/>
      <c r="Y812" s="237"/>
      <c r="Z812" s="237"/>
    </row>
    <row r="813" spans="1:26" ht="12.75" customHeight="1" x14ac:dyDescent="0.2">
      <c r="A813" s="268"/>
      <c r="B813" s="269"/>
      <c r="C813" s="270"/>
      <c r="D813" s="269"/>
      <c r="E813" s="271"/>
      <c r="F813" s="271"/>
      <c r="G813" s="237"/>
      <c r="H813" s="237"/>
      <c r="I813" s="237"/>
      <c r="J813" s="237"/>
      <c r="K813" s="237"/>
      <c r="L813" s="237"/>
      <c r="M813" s="237"/>
      <c r="N813" s="237"/>
      <c r="O813" s="237"/>
      <c r="P813" s="237"/>
      <c r="Q813" s="237"/>
      <c r="R813" s="237"/>
      <c r="S813" s="237"/>
      <c r="T813" s="237"/>
      <c r="U813" s="237"/>
      <c r="V813" s="237"/>
      <c r="W813" s="237"/>
      <c r="X813" s="237"/>
      <c r="Y813" s="237"/>
      <c r="Z813" s="237"/>
    </row>
    <row r="814" spans="1:26" ht="12.75" customHeight="1" x14ac:dyDescent="0.2">
      <c r="A814" s="268"/>
      <c r="B814" s="269"/>
      <c r="C814" s="270"/>
      <c r="D814" s="269"/>
      <c r="E814" s="271"/>
      <c r="F814" s="271"/>
      <c r="G814" s="237"/>
      <c r="H814" s="237"/>
      <c r="I814" s="237"/>
      <c r="J814" s="237"/>
      <c r="K814" s="237"/>
      <c r="L814" s="237"/>
      <c r="M814" s="237"/>
      <c r="N814" s="237"/>
      <c r="O814" s="237"/>
      <c r="P814" s="237"/>
      <c r="Q814" s="237"/>
      <c r="R814" s="237"/>
      <c r="S814" s="237"/>
      <c r="T814" s="237"/>
      <c r="U814" s="237"/>
      <c r="V814" s="237"/>
      <c r="W814" s="237"/>
      <c r="X814" s="237"/>
      <c r="Y814" s="237"/>
      <c r="Z814" s="237"/>
    </row>
    <row r="815" spans="1:26" ht="12.75" customHeight="1" x14ac:dyDescent="0.2">
      <c r="A815" s="268"/>
      <c r="B815" s="269"/>
      <c r="C815" s="270"/>
      <c r="D815" s="269"/>
      <c r="E815" s="271"/>
      <c r="F815" s="271"/>
      <c r="G815" s="237"/>
      <c r="H815" s="237"/>
      <c r="I815" s="237"/>
      <c r="J815" s="237"/>
      <c r="K815" s="237"/>
      <c r="L815" s="237"/>
      <c r="M815" s="237"/>
      <c r="N815" s="237"/>
      <c r="O815" s="237"/>
      <c r="P815" s="237"/>
      <c r="Q815" s="237"/>
      <c r="R815" s="237"/>
      <c r="S815" s="237"/>
      <c r="T815" s="237"/>
      <c r="U815" s="237"/>
      <c r="V815" s="237"/>
      <c r="W815" s="237"/>
      <c r="X815" s="237"/>
      <c r="Y815" s="237"/>
      <c r="Z815" s="237"/>
    </row>
    <row r="816" spans="1:26" ht="12.75" customHeight="1" x14ac:dyDescent="0.2">
      <c r="A816" s="268"/>
      <c r="B816" s="269"/>
      <c r="C816" s="270"/>
      <c r="D816" s="269"/>
      <c r="E816" s="271"/>
      <c r="F816" s="271"/>
      <c r="G816" s="237"/>
      <c r="H816" s="237"/>
      <c r="I816" s="237"/>
      <c r="J816" s="237"/>
      <c r="K816" s="237"/>
      <c r="L816" s="237"/>
      <c r="M816" s="237"/>
      <c r="N816" s="237"/>
      <c r="O816" s="237"/>
      <c r="P816" s="237"/>
      <c r="Q816" s="237"/>
      <c r="R816" s="237"/>
      <c r="S816" s="237"/>
      <c r="T816" s="237"/>
      <c r="U816" s="237"/>
      <c r="V816" s="237"/>
      <c r="W816" s="237"/>
      <c r="X816" s="237"/>
      <c r="Y816" s="237"/>
      <c r="Z816" s="237"/>
    </row>
    <row r="817" spans="1:26" ht="12.75" customHeight="1" x14ac:dyDescent="0.2">
      <c r="A817" s="268"/>
      <c r="B817" s="269"/>
      <c r="C817" s="270"/>
      <c r="D817" s="269"/>
      <c r="E817" s="271"/>
      <c r="F817" s="271"/>
      <c r="G817" s="237"/>
      <c r="H817" s="237"/>
      <c r="I817" s="237"/>
      <c r="J817" s="237"/>
      <c r="K817" s="237"/>
      <c r="L817" s="237"/>
      <c r="M817" s="237"/>
      <c r="N817" s="237"/>
      <c r="O817" s="237"/>
      <c r="P817" s="237"/>
      <c r="Q817" s="237"/>
      <c r="R817" s="237"/>
      <c r="S817" s="237"/>
      <c r="T817" s="237"/>
      <c r="U817" s="237"/>
      <c r="V817" s="237"/>
      <c r="W817" s="237"/>
      <c r="X817" s="237"/>
      <c r="Y817" s="237"/>
      <c r="Z817" s="237"/>
    </row>
    <row r="818" spans="1:26" ht="12.75" customHeight="1" x14ac:dyDescent="0.2">
      <c r="A818" s="268"/>
      <c r="B818" s="269"/>
      <c r="C818" s="270"/>
      <c r="D818" s="269"/>
      <c r="E818" s="271"/>
      <c r="F818" s="271"/>
      <c r="G818" s="237"/>
      <c r="H818" s="237"/>
      <c r="I818" s="237"/>
      <c r="J818" s="237"/>
      <c r="K818" s="237"/>
      <c r="L818" s="237"/>
      <c r="M818" s="237"/>
      <c r="N818" s="237"/>
      <c r="O818" s="237"/>
      <c r="P818" s="237"/>
      <c r="Q818" s="237"/>
      <c r="R818" s="237"/>
      <c r="S818" s="237"/>
      <c r="T818" s="237"/>
      <c r="U818" s="237"/>
      <c r="V818" s="237"/>
      <c r="W818" s="237"/>
      <c r="X818" s="237"/>
      <c r="Y818" s="237"/>
      <c r="Z818" s="237"/>
    </row>
    <row r="819" spans="1:26" ht="12.75" customHeight="1" x14ac:dyDescent="0.2">
      <c r="A819" s="268"/>
      <c r="B819" s="269"/>
      <c r="C819" s="270"/>
      <c r="D819" s="269"/>
      <c r="E819" s="271"/>
      <c r="F819" s="271"/>
      <c r="G819" s="237"/>
      <c r="H819" s="237"/>
      <c r="I819" s="237"/>
      <c r="J819" s="237"/>
      <c r="K819" s="237"/>
      <c r="L819" s="237"/>
      <c r="M819" s="237"/>
      <c r="N819" s="237"/>
      <c r="O819" s="237"/>
      <c r="P819" s="237"/>
      <c r="Q819" s="237"/>
      <c r="R819" s="237"/>
      <c r="S819" s="237"/>
      <c r="T819" s="237"/>
      <c r="U819" s="237"/>
      <c r="V819" s="237"/>
      <c r="W819" s="237"/>
      <c r="X819" s="237"/>
      <c r="Y819" s="237"/>
      <c r="Z819" s="237"/>
    </row>
    <row r="820" spans="1:26" ht="12.75" customHeight="1" x14ac:dyDescent="0.2">
      <c r="A820" s="268"/>
      <c r="B820" s="269"/>
      <c r="C820" s="270"/>
      <c r="D820" s="269"/>
      <c r="E820" s="271"/>
      <c r="F820" s="271"/>
      <c r="G820" s="237"/>
      <c r="H820" s="237"/>
      <c r="I820" s="237"/>
      <c r="J820" s="237"/>
      <c r="K820" s="237"/>
      <c r="L820" s="237"/>
      <c r="M820" s="237"/>
      <c r="N820" s="237"/>
      <c r="O820" s="237"/>
      <c r="P820" s="237"/>
      <c r="Q820" s="237"/>
      <c r="R820" s="237"/>
      <c r="S820" s="237"/>
      <c r="T820" s="237"/>
      <c r="U820" s="237"/>
      <c r="V820" s="237"/>
      <c r="W820" s="237"/>
      <c r="X820" s="237"/>
      <c r="Y820" s="237"/>
      <c r="Z820" s="237"/>
    </row>
    <row r="821" spans="1:26" ht="12.75" customHeight="1" x14ac:dyDescent="0.2">
      <c r="A821" s="268"/>
      <c r="B821" s="269"/>
      <c r="C821" s="270"/>
      <c r="D821" s="269"/>
      <c r="E821" s="271"/>
      <c r="F821" s="271"/>
      <c r="G821" s="237"/>
      <c r="H821" s="237"/>
      <c r="I821" s="237"/>
      <c r="J821" s="237"/>
      <c r="K821" s="237"/>
      <c r="L821" s="237"/>
      <c r="M821" s="237"/>
      <c r="N821" s="237"/>
      <c r="O821" s="237"/>
      <c r="P821" s="237"/>
      <c r="Q821" s="237"/>
      <c r="R821" s="237"/>
      <c r="S821" s="237"/>
      <c r="T821" s="237"/>
      <c r="U821" s="237"/>
      <c r="V821" s="237"/>
      <c r="W821" s="237"/>
      <c r="X821" s="237"/>
      <c r="Y821" s="237"/>
      <c r="Z821" s="237"/>
    </row>
    <row r="822" spans="1:26" ht="12.75" customHeight="1" x14ac:dyDescent="0.2">
      <c r="A822" s="268"/>
      <c r="B822" s="269"/>
      <c r="C822" s="270"/>
      <c r="D822" s="269"/>
      <c r="E822" s="271"/>
      <c r="F822" s="271"/>
      <c r="G822" s="237"/>
      <c r="H822" s="237"/>
      <c r="I822" s="237"/>
      <c r="J822" s="237"/>
      <c r="K822" s="237"/>
      <c r="L822" s="237"/>
      <c r="M822" s="237"/>
      <c r="N822" s="237"/>
      <c r="O822" s="237"/>
      <c r="P822" s="237"/>
      <c r="Q822" s="237"/>
      <c r="R822" s="237"/>
      <c r="S822" s="237"/>
      <c r="T822" s="237"/>
      <c r="U822" s="237"/>
      <c r="V822" s="237"/>
      <c r="W822" s="237"/>
      <c r="X822" s="237"/>
      <c r="Y822" s="237"/>
      <c r="Z822" s="237"/>
    </row>
    <row r="823" spans="1:26" ht="12.75" customHeight="1" x14ac:dyDescent="0.2">
      <c r="A823" s="268"/>
      <c r="B823" s="269"/>
      <c r="C823" s="270"/>
      <c r="D823" s="269"/>
      <c r="E823" s="271"/>
      <c r="F823" s="271"/>
      <c r="G823" s="237"/>
      <c r="H823" s="237"/>
      <c r="I823" s="237"/>
      <c r="J823" s="237"/>
      <c r="K823" s="237"/>
      <c r="L823" s="237"/>
      <c r="M823" s="237"/>
      <c r="N823" s="237"/>
      <c r="O823" s="237"/>
      <c r="P823" s="237"/>
      <c r="Q823" s="237"/>
      <c r="R823" s="237"/>
      <c r="S823" s="237"/>
      <c r="T823" s="237"/>
      <c r="U823" s="237"/>
      <c r="V823" s="237"/>
      <c r="W823" s="237"/>
      <c r="X823" s="237"/>
      <c r="Y823" s="237"/>
      <c r="Z823" s="237"/>
    </row>
    <row r="824" spans="1:26" ht="12.75" customHeight="1" x14ac:dyDescent="0.2">
      <c r="A824" s="268"/>
      <c r="B824" s="269"/>
      <c r="C824" s="270"/>
      <c r="D824" s="269"/>
      <c r="E824" s="271"/>
      <c r="F824" s="271"/>
      <c r="G824" s="237"/>
      <c r="H824" s="237"/>
      <c r="I824" s="237"/>
      <c r="J824" s="237"/>
      <c r="K824" s="237"/>
      <c r="L824" s="237"/>
      <c r="M824" s="237"/>
      <c r="N824" s="237"/>
      <c r="O824" s="237"/>
      <c r="P824" s="237"/>
      <c r="Q824" s="237"/>
      <c r="R824" s="237"/>
      <c r="S824" s="237"/>
      <c r="T824" s="237"/>
      <c r="U824" s="237"/>
      <c r="V824" s="237"/>
      <c r="W824" s="237"/>
      <c r="X824" s="237"/>
      <c r="Y824" s="237"/>
      <c r="Z824" s="237"/>
    </row>
    <row r="825" spans="1:26" ht="12.75" customHeight="1" x14ac:dyDescent="0.2">
      <c r="A825" s="268"/>
      <c r="B825" s="269"/>
      <c r="C825" s="270"/>
      <c r="D825" s="269"/>
      <c r="E825" s="271"/>
      <c r="F825" s="271"/>
      <c r="G825" s="237"/>
      <c r="H825" s="237"/>
      <c r="I825" s="237"/>
      <c r="J825" s="237"/>
      <c r="K825" s="237"/>
      <c r="L825" s="237"/>
      <c r="M825" s="237"/>
      <c r="N825" s="237"/>
      <c r="O825" s="237"/>
      <c r="P825" s="237"/>
      <c r="Q825" s="237"/>
      <c r="R825" s="237"/>
      <c r="S825" s="237"/>
      <c r="T825" s="237"/>
      <c r="U825" s="237"/>
      <c r="V825" s="237"/>
      <c r="W825" s="237"/>
      <c r="X825" s="237"/>
      <c r="Y825" s="237"/>
      <c r="Z825" s="237"/>
    </row>
    <row r="826" spans="1:26" ht="12.75" customHeight="1" x14ac:dyDescent="0.2">
      <c r="A826" s="268"/>
      <c r="B826" s="269"/>
      <c r="C826" s="270"/>
      <c r="D826" s="269"/>
      <c r="E826" s="271"/>
      <c r="F826" s="271"/>
      <c r="G826" s="237"/>
      <c r="H826" s="237"/>
      <c r="I826" s="237"/>
      <c r="J826" s="237"/>
      <c r="K826" s="237"/>
      <c r="L826" s="237"/>
      <c r="M826" s="237"/>
      <c r="N826" s="237"/>
      <c r="O826" s="237"/>
      <c r="P826" s="237"/>
      <c r="Q826" s="237"/>
      <c r="R826" s="237"/>
      <c r="S826" s="237"/>
      <c r="T826" s="237"/>
      <c r="U826" s="237"/>
      <c r="V826" s="237"/>
      <c r="W826" s="237"/>
      <c r="X826" s="237"/>
      <c r="Y826" s="237"/>
      <c r="Z826" s="237"/>
    </row>
    <row r="827" spans="1:26" ht="12.75" customHeight="1" x14ac:dyDescent="0.2">
      <c r="A827" s="268"/>
      <c r="B827" s="269"/>
      <c r="C827" s="270"/>
      <c r="D827" s="269"/>
      <c r="E827" s="271"/>
      <c r="F827" s="271"/>
      <c r="G827" s="237"/>
      <c r="H827" s="237"/>
      <c r="I827" s="237"/>
      <c r="J827" s="237"/>
      <c r="K827" s="237"/>
      <c r="L827" s="237"/>
      <c r="M827" s="237"/>
      <c r="N827" s="237"/>
      <c r="O827" s="237"/>
      <c r="P827" s="237"/>
      <c r="Q827" s="237"/>
      <c r="R827" s="237"/>
      <c r="S827" s="237"/>
      <c r="T827" s="237"/>
      <c r="U827" s="237"/>
      <c r="V827" s="237"/>
      <c r="W827" s="237"/>
      <c r="X827" s="237"/>
      <c r="Y827" s="237"/>
      <c r="Z827" s="237"/>
    </row>
    <row r="828" spans="1:26" ht="12.75" customHeight="1" x14ac:dyDescent="0.2">
      <c r="A828" s="268"/>
      <c r="B828" s="269"/>
      <c r="C828" s="270"/>
      <c r="D828" s="269"/>
      <c r="E828" s="271"/>
      <c r="F828" s="271"/>
      <c r="G828" s="237"/>
      <c r="H828" s="237"/>
      <c r="I828" s="237"/>
      <c r="J828" s="237"/>
      <c r="K828" s="237"/>
      <c r="L828" s="237"/>
      <c r="M828" s="237"/>
      <c r="N828" s="237"/>
      <c r="O828" s="237"/>
      <c r="P828" s="237"/>
      <c r="Q828" s="237"/>
      <c r="R828" s="237"/>
      <c r="S828" s="237"/>
      <c r="T828" s="237"/>
      <c r="U828" s="237"/>
      <c r="V828" s="237"/>
      <c r="W828" s="237"/>
      <c r="X828" s="237"/>
      <c r="Y828" s="237"/>
      <c r="Z828" s="237"/>
    </row>
    <row r="829" spans="1:26" ht="12.75" customHeight="1" x14ac:dyDescent="0.2">
      <c r="A829" s="268"/>
      <c r="B829" s="269"/>
      <c r="C829" s="270"/>
      <c r="D829" s="269"/>
      <c r="E829" s="271"/>
      <c r="F829" s="271"/>
      <c r="G829" s="237"/>
      <c r="H829" s="237"/>
      <c r="I829" s="237"/>
      <c r="J829" s="237"/>
      <c r="K829" s="237"/>
      <c r="L829" s="237"/>
      <c r="M829" s="237"/>
      <c r="N829" s="237"/>
      <c r="O829" s="237"/>
      <c r="P829" s="237"/>
      <c r="Q829" s="237"/>
      <c r="R829" s="237"/>
      <c r="S829" s="237"/>
      <c r="T829" s="237"/>
      <c r="U829" s="237"/>
      <c r="V829" s="237"/>
      <c r="W829" s="237"/>
      <c r="X829" s="237"/>
      <c r="Y829" s="237"/>
      <c r="Z829" s="237"/>
    </row>
    <row r="830" spans="1:26" ht="12.75" customHeight="1" x14ac:dyDescent="0.2">
      <c r="A830" s="268"/>
      <c r="B830" s="269"/>
      <c r="C830" s="270"/>
      <c r="D830" s="269"/>
      <c r="E830" s="271"/>
      <c r="F830" s="271"/>
      <c r="G830" s="237"/>
      <c r="H830" s="237"/>
      <c r="I830" s="237"/>
      <c r="J830" s="237"/>
      <c r="K830" s="237"/>
      <c r="L830" s="237"/>
      <c r="M830" s="237"/>
      <c r="N830" s="237"/>
      <c r="O830" s="237"/>
      <c r="P830" s="237"/>
      <c r="Q830" s="237"/>
      <c r="R830" s="237"/>
      <c r="S830" s="237"/>
      <c r="T830" s="237"/>
      <c r="U830" s="237"/>
      <c r="V830" s="237"/>
      <c r="W830" s="237"/>
      <c r="X830" s="237"/>
      <c r="Y830" s="237"/>
      <c r="Z830" s="237"/>
    </row>
    <row r="831" spans="1:26" ht="12.75" customHeight="1" x14ac:dyDescent="0.2">
      <c r="A831" s="268"/>
      <c r="B831" s="269"/>
      <c r="C831" s="270"/>
      <c r="D831" s="269"/>
      <c r="E831" s="271"/>
      <c r="F831" s="271"/>
      <c r="G831" s="237"/>
      <c r="H831" s="237"/>
      <c r="I831" s="237"/>
      <c r="J831" s="237"/>
      <c r="K831" s="237"/>
      <c r="L831" s="237"/>
      <c r="M831" s="237"/>
      <c r="N831" s="237"/>
      <c r="O831" s="237"/>
      <c r="P831" s="237"/>
      <c r="Q831" s="237"/>
      <c r="R831" s="237"/>
      <c r="S831" s="237"/>
      <c r="T831" s="237"/>
      <c r="U831" s="237"/>
      <c r="V831" s="237"/>
      <c r="W831" s="237"/>
      <c r="X831" s="237"/>
      <c r="Y831" s="237"/>
      <c r="Z831" s="237"/>
    </row>
    <row r="832" spans="1:26" ht="12.75" customHeight="1" x14ac:dyDescent="0.2">
      <c r="A832" s="268"/>
      <c r="B832" s="269"/>
      <c r="C832" s="270"/>
      <c r="D832" s="269"/>
      <c r="E832" s="271"/>
      <c r="F832" s="271"/>
      <c r="G832" s="237"/>
      <c r="H832" s="237"/>
      <c r="I832" s="237"/>
      <c r="J832" s="237"/>
      <c r="K832" s="237"/>
      <c r="L832" s="237"/>
      <c r="M832" s="237"/>
      <c r="N832" s="237"/>
      <c r="O832" s="237"/>
      <c r="P832" s="237"/>
      <c r="Q832" s="237"/>
      <c r="R832" s="237"/>
      <c r="S832" s="237"/>
      <c r="T832" s="237"/>
      <c r="U832" s="237"/>
      <c r="V832" s="237"/>
      <c r="W832" s="237"/>
      <c r="X832" s="237"/>
      <c r="Y832" s="237"/>
      <c r="Z832" s="237"/>
    </row>
    <row r="833" spans="1:26" ht="12.75" customHeight="1" x14ac:dyDescent="0.2">
      <c r="A833" s="268"/>
      <c r="B833" s="269"/>
      <c r="C833" s="270"/>
      <c r="D833" s="269"/>
      <c r="E833" s="271"/>
      <c r="F833" s="271"/>
      <c r="G833" s="237"/>
      <c r="H833" s="237"/>
      <c r="I833" s="237"/>
      <c r="J833" s="237"/>
      <c r="K833" s="237"/>
      <c r="L833" s="237"/>
      <c r="M833" s="237"/>
      <c r="N833" s="237"/>
      <c r="O833" s="237"/>
      <c r="P833" s="237"/>
      <c r="Q833" s="237"/>
      <c r="R833" s="237"/>
      <c r="S833" s="237"/>
      <c r="T833" s="237"/>
      <c r="U833" s="237"/>
      <c r="V833" s="237"/>
      <c r="W833" s="237"/>
      <c r="X833" s="237"/>
      <c r="Y833" s="237"/>
      <c r="Z833" s="237"/>
    </row>
    <row r="834" spans="1:26" ht="12.75" customHeight="1" x14ac:dyDescent="0.2">
      <c r="A834" s="268"/>
      <c r="B834" s="269"/>
      <c r="C834" s="270"/>
      <c r="D834" s="269"/>
      <c r="E834" s="271"/>
      <c r="F834" s="271"/>
      <c r="G834" s="237"/>
      <c r="H834" s="237"/>
      <c r="I834" s="237"/>
      <c r="J834" s="237"/>
      <c r="K834" s="237"/>
      <c r="L834" s="237"/>
      <c r="M834" s="237"/>
      <c r="N834" s="237"/>
      <c r="O834" s="237"/>
      <c r="P834" s="237"/>
      <c r="Q834" s="237"/>
      <c r="R834" s="237"/>
      <c r="S834" s="237"/>
      <c r="T834" s="237"/>
      <c r="U834" s="237"/>
      <c r="V834" s="237"/>
      <c r="W834" s="237"/>
      <c r="X834" s="237"/>
      <c r="Y834" s="237"/>
      <c r="Z834" s="237"/>
    </row>
    <row r="835" spans="1:26" ht="12.75" customHeight="1" x14ac:dyDescent="0.2">
      <c r="A835" s="268"/>
      <c r="B835" s="269"/>
      <c r="C835" s="270"/>
      <c r="D835" s="269"/>
      <c r="E835" s="271"/>
      <c r="F835" s="271"/>
      <c r="G835" s="237"/>
      <c r="H835" s="237"/>
      <c r="I835" s="237"/>
      <c r="J835" s="237"/>
      <c r="K835" s="237"/>
      <c r="L835" s="237"/>
      <c r="M835" s="237"/>
      <c r="N835" s="237"/>
      <c r="O835" s="237"/>
      <c r="P835" s="237"/>
      <c r="Q835" s="237"/>
      <c r="R835" s="237"/>
      <c r="S835" s="237"/>
      <c r="T835" s="237"/>
      <c r="U835" s="237"/>
      <c r="V835" s="237"/>
      <c r="W835" s="237"/>
      <c r="X835" s="237"/>
      <c r="Y835" s="237"/>
      <c r="Z835" s="237"/>
    </row>
    <row r="836" spans="1:26" ht="12.75" customHeight="1" x14ac:dyDescent="0.2">
      <c r="A836" s="268"/>
      <c r="B836" s="269"/>
      <c r="C836" s="270"/>
      <c r="D836" s="269"/>
      <c r="E836" s="271"/>
      <c r="F836" s="271"/>
      <c r="G836" s="237"/>
      <c r="H836" s="237"/>
      <c r="I836" s="237"/>
      <c r="J836" s="237"/>
      <c r="K836" s="237"/>
      <c r="L836" s="237"/>
      <c r="M836" s="237"/>
      <c r="N836" s="237"/>
      <c r="O836" s="237"/>
      <c r="P836" s="237"/>
      <c r="Q836" s="237"/>
      <c r="R836" s="237"/>
      <c r="S836" s="237"/>
      <c r="T836" s="237"/>
      <c r="U836" s="237"/>
      <c r="V836" s="237"/>
      <c r="W836" s="237"/>
      <c r="X836" s="237"/>
      <c r="Y836" s="237"/>
      <c r="Z836" s="237"/>
    </row>
    <row r="837" spans="1:26" ht="12.75" customHeight="1" x14ac:dyDescent="0.2">
      <c r="A837" s="268"/>
      <c r="B837" s="269"/>
      <c r="C837" s="270"/>
      <c r="D837" s="269"/>
      <c r="E837" s="271"/>
      <c r="F837" s="271"/>
      <c r="G837" s="237"/>
      <c r="H837" s="237"/>
      <c r="I837" s="237"/>
      <c r="J837" s="237"/>
      <c r="K837" s="237"/>
      <c r="L837" s="237"/>
      <c r="M837" s="237"/>
      <c r="N837" s="237"/>
      <c r="O837" s="237"/>
      <c r="P837" s="237"/>
      <c r="Q837" s="237"/>
      <c r="R837" s="237"/>
      <c r="S837" s="237"/>
      <c r="T837" s="237"/>
      <c r="U837" s="237"/>
      <c r="V837" s="237"/>
      <c r="W837" s="237"/>
      <c r="X837" s="237"/>
      <c r="Y837" s="237"/>
      <c r="Z837" s="237"/>
    </row>
    <row r="838" spans="1:26" ht="12.75" customHeight="1" x14ac:dyDescent="0.2">
      <c r="A838" s="268"/>
      <c r="B838" s="269"/>
      <c r="C838" s="270"/>
      <c r="D838" s="269"/>
      <c r="E838" s="271"/>
      <c r="F838" s="271"/>
      <c r="G838" s="237"/>
      <c r="H838" s="237"/>
      <c r="I838" s="237"/>
      <c r="J838" s="237"/>
      <c r="K838" s="237"/>
      <c r="L838" s="237"/>
      <c r="M838" s="237"/>
      <c r="N838" s="237"/>
      <c r="O838" s="237"/>
      <c r="P838" s="237"/>
      <c r="Q838" s="237"/>
      <c r="R838" s="237"/>
      <c r="S838" s="237"/>
      <c r="T838" s="237"/>
      <c r="U838" s="237"/>
      <c r="V838" s="237"/>
      <c r="W838" s="237"/>
      <c r="X838" s="237"/>
      <c r="Y838" s="237"/>
      <c r="Z838" s="237"/>
    </row>
    <row r="839" spans="1:26" ht="12.75" customHeight="1" x14ac:dyDescent="0.2">
      <c r="A839" s="268"/>
      <c r="B839" s="269"/>
      <c r="C839" s="270"/>
      <c r="D839" s="269"/>
      <c r="E839" s="271"/>
      <c r="F839" s="271"/>
      <c r="G839" s="237"/>
      <c r="H839" s="237"/>
      <c r="I839" s="237"/>
      <c r="J839" s="237"/>
      <c r="K839" s="237"/>
      <c r="L839" s="237"/>
      <c r="M839" s="237"/>
      <c r="N839" s="237"/>
      <c r="O839" s="237"/>
      <c r="P839" s="237"/>
      <c r="Q839" s="237"/>
      <c r="R839" s="237"/>
      <c r="S839" s="237"/>
      <c r="T839" s="237"/>
      <c r="U839" s="237"/>
      <c r="V839" s="237"/>
      <c r="W839" s="237"/>
      <c r="X839" s="237"/>
      <c r="Y839" s="237"/>
      <c r="Z839" s="237"/>
    </row>
    <row r="840" spans="1:26" ht="12.75" customHeight="1" x14ac:dyDescent="0.2">
      <c r="A840" s="268"/>
      <c r="B840" s="269"/>
      <c r="C840" s="270"/>
      <c r="D840" s="269"/>
      <c r="E840" s="271"/>
      <c r="F840" s="271"/>
      <c r="G840" s="237"/>
      <c r="H840" s="237"/>
      <c r="I840" s="237"/>
      <c r="J840" s="237"/>
      <c r="K840" s="237"/>
      <c r="L840" s="237"/>
      <c r="M840" s="237"/>
      <c r="N840" s="237"/>
      <c r="O840" s="237"/>
      <c r="P840" s="237"/>
      <c r="Q840" s="237"/>
      <c r="R840" s="237"/>
      <c r="S840" s="237"/>
      <c r="T840" s="237"/>
      <c r="U840" s="237"/>
      <c r="V840" s="237"/>
      <c r="W840" s="237"/>
      <c r="X840" s="237"/>
      <c r="Y840" s="237"/>
      <c r="Z840" s="237"/>
    </row>
    <row r="841" spans="1:26" ht="12.75" customHeight="1" x14ac:dyDescent="0.2">
      <c r="A841" s="268"/>
      <c r="B841" s="269"/>
      <c r="C841" s="270"/>
      <c r="D841" s="269"/>
      <c r="E841" s="271"/>
      <c r="F841" s="271"/>
      <c r="G841" s="237"/>
      <c r="H841" s="237"/>
      <c r="I841" s="237"/>
      <c r="J841" s="237"/>
      <c r="K841" s="237"/>
      <c r="L841" s="237"/>
      <c r="M841" s="237"/>
      <c r="N841" s="237"/>
      <c r="O841" s="237"/>
      <c r="P841" s="237"/>
      <c r="Q841" s="237"/>
      <c r="R841" s="237"/>
      <c r="S841" s="237"/>
      <c r="T841" s="237"/>
      <c r="U841" s="237"/>
      <c r="V841" s="237"/>
      <c r="W841" s="237"/>
      <c r="X841" s="237"/>
      <c r="Y841" s="237"/>
      <c r="Z841" s="237"/>
    </row>
    <row r="842" spans="1:26" ht="12.75" customHeight="1" x14ac:dyDescent="0.2">
      <c r="A842" s="268"/>
      <c r="B842" s="269"/>
      <c r="C842" s="270"/>
      <c r="D842" s="269"/>
      <c r="E842" s="271"/>
      <c r="F842" s="271"/>
      <c r="G842" s="237"/>
      <c r="H842" s="237"/>
      <c r="I842" s="237"/>
      <c r="J842" s="237"/>
      <c r="K842" s="237"/>
      <c r="L842" s="237"/>
      <c r="M842" s="237"/>
      <c r="N842" s="237"/>
      <c r="O842" s="237"/>
      <c r="P842" s="237"/>
      <c r="Q842" s="237"/>
      <c r="R842" s="237"/>
      <c r="S842" s="237"/>
      <c r="T842" s="237"/>
      <c r="U842" s="237"/>
      <c r="V842" s="237"/>
      <c r="W842" s="237"/>
      <c r="X842" s="237"/>
      <c r="Y842" s="237"/>
      <c r="Z842" s="237"/>
    </row>
    <row r="843" spans="1:26" ht="12.75" customHeight="1" x14ac:dyDescent="0.2">
      <c r="A843" s="268"/>
      <c r="B843" s="269"/>
      <c r="C843" s="270"/>
      <c r="D843" s="269"/>
      <c r="E843" s="271"/>
      <c r="F843" s="271"/>
      <c r="G843" s="237"/>
      <c r="H843" s="237"/>
      <c r="I843" s="237"/>
      <c r="J843" s="237"/>
      <c r="K843" s="237"/>
      <c r="L843" s="237"/>
      <c r="M843" s="237"/>
      <c r="N843" s="237"/>
      <c r="O843" s="237"/>
      <c r="P843" s="237"/>
      <c r="Q843" s="237"/>
      <c r="R843" s="237"/>
      <c r="S843" s="237"/>
      <c r="T843" s="237"/>
      <c r="U843" s="237"/>
      <c r="V843" s="237"/>
      <c r="W843" s="237"/>
      <c r="X843" s="237"/>
      <c r="Y843" s="237"/>
      <c r="Z843" s="237"/>
    </row>
    <row r="844" spans="1:26" ht="12.75" customHeight="1" x14ac:dyDescent="0.2">
      <c r="A844" s="268"/>
      <c r="B844" s="269"/>
      <c r="C844" s="270"/>
      <c r="D844" s="269"/>
      <c r="E844" s="271"/>
      <c r="F844" s="271"/>
      <c r="G844" s="237"/>
      <c r="H844" s="237"/>
      <c r="I844" s="237"/>
      <c r="J844" s="237"/>
      <c r="K844" s="237"/>
      <c r="L844" s="237"/>
      <c r="M844" s="237"/>
      <c r="N844" s="237"/>
      <c r="O844" s="237"/>
      <c r="P844" s="237"/>
      <c r="Q844" s="237"/>
      <c r="R844" s="237"/>
      <c r="S844" s="237"/>
      <c r="T844" s="237"/>
      <c r="U844" s="237"/>
      <c r="V844" s="237"/>
      <c r="W844" s="237"/>
      <c r="X844" s="237"/>
      <c r="Y844" s="237"/>
      <c r="Z844" s="237"/>
    </row>
    <row r="845" spans="1:26" ht="12.75" customHeight="1" x14ac:dyDescent="0.2">
      <c r="A845" s="268"/>
      <c r="B845" s="269"/>
      <c r="C845" s="270"/>
      <c r="D845" s="269"/>
      <c r="E845" s="271"/>
      <c r="F845" s="271"/>
      <c r="G845" s="237"/>
      <c r="H845" s="237"/>
      <c r="I845" s="237"/>
      <c r="J845" s="237"/>
      <c r="K845" s="237"/>
      <c r="L845" s="237"/>
      <c r="M845" s="237"/>
      <c r="N845" s="237"/>
      <c r="O845" s="237"/>
      <c r="P845" s="237"/>
      <c r="Q845" s="237"/>
      <c r="R845" s="237"/>
      <c r="S845" s="237"/>
      <c r="T845" s="237"/>
      <c r="U845" s="237"/>
      <c r="V845" s="237"/>
      <c r="W845" s="237"/>
      <c r="X845" s="237"/>
      <c r="Y845" s="237"/>
      <c r="Z845" s="237"/>
    </row>
    <row r="846" spans="1:26" ht="12.75" customHeight="1" x14ac:dyDescent="0.2">
      <c r="A846" s="268"/>
      <c r="B846" s="269"/>
      <c r="C846" s="270"/>
      <c r="D846" s="269"/>
      <c r="E846" s="271"/>
      <c r="F846" s="271"/>
      <c r="G846" s="237"/>
      <c r="H846" s="237"/>
      <c r="I846" s="237"/>
      <c r="J846" s="237"/>
      <c r="K846" s="237"/>
      <c r="L846" s="237"/>
      <c r="M846" s="237"/>
      <c r="N846" s="237"/>
      <c r="O846" s="237"/>
      <c r="P846" s="237"/>
      <c r="Q846" s="237"/>
      <c r="R846" s="237"/>
      <c r="S846" s="237"/>
      <c r="T846" s="237"/>
      <c r="U846" s="237"/>
      <c r="V846" s="237"/>
      <c r="W846" s="237"/>
      <c r="X846" s="237"/>
      <c r="Y846" s="237"/>
      <c r="Z846" s="237"/>
    </row>
    <row r="847" spans="1:26" ht="12.75" customHeight="1" x14ac:dyDescent="0.2">
      <c r="A847" s="268"/>
      <c r="B847" s="269"/>
      <c r="C847" s="270"/>
      <c r="D847" s="269"/>
      <c r="E847" s="271"/>
      <c r="F847" s="271"/>
      <c r="G847" s="237"/>
      <c r="H847" s="237"/>
      <c r="I847" s="237"/>
      <c r="J847" s="237"/>
      <c r="K847" s="237"/>
      <c r="L847" s="237"/>
      <c r="M847" s="237"/>
      <c r="N847" s="237"/>
      <c r="O847" s="237"/>
      <c r="P847" s="237"/>
      <c r="Q847" s="237"/>
      <c r="R847" s="237"/>
      <c r="S847" s="237"/>
      <c r="T847" s="237"/>
      <c r="U847" s="237"/>
      <c r="V847" s="237"/>
      <c r="W847" s="237"/>
      <c r="X847" s="237"/>
      <c r="Y847" s="237"/>
      <c r="Z847" s="237"/>
    </row>
    <row r="848" spans="1:26" ht="12.75" customHeight="1" x14ac:dyDescent="0.2">
      <c r="A848" s="268"/>
      <c r="B848" s="269"/>
      <c r="C848" s="270"/>
      <c r="D848" s="269"/>
      <c r="E848" s="271"/>
      <c r="F848" s="271"/>
      <c r="G848" s="237"/>
      <c r="H848" s="237"/>
      <c r="I848" s="237"/>
      <c r="J848" s="237"/>
      <c r="K848" s="237"/>
      <c r="L848" s="237"/>
      <c r="M848" s="237"/>
      <c r="N848" s="237"/>
      <c r="O848" s="237"/>
      <c r="P848" s="237"/>
      <c r="Q848" s="237"/>
      <c r="R848" s="237"/>
      <c r="S848" s="237"/>
      <c r="T848" s="237"/>
      <c r="U848" s="237"/>
      <c r="V848" s="237"/>
      <c r="W848" s="237"/>
      <c r="X848" s="237"/>
      <c r="Y848" s="237"/>
      <c r="Z848" s="237"/>
    </row>
    <row r="849" spans="1:26" ht="12.75" customHeight="1" x14ac:dyDescent="0.2">
      <c r="A849" s="268"/>
      <c r="B849" s="269"/>
      <c r="C849" s="270"/>
      <c r="D849" s="269"/>
      <c r="E849" s="271"/>
      <c r="F849" s="271"/>
      <c r="G849" s="237"/>
      <c r="H849" s="237"/>
      <c r="I849" s="237"/>
      <c r="J849" s="237"/>
      <c r="K849" s="237"/>
      <c r="L849" s="237"/>
      <c r="M849" s="237"/>
      <c r="N849" s="237"/>
      <c r="O849" s="237"/>
      <c r="P849" s="237"/>
      <c r="Q849" s="237"/>
      <c r="R849" s="237"/>
      <c r="S849" s="237"/>
      <c r="T849" s="237"/>
      <c r="U849" s="237"/>
      <c r="V849" s="237"/>
      <c r="W849" s="237"/>
      <c r="X849" s="237"/>
      <c r="Y849" s="237"/>
      <c r="Z849" s="237"/>
    </row>
    <row r="850" spans="1:26" ht="12.75" customHeight="1" x14ac:dyDescent="0.2">
      <c r="A850" s="268"/>
      <c r="B850" s="269"/>
      <c r="C850" s="270"/>
      <c r="D850" s="269"/>
      <c r="E850" s="271"/>
      <c r="F850" s="271"/>
      <c r="G850" s="237"/>
      <c r="H850" s="237"/>
      <c r="I850" s="237"/>
      <c r="J850" s="237"/>
      <c r="K850" s="237"/>
      <c r="L850" s="237"/>
      <c r="M850" s="237"/>
      <c r="N850" s="237"/>
      <c r="O850" s="237"/>
      <c r="P850" s="237"/>
      <c r="Q850" s="237"/>
      <c r="R850" s="237"/>
      <c r="S850" s="237"/>
      <c r="T850" s="237"/>
      <c r="U850" s="237"/>
      <c r="V850" s="237"/>
      <c r="W850" s="237"/>
      <c r="X850" s="237"/>
      <c r="Y850" s="237"/>
      <c r="Z850" s="237"/>
    </row>
    <row r="851" spans="1:26" ht="12.75" customHeight="1" x14ac:dyDescent="0.2">
      <c r="A851" s="268"/>
      <c r="B851" s="269"/>
      <c r="C851" s="270"/>
      <c r="D851" s="269"/>
      <c r="E851" s="271"/>
      <c r="F851" s="271"/>
      <c r="G851" s="237"/>
      <c r="H851" s="237"/>
      <c r="I851" s="237"/>
      <c r="J851" s="237"/>
      <c r="K851" s="237"/>
      <c r="L851" s="237"/>
      <c r="M851" s="237"/>
      <c r="N851" s="237"/>
      <c r="O851" s="237"/>
      <c r="P851" s="237"/>
      <c r="Q851" s="237"/>
      <c r="R851" s="237"/>
      <c r="S851" s="237"/>
      <c r="T851" s="237"/>
      <c r="U851" s="237"/>
      <c r="V851" s="237"/>
      <c r="W851" s="237"/>
      <c r="X851" s="237"/>
      <c r="Y851" s="237"/>
      <c r="Z851" s="237"/>
    </row>
    <row r="852" spans="1:26" ht="12.75" customHeight="1" x14ac:dyDescent="0.2">
      <c r="A852" s="268"/>
      <c r="B852" s="269"/>
      <c r="C852" s="270"/>
      <c r="D852" s="269"/>
      <c r="E852" s="271"/>
      <c r="F852" s="271"/>
      <c r="G852" s="237"/>
      <c r="H852" s="237"/>
      <c r="I852" s="237"/>
      <c r="J852" s="237"/>
      <c r="K852" s="237"/>
      <c r="L852" s="237"/>
      <c r="M852" s="237"/>
      <c r="N852" s="237"/>
      <c r="O852" s="237"/>
      <c r="P852" s="237"/>
      <c r="Q852" s="237"/>
      <c r="R852" s="237"/>
      <c r="S852" s="237"/>
      <c r="T852" s="237"/>
      <c r="U852" s="237"/>
      <c r="V852" s="237"/>
      <c r="W852" s="237"/>
      <c r="X852" s="237"/>
      <c r="Y852" s="237"/>
      <c r="Z852" s="237"/>
    </row>
    <row r="853" spans="1:26" ht="12.75" customHeight="1" x14ac:dyDescent="0.2">
      <c r="A853" s="268"/>
      <c r="B853" s="269"/>
      <c r="C853" s="270"/>
      <c r="D853" s="269"/>
      <c r="E853" s="271"/>
      <c r="F853" s="271"/>
      <c r="G853" s="237"/>
      <c r="H853" s="237"/>
      <c r="I853" s="237"/>
      <c r="J853" s="237"/>
      <c r="K853" s="237"/>
      <c r="L853" s="237"/>
      <c r="M853" s="237"/>
      <c r="N853" s="237"/>
      <c r="O853" s="237"/>
      <c r="P853" s="237"/>
      <c r="Q853" s="237"/>
      <c r="R853" s="237"/>
      <c r="S853" s="237"/>
      <c r="T853" s="237"/>
      <c r="U853" s="237"/>
      <c r="V853" s="237"/>
      <c r="W853" s="237"/>
      <c r="X853" s="237"/>
      <c r="Y853" s="237"/>
      <c r="Z853" s="237"/>
    </row>
    <row r="854" spans="1:26" ht="12.75" customHeight="1" x14ac:dyDescent="0.2">
      <c r="A854" s="268"/>
      <c r="B854" s="269"/>
      <c r="C854" s="270"/>
      <c r="D854" s="269"/>
      <c r="E854" s="271"/>
      <c r="F854" s="271"/>
      <c r="G854" s="237"/>
      <c r="H854" s="237"/>
      <c r="I854" s="237"/>
      <c r="J854" s="237"/>
      <c r="K854" s="237"/>
      <c r="L854" s="237"/>
      <c r="M854" s="237"/>
      <c r="N854" s="237"/>
      <c r="O854" s="237"/>
      <c r="P854" s="237"/>
      <c r="Q854" s="237"/>
      <c r="R854" s="237"/>
      <c r="S854" s="237"/>
      <c r="T854" s="237"/>
      <c r="U854" s="237"/>
      <c r="V854" s="237"/>
      <c r="W854" s="237"/>
      <c r="X854" s="237"/>
      <c r="Y854" s="237"/>
      <c r="Z854" s="237"/>
    </row>
    <row r="855" spans="1:26" ht="12.75" customHeight="1" x14ac:dyDescent="0.2">
      <c r="A855" s="268"/>
      <c r="B855" s="269"/>
      <c r="C855" s="270"/>
      <c r="D855" s="269"/>
      <c r="E855" s="271"/>
      <c r="F855" s="271"/>
      <c r="G855" s="237"/>
      <c r="H855" s="237"/>
      <c r="I855" s="237"/>
      <c r="J855" s="237"/>
      <c r="K855" s="237"/>
      <c r="L855" s="237"/>
      <c r="M855" s="237"/>
      <c r="N855" s="237"/>
      <c r="O855" s="237"/>
      <c r="P855" s="237"/>
      <c r="Q855" s="237"/>
      <c r="R855" s="237"/>
      <c r="S855" s="237"/>
      <c r="T855" s="237"/>
      <c r="U855" s="237"/>
      <c r="V855" s="237"/>
      <c r="W855" s="237"/>
      <c r="X855" s="237"/>
      <c r="Y855" s="237"/>
      <c r="Z855" s="237"/>
    </row>
    <row r="856" spans="1:26" ht="12.75" customHeight="1" x14ac:dyDescent="0.2">
      <c r="A856" s="268"/>
      <c r="B856" s="269"/>
      <c r="C856" s="270"/>
      <c r="D856" s="269"/>
      <c r="E856" s="271"/>
      <c r="F856" s="271"/>
      <c r="G856" s="237"/>
      <c r="H856" s="237"/>
      <c r="I856" s="237"/>
      <c r="J856" s="237"/>
      <c r="K856" s="237"/>
      <c r="L856" s="237"/>
      <c r="M856" s="237"/>
      <c r="N856" s="237"/>
      <c r="O856" s="237"/>
      <c r="P856" s="237"/>
      <c r="Q856" s="237"/>
      <c r="R856" s="237"/>
      <c r="S856" s="237"/>
      <c r="T856" s="237"/>
      <c r="U856" s="237"/>
      <c r="V856" s="237"/>
      <c r="W856" s="237"/>
      <c r="X856" s="237"/>
      <c r="Y856" s="237"/>
      <c r="Z856" s="237"/>
    </row>
    <row r="857" spans="1:26" ht="12.75" customHeight="1" x14ac:dyDescent="0.2">
      <c r="A857" s="268"/>
      <c r="B857" s="269"/>
      <c r="C857" s="270"/>
      <c r="D857" s="269"/>
      <c r="E857" s="271"/>
      <c r="F857" s="271"/>
      <c r="G857" s="237"/>
      <c r="H857" s="237"/>
      <c r="I857" s="237"/>
      <c r="J857" s="237"/>
      <c r="K857" s="237"/>
      <c r="L857" s="237"/>
      <c r="M857" s="237"/>
      <c r="N857" s="237"/>
      <c r="O857" s="237"/>
      <c r="P857" s="237"/>
      <c r="Q857" s="237"/>
      <c r="R857" s="237"/>
      <c r="S857" s="237"/>
      <c r="T857" s="237"/>
      <c r="U857" s="237"/>
      <c r="V857" s="237"/>
      <c r="W857" s="237"/>
      <c r="X857" s="237"/>
      <c r="Y857" s="237"/>
      <c r="Z857" s="237"/>
    </row>
    <row r="858" spans="1:26" ht="12.75" customHeight="1" x14ac:dyDescent="0.2">
      <c r="A858" s="268"/>
      <c r="B858" s="269"/>
      <c r="C858" s="270"/>
      <c r="D858" s="269"/>
      <c r="E858" s="271"/>
      <c r="F858" s="271"/>
      <c r="G858" s="237"/>
      <c r="H858" s="237"/>
      <c r="I858" s="237"/>
      <c r="J858" s="237"/>
      <c r="K858" s="237"/>
      <c r="L858" s="237"/>
      <c r="M858" s="237"/>
      <c r="N858" s="237"/>
      <c r="O858" s="237"/>
      <c r="P858" s="237"/>
      <c r="Q858" s="237"/>
      <c r="R858" s="237"/>
      <c r="S858" s="237"/>
      <c r="T858" s="237"/>
      <c r="U858" s="237"/>
      <c r="V858" s="237"/>
      <c r="W858" s="237"/>
      <c r="X858" s="237"/>
      <c r="Y858" s="237"/>
      <c r="Z858" s="237"/>
    </row>
    <row r="859" spans="1:26" ht="12.75" customHeight="1" x14ac:dyDescent="0.2">
      <c r="A859" s="268"/>
      <c r="B859" s="269"/>
      <c r="C859" s="270"/>
      <c r="D859" s="269"/>
      <c r="E859" s="271"/>
      <c r="F859" s="271"/>
      <c r="G859" s="237"/>
      <c r="H859" s="237"/>
      <c r="I859" s="237"/>
      <c r="J859" s="237"/>
      <c r="K859" s="237"/>
      <c r="L859" s="237"/>
      <c r="M859" s="237"/>
      <c r="N859" s="237"/>
      <c r="O859" s="237"/>
      <c r="P859" s="237"/>
      <c r="Q859" s="237"/>
      <c r="R859" s="237"/>
      <c r="S859" s="237"/>
      <c r="T859" s="237"/>
      <c r="U859" s="237"/>
      <c r="V859" s="237"/>
      <c r="W859" s="237"/>
      <c r="X859" s="237"/>
      <c r="Y859" s="237"/>
      <c r="Z859" s="237"/>
    </row>
    <row r="860" spans="1:26" ht="12.75" customHeight="1" x14ac:dyDescent="0.2">
      <c r="A860" s="268"/>
      <c r="B860" s="269"/>
      <c r="C860" s="270"/>
      <c r="D860" s="269"/>
      <c r="E860" s="271"/>
      <c r="F860" s="271"/>
      <c r="G860" s="237"/>
      <c r="H860" s="237"/>
      <c r="I860" s="237"/>
      <c r="J860" s="237"/>
      <c r="K860" s="237"/>
      <c r="L860" s="237"/>
      <c r="M860" s="237"/>
      <c r="N860" s="237"/>
      <c r="O860" s="237"/>
      <c r="P860" s="237"/>
      <c r="Q860" s="237"/>
      <c r="R860" s="237"/>
      <c r="S860" s="237"/>
      <c r="T860" s="237"/>
      <c r="U860" s="237"/>
      <c r="V860" s="237"/>
      <c r="W860" s="237"/>
      <c r="X860" s="237"/>
      <c r="Y860" s="237"/>
      <c r="Z860" s="237"/>
    </row>
    <row r="861" spans="1:26" ht="12.75" customHeight="1" x14ac:dyDescent="0.2">
      <c r="A861" s="268"/>
      <c r="B861" s="269"/>
      <c r="C861" s="270"/>
      <c r="D861" s="269"/>
      <c r="E861" s="271"/>
      <c r="F861" s="271"/>
      <c r="G861" s="237"/>
      <c r="H861" s="237"/>
      <c r="I861" s="237"/>
      <c r="J861" s="237"/>
      <c r="K861" s="237"/>
      <c r="L861" s="237"/>
      <c r="M861" s="237"/>
      <c r="N861" s="237"/>
      <c r="O861" s="237"/>
      <c r="P861" s="237"/>
      <c r="Q861" s="237"/>
      <c r="R861" s="237"/>
      <c r="S861" s="237"/>
      <c r="T861" s="237"/>
      <c r="U861" s="237"/>
      <c r="V861" s="237"/>
      <c r="W861" s="237"/>
      <c r="X861" s="237"/>
      <c r="Y861" s="237"/>
      <c r="Z861" s="237"/>
    </row>
    <row r="862" spans="1:26" ht="12.75" customHeight="1" x14ac:dyDescent="0.2">
      <c r="A862" s="268"/>
      <c r="B862" s="269"/>
      <c r="C862" s="270"/>
      <c r="D862" s="269"/>
      <c r="E862" s="271"/>
      <c r="F862" s="271"/>
      <c r="G862" s="237"/>
      <c r="H862" s="237"/>
      <c r="I862" s="237"/>
      <c r="J862" s="237"/>
      <c r="K862" s="237"/>
      <c r="L862" s="237"/>
      <c r="M862" s="237"/>
      <c r="N862" s="237"/>
      <c r="O862" s="237"/>
      <c r="P862" s="237"/>
      <c r="Q862" s="237"/>
      <c r="R862" s="237"/>
      <c r="S862" s="237"/>
      <c r="T862" s="237"/>
      <c r="U862" s="237"/>
      <c r="V862" s="237"/>
      <c r="W862" s="237"/>
      <c r="X862" s="237"/>
      <c r="Y862" s="237"/>
      <c r="Z862" s="237"/>
    </row>
    <row r="863" spans="1:26" ht="12.75" customHeight="1" x14ac:dyDescent="0.2">
      <c r="A863" s="268"/>
      <c r="B863" s="269"/>
      <c r="C863" s="270"/>
      <c r="D863" s="269"/>
      <c r="E863" s="271"/>
      <c r="F863" s="271"/>
      <c r="G863" s="237"/>
      <c r="H863" s="237"/>
      <c r="I863" s="237"/>
      <c r="J863" s="237"/>
      <c r="K863" s="237"/>
      <c r="L863" s="237"/>
      <c r="M863" s="237"/>
      <c r="N863" s="237"/>
      <c r="O863" s="237"/>
      <c r="P863" s="237"/>
      <c r="Q863" s="237"/>
      <c r="R863" s="237"/>
      <c r="S863" s="237"/>
      <c r="T863" s="237"/>
      <c r="U863" s="237"/>
      <c r="V863" s="237"/>
      <c r="W863" s="237"/>
      <c r="X863" s="237"/>
      <c r="Y863" s="237"/>
      <c r="Z863" s="237"/>
    </row>
    <row r="864" spans="1:26" ht="12.75" customHeight="1" x14ac:dyDescent="0.2">
      <c r="A864" s="268"/>
      <c r="B864" s="269"/>
      <c r="C864" s="270"/>
      <c r="D864" s="269"/>
      <c r="E864" s="271"/>
      <c r="F864" s="271"/>
      <c r="G864" s="237"/>
      <c r="H864" s="237"/>
      <c r="I864" s="237"/>
      <c r="J864" s="237"/>
      <c r="K864" s="237"/>
      <c r="L864" s="237"/>
      <c r="M864" s="237"/>
      <c r="N864" s="237"/>
      <c r="O864" s="237"/>
      <c r="P864" s="237"/>
      <c r="Q864" s="237"/>
      <c r="R864" s="237"/>
      <c r="S864" s="237"/>
      <c r="T864" s="237"/>
      <c r="U864" s="237"/>
      <c r="V864" s="237"/>
      <c r="W864" s="237"/>
      <c r="X864" s="237"/>
      <c r="Y864" s="237"/>
      <c r="Z864" s="237"/>
    </row>
    <row r="865" spans="1:26" ht="12.75" customHeight="1" x14ac:dyDescent="0.2">
      <c r="A865" s="268"/>
      <c r="B865" s="269"/>
      <c r="C865" s="270"/>
      <c r="D865" s="269"/>
      <c r="E865" s="271"/>
      <c r="F865" s="271"/>
      <c r="G865" s="237"/>
      <c r="H865" s="237"/>
      <c r="I865" s="237"/>
      <c r="J865" s="237"/>
      <c r="K865" s="237"/>
      <c r="L865" s="237"/>
      <c r="M865" s="237"/>
      <c r="N865" s="237"/>
      <c r="O865" s="237"/>
      <c r="P865" s="237"/>
      <c r="Q865" s="237"/>
      <c r="R865" s="237"/>
      <c r="S865" s="237"/>
      <c r="T865" s="237"/>
      <c r="U865" s="237"/>
      <c r="V865" s="237"/>
      <c r="W865" s="237"/>
      <c r="X865" s="237"/>
      <c r="Y865" s="237"/>
      <c r="Z865" s="237"/>
    </row>
    <row r="866" spans="1:26" ht="12.75" customHeight="1" x14ac:dyDescent="0.2">
      <c r="A866" s="268"/>
      <c r="B866" s="269"/>
      <c r="C866" s="270"/>
      <c r="D866" s="269"/>
      <c r="E866" s="271"/>
      <c r="F866" s="271"/>
      <c r="G866" s="237"/>
      <c r="H866" s="237"/>
      <c r="I866" s="237"/>
      <c r="J866" s="237"/>
      <c r="K866" s="237"/>
      <c r="L866" s="237"/>
      <c r="M866" s="237"/>
      <c r="N866" s="237"/>
      <c r="O866" s="237"/>
      <c r="P866" s="237"/>
      <c r="Q866" s="237"/>
      <c r="R866" s="237"/>
      <c r="S866" s="237"/>
      <c r="T866" s="237"/>
      <c r="U866" s="237"/>
      <c r="V866" s="237"/>
      <c r="W866" s="237"/>
      <c r="X866" s="237"/>
      <c r="Y866" s="237"/>
      <c r="Z866" s="237"/>
    </row>
    <row r="867" spans="1:26" ht="12.75" customHeight="1" x14ac:dyDescent="0.2">
      <c r="A867" s="268"/>
      <c r="B867" s="269"/>
      <c r="C867" s="270"/>
      <c r="D867" s="269"/>
      <c r="E867" s="271"/>
      <c r="F867" s="271"/>
      <c r="G867" s="237"/>
      <c r="H867" s="237"/>
      <c r="I867" s="237"/>
      <c r="J867" s="237"/>
      <c r="K867" s="237"/>
      <c r="L867" s="237"/>
      <c r="M867" s="237"/>
      <c r="N867" s="237"/>
      <c r="O867" s="237"/>
      <c r="P867" s="237"/>
      <c r="Q867" s="237"/>
      <c r="R867" s="237"/>
      <c r="S867" s="237"/>
      <c r="T867" s="237"/>
      <c r="U867" s="237"/>
      <c r="V867" s="237"/>
      <c r="W867" s="237"/>
      <c r="X867" s="237"/>
      <c r="Y867" s="237"/>
      <c r="Z867" s="237"/>
    </row>
    <row r="868" spans="1:26" ht="12.75" customHeight="1" x14ac:dyDescent="0.2">
      <c r="A868" s="268"/>
      <c r="B868" s="269"/>
      <c r="C868" s="270"/>
      <c r="D868" s="269"/>
      <c r="E868" s="271"/>
      <c r="F868" s="271"/>
      <c r="G868" s="237"/>
      <c r="H868" s="237"/>
      <c r="I868" s="237"/>
      <c r="J868" s="237"/>
      <c r="K868" s="237"/>
      <c r="L868" s="237"/>
      <c r="M868" s="237"/>
      <c r="N868" s="237"/>
      <c r="O868" s="237"/>
      <c r="P868" s="237"/>
      <c r="Q868" s="237"/>
      <c r="R868" s="237"/>
      <c r="S868" s="237"/>
      <c r="T868" s="237"/>
      <c r="U868" s="237"/>
      <c r="V868" s="237"/>
      <c r="W868" s="237"/>
      <c r="X868" s="237"/>
      <c r="Y868" s="237"/>
      <c r="Z868" s="237"/>
    </row>
    <row r="869" spans="1:26" ht="12.75" customHeight="1" x14ac:dyDescent="0.2">
      <c r="A869" s="268"/>
      <c r="B869" s="269"/>
      <c r="C869" s="270"/>
      <c r="D869" s="269"/>
      <c r="E869" s="271"/>
      <c r="F869" s="271"/>
      <c r="G869" s="237"/>
      <c r="H869" s="237"/>
      <c r="I869" s="237"/>
      <c r="J869" s="237"/>
      <c r="K869" s="237"/>
      <c r="L869" s="237"/>
      <c r="M869" s="237"/>
      <c r="N869" s="237"/>
      <c r="O869" s="237"/>
      <c r="P869" s="237"/>
      <c r="Q869" s="237"/>
      <c r="R869" s="237"/>
      <c r="S869" s="237"/>
      <c r="T869" s="237"/>
      <c r="U869" s="237"/>
      <c r="V869" s="237"/>
      <c r="W869" s="237"/>
      <c r="X869" s="237"/>
      <c r="Y869" s="237"/>
      <c r="Z869" s="237"/>
    </row>
    <row r="870" spans="1:26" ht="12.75" customHeight="1" x14ac:dyDescent="0.2">
      <c r="A870" s="268"/>
      <c r="B870" s="269"/>
      <c r="C870" s="270"/>
      <c r="D870" s="269"/>
      <c r="E870" s="271"/>
      <c r="F870" s="271"/>
      <c r="G870" s="237"/>
      <c r="H870" s="237"/>
      <c r="I870" s="237"/>
      <c r="J870" s="237"/>
      <c r="K870" s="237"/>
      <c r="L870" s="237"/>
      <c r="M870" s="237"/>
      <c r="N870" s="237"/>
      <c r="O870" s="237"/>
      <c r="P870" s="237"/>
      <c r="Q870" s="237"/>
      <c r="R870" s="237"/>
      <c r="S870" s="237"/>
      <c r="T870" s="237"/>
      <c r="U870" s="237"/>
      <c r="V870" s="237"/>
      <c r="W870" s="237"/>
      <c r="X870" s="237"/>
      <c r="Y870" s="237"/>
      <c r="Z870" s="237"/>
    </row>
    <row r="871" spans="1:26" ht="12.75" customHeight="1" x14ac:dyDescent="0.2">
      <c r="A871" s="268"/>
      <c r="B871" s="269"/>
      <c r="C871" s="270"/>
      <c r="D871" s="269"/>
      <c r="E871" s="271"/>
      <c r="F871" s="271"/>
      <c r="G871" s="237"/>
      <c r="H871" s="237"/>
      <c r="I871" s="237"/>
      <c r="J871" s="237"/>
      <c r="K871" s="237"/>
      <c r="L871" s="237"/>
      <c r="M871" s="237"/>
      <c r="N871" s="237"/>
      <c r="O871" s="237"/>
      <c r="P871" s="237"/>
      <c r="Q871" s="237"/>
      <c r="R871" s="237"/>
      <c r="S871" s="237"/>
      <c r="T871" s="237"/>
      <c r="U871" s="237"/>
      <c r="V871" s="237"/>
      <c r="W871" s="237"/>
      <c r="X871" s="237"/>
      <c r="Y871" s="237"/>
      <c r="Z871" s="237"/>
    </row>
    <row r="872" spans="1:26" ht="12.75" customHeight="1" x14ac:dyDescent="0.2">
      <c r="A872" s="268"/>
      <c r="B872" s="269"/>
      <c r="C872" s="270"/>
      <c r="D872" s="269"/>
      <c r="E872" s="271"/>
      <c r="F872" s="271"/>
      <c r="G872" s="237"/>
      <c r="H872" s="237"/>
      <c r="I872" s="237"/>
      <c r="J872" s="237"/>
      <c r="K872" s="237"/>
      <c r="L872" s="237"/>
      <c r="M872" s="237"/>
      <c r="N872" s="237"/>
      <c r="O872" s="237"/>
      <c r="P872" s="237"/>
      <c r="Q872" s="237"/>
      <c r="R872" s="237"/>
      <c r="S872" s="237"/>
      <c r="T872" s="237"/>
      <c r="U872" s="237"/>
      <c r="V872" s="237"/>
      <c r="W872" s="237"/>
      <c r="X872" s="237"/>
      <c r="Y872" s="237"/>
      <c r="Z872" s="237"/>
    </row>
    <row r="873" spans="1:26" ht="12.75" customHeight="1" x14ac:dyDescent="0.2">
      <c r="A873" s="268"/>
      <c r="B873" s="269"/>
      <c r="C873" s="270"/>
      <c r="D873" s="269"/>
      <c r="E873" s="271"/>
      <c r="F873" s="271"/>
      <c r="G873" s="237"/>
      <c r="H873" s="237"/>
      <c r="I873" s="237"/>
      <c r="J873" s="237"/>
      <c r="K873" s="237"/>
      <c r="L873" s="237"/>
      <c r="M873" s="237"/>
      <c r="N873" s="237"/>
      <c r="O873" s="237"/>
      <c r="P873" s="237"/>
      <c r="Q873" s="237"/>
      <c r="R873" s="237"/>
      <c r="S873" s="237"/>
      <c r="T873" s="237"/>
      <c r="U873" s="237"/>
      <c r="V873" s="237"/>
      <c r="W873" s="237"/>
      <c r="X873" s="237"/>
      <c r="Y873" s="237"/>
      <c r="Z873" s="237"/>
    </row>
    <row r="874" spans="1:26" ht="12.75" customHeight="1" x14ac:dyDescent="0.2">
      <c r="A874" s="268"/>
      <c r="B874" s="269"/>
      <c r="C874" s="270"/>
      <c r="D874" s="269"/>
      <c r="E874" s="271"/>
      <c r="F874" s="271"/>
      <c r="G874" s="237"/>
      <c r="H874" s="237"/>
      <c r="I874" s="237"/>
      <c r="J874" s="237"/>
      <c r="K874" s="237"/>
      <c r="L874" s="237"/>
      <c r="M874" s="237"/>
      <c r="N874" s="237"/>
      <c r="O874" s="237"/>
      <c r="P874" s="237"/>
      <c r="Q874" s="237"/>
      <c r="R874" s="237"/>
      <c r="S874" s="237"/>
      <c r="T874" s="237"/>
      <c r="U874" s="237"/>
      <c r="V874" s="237"/>
      <c r="W874" s="237"/>
      <c r="X874" s="237"/>
      <c r="Y874" s="237"/>
      <c r="Z874" s="237"/>
    </row>
    <row r="875" spans="1:26" ht="12.75" customHeight="1" x14ac:dyDescent="0.2">
      <c r="A875" s="268"/>
      <c r="B875" s="269"/>
      <c r="C875" s="270"/>
      <c r="D875" s="269"/>
      <c r="E875" s="271"/>
      <c r="F875" s="271"/>
      <c r="G875" s="237"/>
      <c r="H875" s="237"/>
      <c r="I875" s="237"/>
      <c r="J875" s="237"/>
      <c r="K875" s="237"/>
      <c r="L875" s="237"/>
      <c r="M875" s="237"/>
      <c r="N875" s="237"/>
      <c r="O875" s="237"/>
      <c r="P875" s="237"/>
      <c r="Q875" s="237"/>
      <c r="R875" s="237"/>
      <c r="S875" s="237"/>
      <c r="T875" s="237"/>
      <c r="U875" s="237"/>
      <c r="V875" s="237"/>
      <c r="W875" s="237"/>
      <c r="X875" s="237"/>
      <c r="Y875" s="237"/>
      <c r="Z875" s="237"/>
    </row>
    <row r="876" spans="1:26" ht="12.75" customHeight="1" x14ac:dyDescent="0.2">
      <c r="A876" s="268"/>
      <c r="B876" s="269"/>
      <c r="C876" s="270"/>
      <c r="D876" s="269"/>
      <c r="E876" s="271"/>
      <c r="F876" s="271"/>
      <c r="G876" s="237"/>
      <c r="H876" s="237"/>
      <c r="I876" s="237"/>
      <c r="J876" s="237"/>
      <c r="K876" s="237"/>
      <c r="L876" s="237"/>
      <c r="M876" s="237"/>
      <c r="N876" s="237"/>
      <c r="O876" s="237"/>
      <c r="P876" s="237"/>
      <c r="Q876" s="237"/>
      <c r="R876" s="237"/>
      <c r="S876" s="237"/>
      <c r="T876" s="237"/>
      <c r="U876" s="237"/>
      <c r="V876" s="237"/>
      <c r="W876" s="237"/>
      <c r="X876" s="237"/>
      <c r="Y876" s="237"/>
      <c r="Z876" s="237"/>
    </row>
    <row r="877" spans="1:26" ht="12.75" customHeight="1" x14ac:dyDescent="0.2">
      <c r="A877" s="268"/>
      <c r="B877" s="269"/>
      <c r="C877" s="270"/>
      <c r="D877" s="269"/>
      <c r="E877" s="271"/>
      <c r="F877" s="271"/>
      <c r="G877" s="237"/>
      <c r="H877" s="237"/>
      <c r="I877" s="237"/>
      <c r="J877" s="237"/>
      <c r="K877" s="237"/>
      <c r="L877" s="237"/>
      <c r="M877" s="237"/>
      <c r="N877" s="237"/>
      <c r="O877" s="237"/>
      <c r="P877" s="237"/>
      <c r="Q877" s="237"/>
      <c r="R877" s="237"/>
      <c r="S877" s="237"/>
      <c r="T877" s="237"/>
      <c r="U877" s="237"/>
      <c r="V877" s="237"/>
      <c r="W877" s="237"/>
      <c r="X877" s="237"/>
      <c r="Y877" s="237"/>
      <c r="Z877" s="237"/>
    </row>
    <row r="878" spans="1:26" ht="12.75" customHeight="1" x14ac:dyDescent="0.2">
      <c r="A878" s="268"/>
      <c r="B878" s="269"/>
      <c r="C878" s="270"/>
      <c r="D878" s="269"/>
      <c r="E878" s="271"/>
      <c r="F878" s="271"/>
      <c r="G878" s="237"/>
      <c r="H878" s="237"/>
      <c r="I878" s="237"/>
      <c r="J878" s="237"/>
      <c r="K878" s="237"/>
      <c r="L878" s="237"/>
      <c r="M878" s="237"/>
      <c r="N878" s="237"/>
      <c r="O878" s="237"/>
      <c r="P878" s="237"/>
      <c r="Q878" s="237"/>
      <c r="R878" s="237"/>
      <c r="S878" s="237"/>
      <c r="T878" s="237"/>
      <c r="U878" s="237"/>
      <c r="V878" s="237"/>
      <c r="W878" s="237"/>
      <c r="X878" s="237"/>
      <c r="Y878" s="237"/>
      <c r="Z878" s="237"/>
    </row>
    <row r="879" spans="1:26" ht="12.75" customHeight="1" x14ac:dyDescent="0.2">
      <c r="A879" s="268"/>
      <c r="B879" s="269"/>
      <c r="C879" s="270"/>
      <c r="D879" s="269"/>
      <c r="E879" s="271"/>
      <c r="F879" s="271"/>
      <c r="G879" s="237"/>
      <c r="H879" s="237"/>
      <c r="I879" s="237"/>
      <c r="J879" s="237"/>
      <c r="K879" s="237"/>
      <c r="L879" s="237"/>
      <c r="M879" s="237"/>
      <c r="N879" s="237"/>
      <c r="O879" s="237"/>
      <c r="P879" s="237"/>
      <c r="Q879" s="237"/>
      <c r="R879" s="237"/>
      <c r="S879" s="237"/>
      <c r="T879" s="237"/>
      <c r="U879" s="237"/>
      <c r="V879" s="237"/>
      <c r="W879" s="237"/>
      <c r="X879" s="237"/>
      <c r="Y879" s="237"/>
      <c r="Z879" s="237"/>
    </row>
    <row r="880" spans="1:26" ht="12.75" customHeight="1" x14ac:dyDescent="0.2">
      <c r="A880" s="268"/>
      <c r="B880" s="269"/>
      <c r="C880" s="270"/>
      <c r="D880" s="269"/>
      <c r="E880" s="271"/>
      <c r="F880" s="271"/>
      <c r="G880" s="237"/>
      <c r="H880" s="237"/>
      <c r="I880" s="237"/>
      <c r="J880" s="237"/>
      <c r="K880" s="237"/>
      <c r="L880" s="237"/>
      <c r="M880" s="237"/>
      <c r="N880" s="237"/>
      <c r="O880" s="237"/>
      <c r="P880" s="237"/>
      <c r="Q880" s="237"/>
      <c r="R880" s="237"/>
      <c r="S880" s="237"/>
      <c r="T880" s="237"/>
      <c r="U880" s="237"/>
      <c r="V880" s="237"/>
      <c r="W880" s="237"/>
      <c r="X880" s="237"/>
      <c r="Y880" s="237"/>
      <c r="Z880" s="237"/>
    </row>
    <row r="881" spans="1:26" ht="12.75" customHeight="1" x14ac:dyDescent="0.2">
      <c r="A881" s="268"/>
      <c r="B881" s="269"/>
      <c r="C881" s="270"/>
      <c r="D881" s="269"/>
      <c r="E881" s="271"/>
      <c r="F881" s="271"/>
      <c r="G881" s="237"/>
      <c r="H881" s="237"/>
      <c r="I881" s="237"/>
      <c r="J881" s="237"/>
      <c r="K881" s="237"/>
      <c r="L881" s="237"/>
      <c r="M881" s="237"/>
      <c r="N881" s="237"/>
      <c r="O881" s="237"/>
      <c r="P881" s="237"/>
      <c r="Q881" s="237"/>
      <c r="R881" s="237"/>
      <c r="S881" s="237"/>
      <c r="T881" s="237"/>
      <c r="U881" s="237"/>
      <c r="V881" s="237"/>
      <c r="W881" s="237"/>
      <c r="X881" s="237"/>
      <c r="Y881" s="237"/>
      <c r="Z881" s="237"/>
    </row>
    <row r="882" spans="1:26" ht="12.75" customHeight="1" x14ac:dyDescent="0.2">
      <c r="A882" s="268"/>
      <c r="B882" s="269"/>
      <c r="C882" s="270"/>
      <c r="D882" s="269"/>
      <c r="E882" s="271"/>
      <c r="F882" s="271"/>
      <c r="G882" s="237"/>
      <c r="H882" s="237"/>
      <c r="I882" s="237"/>
      <c r="J882" s="237"/>
      <c r="K882" s="237"/>
      <c r="L882" s="237"/>
      <c r="M882" s="237"/>
      <c r="N882" s="237"/>
      <c r="O882" s="237"/>
      <c r="P882" s="237"/>
      <c r="Q882" s="237"/>
      <c r="R882" s="237"/>
      <c r="S882" s="237"/>
      <c r="T882" s="237"/>
      <c r="U882" s="237"/>
      <c r="V882" s="237"/>
      <c r="W882" s="237"/>
      <c r="X882" s="237"/>
      <c r="Y882" s="237"/>
      <c r="Z882" s="237"/>
    </row>
    <row r="883" spans="1:26" ht="12.75" customHeight="1" x14ac:dyDescent="0.2">
      <c r="A883" s="268"/>
      <c r="B883" s="269"/>
      <c r="C883" s="270"/>
      <c r="D883" s="269"/>
      <c r="E883" s="271"/>
      <c r="F883" s="271"/>
      <c r="G883" s="237"/>
      <c r="H883" s="237"/>
      <c r="I883" s="237"/>
      <c r="J883" s="237"/>
      <c r="K883" s="237"/>
      <c r="L883" s="237"/>
      <c r="M883" s="237"/>
      <c r="N883" s="237"/>
      <c r="O883" s="237"/>
      <c r="P883" s="237"/>
      <c r="Q883" s="237"/>
      <c r="R883" s="237"/>
      <c r="S883" s="237"/>
      <c r="T883" s="237"/>
      <c r="U883" s="237"/>
      <c r="V883" s="237"/>
      <c r="W883" s="237"/>
      <c r="X883" s="237"/>
      <c r="Y883" s="237"/>
      <c r="Z883" s="237"/>
    </row>
    <row r="884" spans="1:26" ht="12.75" customHeight="1" x14ac:dyDescent="0.2">
      <c r="A884" s="268"/>
      <c r="B884" s="269"/>
      <c r="C884" s="270"/>
      <c r="D884" s="269"/>
      <c r="E884" s="271"/>
      <c r="F884" s="271"/>
      <c r="G884" s="237"/>
      <c r="H884" s="237"/>
      <c r="I884" s="237"/>
      <c r="J884" s="237"/>
      <c r="K884" s="237"/>
      <c r="L884" s="237"/>
      <c r="M884" s="237"/>
      <c r="N884" s="237"/>
      <c r="O884" s="237"/>
      <c r="P884" s="237"/>
      <c r="Q884" s="237"/>
      <c r="R884" s="237"/>
      <c r="S884" s="237"/>
      <c r="T884" s="237"/>
      <c r="U884" s="237"/>
      <c r="V884" s="237"/>
      <c r="W884" s="237"/>
      <c r="X884" s="237"/>
      <c r="Y884" s="237"/>
      <c r="Z884" s="237"/>
    </row>
    <row r="885" spans="1:26" ht="12.75" customHeight="1" x14ac:dyDescent="0.2">
      <c r="A885" s="268"/>
      <c r="B885" s="269"/>
      <c r="C885" s="270"/>
      <c r="D885" s="269"/>
      <c r="E885" s="271"/>
      <c r="F885" s="271"/>
      <c r="G885" s="237"/>
      <c r="H885" s="237"/>
      <c r="I885" s="237"/>
      <c r="J885" s="237"/>
      <c r="K885" s="237"/>
      <c r="L885" s="237"/>
      <c r="M885" s="237"/>
      <c r="N885" s="237"/>
      <c r="O885" s="237"/>
      <c r="P885" s="237"/>
      <c r="Q885" s="237"/>
      <c r="R885" s="237"/>
      <c r="S885" s="237"/>
      <c r="T885" s="237"/>
      <c r="U885" s="237"/>
      <c r="V885" s="237"/>
      <c r="W885" s="237"/>
      <c r="X885" s="237"/>
      <c r="Y885" s="237"/>
      <c r="Z885" s="237"/>
    </row>
    <row r="886" spans="1:26" ht="12.75" customHeight="1" x14ac:dyDescent="0.2">
      <c r="A886" s="268"/>
      <c r="B886" s="269"/>
      <c r="C886" s="270"/>
      <c r="D886" s="269"/>
      <c r="E886" s="271"/>
      <c r="F886" s="271"/>
      <c r="G886" s="237"/>
      <c r="H886" s="237"/>
      <c r="I886" s="237"/>
      <c r="J886" s="237"/>
      <c r="K886" s="237"/>
      <c r="L886" s="237"/>
      <c r="M886" s="237"/>
      <c r="N886" s="237"/>
      <c r="O886" s="237"/>
      <c r="P886" s="237"/>
      <c r="Q886" s="237"/>
      <c r="R886" s="237"/>
      <c r="S886" s="237"/>
      <c r="T886" s="237"/>
      <c r="U886" s="237"/>
      <c r="V886" s="237"/>
      <c r="W886" s="237"/>
      <c r="X886" s="237"/>
      <c r="Y886" s="237"/>
      <c r="Z886" s="237"/>
    </row>
    <row r="887" spans="1:26" ht="12.75" customHeight="1" x14ac:dyDescent="0.2">
      <c r="A887" s="268"/>
      <c r="B887" s="269"/>
      <c r="C887" s="270"/>
      <c r="D887" s="269"/>
      <c r="E887" s="271"/>
      <c r="F887" s="271"/>
      <c r="G887" s="237"/>
      <c r="H887" s="237"/>
      <c r="I887" s="237"/>
      <c r="J887" s="237"/>
      <c r="K887" s="237"/>
      <c r="L887" s="237"/>
      <c r="M887" s="237"/>
      <c r="N887" s="237"/>
      <c r="O887" s="237"/>
      <c r="P887" s="237"/>
      <c r="Q887" s="237"/>
      <c r="R887" s="237"/>
      <c r="S887" s="237"/>
      <c r="T887" s="237"/>
      <c r="U887" s="237"/>
      <c r="V887" s="237"/>
      <c r="W887" s="237"/>
      <c r="X887" s="237"/>
      <c r="Y887" s="237"/>
      <c r="Z887" s="237"/>
    </row>
    <row r="888" spans="1:26" ht="12.75" customHeight="1" x14ac:dyDescent="0.2">
      <c r="A888" s="268"/>
      <c r="B888" s="269"/>
      <c r="C888" s="270"/>
      <c r="D888" s="269"/>
      <c r="E888" s="271"/>
      <c r="F888" s="271"/>
      <c r="G888" s="237"/>
      <c r="H888" s="237"/>
      <c r="I888" s="237"/>
      <c r="J888" s="237"/>
      <c r="K888" s="237"/>
      <c r="L888" s="237"/>
      <c r="M888" s="237"/>
      <c r="N888" s="237"/>
      <c r="O888" s="237"/>
      <c r="P888" s="237"/>
      <c r="Q888" s="237"/>
      <c r="R888" s="237"/>
      <c r="S888" s="237"/>
      <c r="T888" s="237"/>
      <c r="U888" s="237"/>
      <c r="V888" s="237"/>
      <c r="W888" s="237"/>
      <c r="X888" s="237"/>
      <c r="Y888" s="237"/>
      <c r="Z888" s="237"/>
    </row>
    <row r="889" spans="1:26" ht="12.75" customHeight="1" x14ac:dyDescent="0.2">
      <c r="A889" s="268"/>
      <c r="B889" s="269"/>
      <c r="C889" s="270"/>
      <c r="D889" s="269"/>
      <c r="E889" s="271"/>
      <c r="F889" s="271"/>
      <c r="G889" s="237"/>
      <c r="H889" s="237"/>
      <c r="I889" s="237"/>
      <c r="J889" s="237"/>
      <c r="K889" s="237"/>
      <c r="L889" s="237"/>
      <c r="M889" s="237"/>
      <c r="N889" s="237"/>
      <c r="O889" s="237"/>
      <c r="P889" s="237"/>
      <c r="Q889" s="237"/>
      <c r="R889" s="237"/>
      <c r="S889" s="237"/>
      <c r="T889" s="237"/>
      <c r="U889" s="237"/>
      <c r="V889" s="237"/>
      <c r="W889" s="237"/>
      <c r="X889" s="237"/>
      <c r="Y889" s="237"/>
      <c r="Z889" s="237"/>
    </row>
    <row r="890" spans="1:26" ht="12.75" customHeight="1" x14ac:dyDescent="0.2">
      <c r="A890" s="268"/>
      <c r="B890" s="269"/>
      <c r="C890" s="270"/>
      <c r="D890" s="269"/>
      <c r="E890" s="271"/>
      <c r="F890" s="271"/>
      <c r="G890" s="237"/>
      <c r="H890" s="237"/>
      <c r="I890" s="237"/>
      <c r="J890" s="237"/>
      <c r="K890" s="237"/>
      <c r="L890" s="237"/>
      <c r="M890" s="237"/>
      <c r="N890" s="237"/>
      <c r="O890" s="237"/>
      <c r="P890" s="237"/>
      <c r="Q890" s="237"/>
      <c r="R890" s="237"/>
      <c r="S890" s="237"/>
      <c r="T890" s="237"/>
      <c r="U890" s="237"/>
      <c r="V890" s="237"/>
      <c r="W890" s="237"/>
      <c r="X890" s="237"/>
      <c r="Y890" s="237"/>
      <c r="Z890" s="237"/>
    </row>
    <row r="891" spans="1:26" ht="12.75" customHeight="1" x14ac:dyDescent="0.2">
      <c r="A891" s="268"/>
      <c r="B891" s="269"/>
      <c r="C891" s="270"/>
      <c r="D891" s="269"/>
      <c r="E891" s="271"/>
      <c r="F891" s="271"/>
      <c r="G891" s="237"/>
      <c r="H891" s="237"/>
      <c r="I891" s="237"/>
      <c r="J891" s="237"/>
      <c r="K891" s="237"/>
      <c r="L891" s="237"/>
      <c r="M891" s="237"/>
      <c r="N891" s="237"/>
      <c r="O891" s="237"/>
      <c r="P891" s="237"/>
      <c r="Q891" s="237"/>
      <c r="R891" s="237"/>
      <c r="S891" s="237"/>
      <c r="T891" s="237"/>
      <c r="U891" s="237"/>
      <c r="V891" s="237"/>
      <c r="W891" s="237"/>
      <c r="X891" s="237"/>
      <c r="Y891" s="237"/>
      <c r="Z891" s="237"/>
    </row>
    <row r="892" spans="1:26" ht="12.75" customHeight="1" x14ac:dyDescent="0.2">
      <c r="A892" s="268"/>
      <c r="B892" s="269"/>
      <c r="C892" s="270"/>
      <c r="D892" s="269"/>
      <c r="E892" s="271"/>
      <c r="F892" s="271"/>
      <c r="G892" s="237"/>
      <c r="H892" s="237"/>
      <c r="I892" s="237"/>
      <c r="J892" s="237"/>
      <c r="K892" s="237"/>
      <c r="L892" s="237"/>
      <c r="M892" s="237"/>
      <c r="N892" s="237"/>
      <c r="O892" s="237"/>
      <c r="P892" s="237"/>
      <c r="Q892" s="237"/>
      <c r="R892" s="237"/>
      <c r="S892" s="237"/>
      <c r="T892" s="237"/>
      <c r="U892" s="237"/>
      <c r="V892" s="237"/>
      <c r="W892" s="237"/>
      <c r="X892" s="237"/>
      <c r="Y892" s="237"/>
      <c r="Z892" s="237"/>
    </row>
    <row r="893" spans="1:26" ht="12.75" customHeight="1" x14ac:dyDescent="0.2">
      <c r="A893" s="268"/>
      <c r="B893" s="269"/>
      <c r="C893" s="270"/>
      <c r="D893" s="269"/>
      <c r="E893" s="271"/>
      <c r="F893" s="271"/>
      <c r="G893" s="237"/>
      <c r="H893" s="237"/>
      <c r="I893" s="237"/>
      <c r="J893" s="237"/>
      <c r="K893" s="237"/>
      <c r="L893" s="237"/>
      <c r="M893" s="237"/>
      <c r="N893" s="237"/>
      <c r="O893" s="237"/>
      <c r="P893" s="237"/>
      <c r="Q893" s="237"/>
      <c r="R893" s="237"/>
      <c r="S893" s="237"/>
      <c r="T893" s="237"/>
      <c r="U893" s="237"/>
      <c r="V893" s="237"/>
      <c r="W893" s="237"/>
      <c r="X893" s="237"/>
      <c r="Y893" s="237"/>
      <c r="Z893" s="237"/>
    </row>
    <row r="894" spans="1:26" ht="12.75" customHeight="1" x14ac:dyDescent="0.2">
      <c r="A894" s="268"/>
      <c r="B894" s="269"/>
      <c r="C894" s="270"/>
      <c r="D894" s="269"/>
      <c r="E894" s="271"/>
      <c r="F894" s="271"/>
      <c r="G894" s="237"/>
      <c r="H894" s="237"/>
      <c r="I894" s="237"/>
      <c r="J894" s="237"/>
      <c r="K894" s="237"/>
      <c r="L894" s="237"/>
      <c r="M894" s="237"/>
      <c r="N894" s="237"/>
      <c r="O894" s="237"/>
      <c r="P894" s="237"/>
      <c r="Q894" s="237"/>
      <c r="R894" s="237"/>
      <c r="S894" s="237"/>
      <c r="T894" s="237"/>
      <c r="U894" s="237"/>
      <c r="V894" s="237"/>
      <c r="W894" s="237"/>
      <c r="X894" s="237"/>
      <c r="Y894" s="237"/>
      <c r="Z894" s="237"/>
    </row>
    <row r="895" spans="1:26" ht="12.75" customHeight="1" x14ac:dyDescent="0.2">
      <c r="A895" s="268"/>
      <c r="B895" s="269"/>
      <c r="C895" s="270"/>
      <c r="D895" s="269"/>
      <c r="E895" s="271"/>
      <c r="F895" s="271"/>
      <c r="G895" s="237"/>
      <c r="H895" s="237"/>
      <c r="I895" s="237"/>
      <c r="J895" s="237"/>
      <c r="K895" s="237"/>
      <c r="L895" s="237"/>
      <c r="M895" s="237"/>
      <c r="N895" s="237"/>
      <c r="O895" s="237"/>
      <c r="P895" s="237"/>
      <c r="Q895" s="237"/>
      <c r="R895" s="237"/>
      <c r="S895" s="237"/>
      <c r="T895" s="237"/>
      <c r="U895" s="237"/>
      <c r="V895" s="237"/>
      <c r="W895" s="237"/>
      <c r="X895" s="237"/>
      <c r="Y895" s="237"/>
      <c r="Z895" s="237"/>
    </row>
    <row r="896" spans="1:26" ht="12.75" customHeight="1" x14ac:dyDescent="0.2">
      <c r="A896" s="268"/>
      <c r="B896" s="269"/>
      <c r="C896" s="270"/>
      <c r="D896" s="269"/>
      <c r="E896" s="271"/>
      <c r="F896" s="271"/>
      <c r="G896" s="237"/>
      <c r="H896" s="237"/>
      <c r="I896" s="237"/>
      <c r="J896" s="237"/>
      <c r="K896" s="237"/>
      <c r="L896" s="237"/>
      <c r="M896" s="237"/>
      <c r="N896" s="237"/>
      <c r="O896" s="237"/>
      <c r="P896" s="237"/>
      <c r="Q896" s="237"/>
      <c r="R896" s="237"/>
      <c r="S896" s="237"/>
      <c r="T896" s="237"/>
      <c r="U896" s="237"/>
      <c r="V896" s="237"/>
      <c r="W896" s="237"/>
      <c r="X896" s="237"/>
      <c r="Y896" s="237"/>
      <c r="Z896" s="237"/>
    </row>
    <row r="897" spans="1:26" ht="12.75" customHeight="1" x14ac:dyDescent="0.2">
      <c r="A897" s="268"/>
      <c r="B897" s="269"/>
      <c r="C897" s="270"/>
      <c r="D897" s="269"/>
      <c r="E897" s="271"/>
      <c r="F897" s="271"/>
      <c r="G897" s="237"/>
      <c r="H897" s="237"/>
      <c r="I897" s="237"/>
      <c r="J897" s="237"/>
      <c r="K897" s="237"/>
      <c r="L897" s="237"/>
      <c r="M897" s="237"/>
      <c r="N897" s="237"/>
      <c r="O897" s="237"/>
      <c r="P897" s="237"/>
      <c r="Q897" s="237"/>
      <c r="R897" s="237"/>
      <c r="S897" s="237"/>
      <c r="T897" s="237"/>
      <c r="U897" s="237"/>
      <c r="V897" s="237"/>
      <c r="W897" s="237"/>
      <c r="X897" s="237"/>
      <c r="Y897" s="237"/>
      <c r="Z897" s="237"/>
    </row>
    <row r="898" spans="1:26" ht="12.75" customHeight="1" x14ac:dyDescent="0.2">
      <c r="A898" s="268"/>
      <c r="B898" s="269"/>
      <c r="C898" s="270"/>
      <c r="D898" s="269"/>
      <c r="E898" s="271"/>
      <c r="F898" s="271"/>
      <c r="G898" s="237"/>
      <c r="H898" s="237"/>
      <c r="I898" s="237"/>
      <c r="J898" s="237"/>
      <c r="K898" s="237"/>
      <c r="L898" s="237"/>
      <c r="M898" s="237"/>
      <c r="N898" s="237"/>
      <c r="O898" s="237"/>
      <c r="P898" s="237"/>
      <c r="Q898" s="237"/>
      <c r="R898" s="237"/>
      <c r="S898" s="237"/>
      <c r="T898" s="237"/>
      <c r="U898" s="237"/>
      <c r="V898" s="237"/>
      <c r="W898" s="237"/>
      <c r="X898" s="237"/>
      <c r="Y898" s="237"/>
      <c r="Z898" s="237"/>
    </row>
    <row r="899" spans="1:26" ht="12.75" customHeight="1" x14ac:dyDescent="0.2">
      <c r="A899" s="268"/>
      <c r="B899" s="269"/>
      <c r="C899" s="270"/>
      <c r="D899" s="269"/>
      <c r="E899" s="271"/>
      <c r="F899" s="271"/>
      <c r="G899" s="237"/>
      <c r="H899" s="237"/>
      <c r="I899" s="237"/>
      <c r="J899" s="237"/>
      <c r="K899" s="237"/>
      <c r="L899" s="237"/>
      <c r="M899" s="237"/>
      <c r="N899" s="237"/>
      <c r="O899" s="237"/>
      <c r="P899" s="237"/>
      <c r="Q899" s="237"/>
      <c r="R899" s="237"/>
      <c r="S899" s="237"/>
      <c r="T899" s="237"/>
      <c r="U899" s="237"/>
      <c r="V899" s="237"/>
      <c r="W899" s="237"/>
      <c r="X899" s="237"/>
      <c r="Y899" s="237"/>
      <c r="Z899" s="237"/>
    </row>
    <row r="900" spans="1:26" ht="12.75" customHeight="1" x14ac:dyDescent="0.2">
      <c r="A900" s="268"/>
      <c r="B900" s="269"/>
      <c r="C900" s="270"/>
      <c r="D900" s="269"/>
      <c r="E900" s="271"/>
      <c r="F900" s="271"/>
      <c r="G900" s="237"/>
      <c r="H900" s="237"/>
      <c r="I900" s="237"/>
      <c r="J900" s="237"/>
      <c r="K900" s="237"/>
      <c r="L900" s="237"/>
      <c r="M900" s="237"/>
      <c r="N900" s="237"/>
      <c r="O900" s="237"/>
      <c r="P900" s="237"/>
      <c r="Q900" s="237"/>
      <c r="R900" s="237"/>
      <c r="S900" s="237"/>
      <c r="T900" s="237"/>
      <c r="U900" s="237"/>
      <c r="V900" s="237"/>
      <c r="W900" s="237"/>
      <c r="X900" s="237"/>
      <c r="Y900" s="237"/>
      <c r="Z900" s="237"/>
    </row>
    <row r="901" spans="1:26" ht="12.75" customHeight="1" x14ac:dyDescent="0.2">
      <c r="A901" s="268"/>
      <c r="B901" s="269"/>
      <c r="C901" s="270"/>
      <c r="D901" s="269"/>
      <c r="E901" s="271"/>
      <c r="F901" s="271"/>
      <c r="G901" s="237"/>
      <c r="H901" s="237"/>
      <c r="I901" s="237"/>
      <c r="J901" s="237"/>
      <c r="K901" s="237"/>
      <c r="L901" s="237"/>
      <c r="M901" s="237"/>
      <c r="N901" s="237"/>
      <c r="O901" s="237"/>
      <c r="P901" s="237"/>
      <c r="Q901" s="237"/>
      <c r="R901" s="237"/>
      <c r="S901" s="237"/>
      <c r="T901" s="237"/>
      <c r="U901" s="237"/>
      <c r="V901" s="237"/>
      <c r="W901" s="237"/>
      <c r="X901" s="237"/>
      <c r="Y901" s="237"/>
      <c r="Z901" s="237"/>
    </row>
    <row r="902" spans="1:26" ht="12.75" customHeight="1" x14ac:dyDescent="0.2">
      <c r="A902" s="268"/>
      <c r="B902" s="269"/>
      <c r="C902" s="270"/>
      <c r="D902" s="269"/>
      <c r="E902" s="271"/>
      <c r="F902" s="271"/>
      <c r="G902" s="237"/>
      <c r="H902" s="237"/>
      <c r="I902" s="237"/>
      <c r="J902" s="237"/>
      <c r="K902" s="237"/>
      <c r="L902" s="237"/>
      <c r="M902" s="237"/>
      <c r="N902" s="237"/>
      <c r="O902" s="237"/>
      <c r="P902" s="237"/>
      <c r="Q902" s="237"/>
      <c r="R902" s="237"/>
      <c r="S902" s="237"/>
      <c r="T902" s="237"/>
      <c r="U902" s="237"/>
      <c r="V902" s="237"/>
      <c r="W902" s="237"/>
      <c r="X902" s="237"/>
      <c r="Y902" s="237"/>
      <c r="Z902" s="237"/>
    </row>
    <row r="903" spans="1:26" ht="12.75" customHeight="1" x14ac:dyDescent="0.2">
      <c r="A903" s="268"/>
      <c r="B903" s="269"/>
      <c r="C903" s="270"/>
      <c r="D903" s="269"/>
      <c r="E903" s="271"/>
      <c r="F903" s="271"/>
      <c r="G903" s="237"/>
      <c r="H903" s="237"/>
      <c r="I903" s="237"/>
      <c r="J903" s="237"/>
      <c r="K903" s="237"/>
      <c r="L903" s="237"/>
      <c r="M903" s="237"/>
      <c r="N903" s="237"/>
      <c r="O903" s="237"/>
      <c r="P903" s="237"/>
      <c r="Q903" s="237"/>
      <c r="R903" s="237"/>
      <c r="S903" s="237"/>
      <c r="T903" s="237"/>
      <c r="U903" s="237"/>
      <c r="V903" s="237"/>
      <c r="W903" s="237"/>
      <c r="X903" s="237"/>
      <c r="Y903" s="237"/>
      <c r="Z903" s="237"/>
    </row>
    <row r="904" spans="1:26" ht="12.75" customHeight="1" x14ac:dyDescent="0.2">
      <c r="A904" s="268"/>
      <c r="B904" s="269"/>
      <c r="C904" s="270"/>
      <c r="D904" s="269"/>
      <c r="E904" s="271"/>
      <c r="F904" s="271"/>
      <c r="G904" s="237"/>
      <c r="H904" s="237"/>
      <c r="I904" s="237"/>
      <c r="J904" s="237"/>
      <c r="K904" s="237"/>
      <c r="L904" s="237"/>
      <c r="M904" s="237"/>
      <c r="N904" s="237"/>
      <c r="O904" s="237"/>
      <c r="P904" s="237"/>
      <c r="Q904" s="237"/>
      <c r="R904" s="237"/>
      <c r="S904" s="237"/>
      <c r="T904" s="237"/>
      <c r="U904" s="237"/>
      <c r="V904" s="237"/>
      <c r="W904" s="237"/>
      <c r="X904" s="237"/>
      <c r="Y904" s="237"/>
      <c r="Z904" s="237"/>
    </row>
    <row r="905" spans="1:26" ht="12.75" customHeight="1" x14ac:dyDescent="0.2">
      <c r="A905" s="268"/>
      <c r="B905" s="269"/>
      <c r="C905" s="270"/>
      <c r="D905" s="269"/>
      <c r="E905" s="271"/>
      <c r="F905" s="271"/>
      <c r="G905" s="237"/>
      <c r="H905" s="237"/>
      <c r="I905" s="237"/>
      <c r="J905" s="237"/>
      <c r="K905" s="237"/>
      <c r="L905" s="237"/>
      <c r="M905" s="237"/>
      <c r="N905" s="237"/>
      <c r="O905" s="237"/>
      <c r="P905" s="237"/>
      <c r="Q905" s="237"/>
      <c r="R905" s="237"/>
      <c r="S905" s="237"/>
      <c r="T905" s="237"/>
      <c r="U905" s="237"/>
      <c r="V905" s="237"/>
      <c r="W905" s="237"/>
      <c r="X905" s="237"/>
      <c r="Y905" s="237"/>
      <c r="Z905" s="237"/>
    </row>
    <row r="906" spans="1:26" ht="12.75" customHeight="1" x14ac:dyDescent="0.2">
      <c r="A906" s="268"/>
      <c r="B906" s="269"/>
      <c r="C906" s="270"/>
      <c r="D906" s="269"/>
      <c r="E906" s="271"/>
      <c r="F906" s="271"/>
      <c r="G906" s="237"/>
      <c r="H906" s="237"/>
      <c r="I906" s="237"/>
      <c r="J906" s="237"/>
      <c r="K906" s="237"/>
      <c r="L906" s="237"/>
      <c r="M906" s="237"/>
      <c r="N906" s="237"/>
      <c r="O906" s="237"/>
      <c r="P906" s="237"/>
      <c r="Q906" s="237"/>
      <c r="R906" s="237"/>
      <c r="S906" s="237"/>
      <c r="T906" s="237"/>
      <c r="U906" s="237"/>
      <c r="V906" s="237"/>
      <c r="W906" s="237"/>
      <c r="X906" s="237"/>
      <c r="Y906" s="237"/>
      <c r="Z906" s="237"/>
    </row>
    <row r="907" spans="1:26" ht="12.75" customHeight="1" x14ac:dyDescent="0.2">
      <c r="A907" s="268"/>
      <c r="B907" s="269"/>
      <c r="C907" s="270"/>
      <c r="D907" s="269"/>
      <c r="E907" s="271"/>
      <c r="F907" s="271"/>
      <c r="G907" s="237"/>
      <c r="H907" s="237"/>
      <c r="I907" s="237"/>
      <c r="J907" s="237"/>
      <c r="K907" s="237"/>
      <c r="L907" s="237"/>
      <c r="M907" s="237"/>
      <c r="N907" s="237"/>
      <c r="O907" s="237"/>
      <c r="P907" s="237"/>
      <c r="Q907" s="237"/>
      <c r="R907" s="237"/>
      <c r="S907" s="237"/>
      <c r="T907" s="237"/>
      <c r="U907" s="237"/>
      <c r="V907" s="237"/>
      <c r="W907" s="237"/>
      <c r="X907" s="237"/>
      <c r="Y907" s="237"/>
      <c r="Z907" s="237"/>
    </row>
    <row r="908" spans="1:26" ht="12.75" customHeight="1" x14ac:dyDescent="0.2">
      <c r="A908" s="268"/>
      <c r="B908" s="269"/>
      <c r="C908" s="270"/>
      <c r="D908" s="269"/>
      <c r="E908" s="271"/>
      <c r="F908" s="271"/>
      <c r="G908" s="237"/>
      <c r="H908" s="237"/>
      <c r="I908" s="237"/>
      <c r="J908" s="237"/>
      <c r="K908" s="237"/>
      <c r="L908" s="237"/>
      <c r="M908" s="237"/>
      <c r="N908" s="237"/>
      <c r="O908" s="237"/>
      <c r="P908" s="237"/>
      <c r="Q908" s="237"/>
      <c r="R908" s="237"/>
      <c r="S908" s="237"/>
      <c r="T908" s="237"/>
      <c r="U908" s="237"/>
      <c r="V908" s="237"/>
      <c r="W908" s="237"/>
      <c r="X908" s="237"/>
      <c r="Y908" s="237"/>
      <c r="Z908" s="237"/>
    </row>
    <row r="909" spans="1:26" ht="12.75" customHeight="1" x14ac:dyDescent="0.2">
      <c r="A909" s="268"/>
      <c r="B909" s="269"/>
      <c r="C909" s="270"/>
      <c r="D909" s="269"/>
      <c r="E909" s="271"/>
      <c r="F909" s="271"/>
      <c r="G909" s="237"/>
      <c r="H909" s="237"/>
      <c r="I909" s="237"/>
      <c r="J909" s="237"/>
      <c r="K909" s="237"/>
      <c r="L909" s="237"/>
      <c r="M909" s="237"/>
      <c r="N909" s="237"/>
      <c r="O909" s="237"/>
      <c r="P909" s="237"/>
      <c r="Q909" s="237"/>
      <c r="R909" s="237"/>
      <c r="S909" s="237"/>
      <c r="T909" s="237"/>
      <c r="U909" s="237"/>
      <c r="V909" s="237"/>
      <c r="W909" s="237"/>
      <c r="X909" s="237"/>
      <c r="Y909" s="237"/>
      <c r="Z909" s="237"/>
    </row>
    <row r="910" spans="1:26" ht="12.75" customHeight="1" x14ac:dyDescent="0.2">
      <c r="A910" s="268"/>
      <c r="B910" s="269"/>
      <c r="C910" s="270"/>
      <c r="D910" s="269"/>
      <c r="E910" s="271"/>
      <c r="F910" s="271"/>
      <c r="G910" s="237"/>
      <c r="H910" s="237"/>
      <c r="I910" s="237"/>
      <c r="J910" s="237"/>
      <c r="K910" s="237"/>
      <c r="L910" s="237"/>
      <c r="M910" s="237"/>
      <c r="N910" s="237"/>
      <c r="O910" s="237"/>
      <c r="P910" s="237"/>
      <c r="Q910" s="237"/>
      <c r="R910" s="237"/>
      <c r="S910" s="237"/>
      <c r="T910" s="237"/>
      <c r="U910" s="237"/>
      <c r="V910" s="237"/>
      <c r="W910" s="237"/>
      <c r="X910" s="237"/>
      <c r="Y910" s="237"/>
      <c r="Z910" s="237"/>
    </row>
    <row r="911" spans="1:26" ht="12.75" customHeight="1" x14ac:dyDescent="0.2">
      <c r="A911" s="268"/>
      <c r="B911" s="269"/>
      <c r="C911" s="270"/>
      <c r="D911" s="269"/>
      <c r="E911" s="271"/>
      <c r="F911" s="271"/>
      <c r="G911" s="237"/>
      <c r="H911" s="237"/>
      <c r="I911" s="237"/>
      <c r="J911" s="237"/>
      <c r="K911" s="237"/>
      <c r="L911" s="237"/>
      <c r="M911" s="237"/>
      <c r="N911" s="237"/>
      <c r="O911" s="237"/>
      <c r="P911" s="237"/>
      <c r="Q911" s="237"/>
      <c r="R911" s="237"/>
      <c r="S911" s="237"/>
      <c r="T911" s="237"/>
      <c r="U911" s="237"/>
      <c r="V911" s="237"/>
      <c r="W911" s="237"/>
      <c r="X911" s="237"/>
      <c r="Y911" s="237"/>
      <c r="Z911" s="237"/>
    </row>
    <row r="912" spans="1:26" ht="12.75" customHeight="1" x14ac:dyDescent="0.2">
      <c r="A912" s="268"/>
      <c r="B912" s="269"/>
      <c r="C912" s="270"/>
      <c r="D912" s="269"/>
      <c r="E912" s="271"/>
      <c r="F912" s="271"/>
      <c r="G912" s="237"/>
      <c r="H912" s="237"/>
      <c r="I912" s="237"/>
      <c r="J912" s="237"/>
      <c r="K912" s="237"/>
      <c r="L912" s="237"/>
      <c r="M912" s="237"/>
      <c r="N912" s="237"/>
      <c r="O912" s="237"/>
      <c r="P912" s="237"/>
      <c r="Q912" s="237"/>
      <c r="R912" s="237"/>
      <c r="S912" s="237"/>
      <c r="T912" s="237"/>
      <c r="U912" s="237"/>
      <c r="V912" s="237"/>
      <c r="W912" s="237"/>
      <c r="X912" s="237"/>
      <c r="Y912" s="237"/>
      <c r="Z912" s="237"/>
    </row>
    <row r="913" spans="1:26" ht="12.75" customHeight="1" x14ac:dyDescent="0.2">
      <c r="A913" s="268"/>
      <c r="B913" s="269"/>
      <c r="C913" s="270"/>
      <c r="D913" s="269"/>
      <c r="E913" s="271"/>
      <c r="F913" s="271"/>
      <c r="G913" s="237"/>
      <c r="H913" s="237"/>
      <c r="I913" s="237"/>
      <c r="J913" s="237"/>
      <c r="K913" s="237"/>
      <c r="L913" s="237"/>
      <c r="M913" s="237"/>
      <c r="N913" s="237"/>
      <c r="O913" s="237"/>
      <c r="P913" s="237"/>
      <c r="Q913" s="237"/>
      <c r="R913" s="237"/>
      <c r="S913" s="237"/>
      <c r="T913" s="237"/>
      <c r="U913" s="237"/>
      <c r="V913" s="237"/>
      <c r="W913" s="237"/>
      <c r="X913" s="237"/>
      <c r="Y913" s="237"/>
      <c r="Z913" s="237"/>
    </row>
    <row r="914" spans="1:26" ht="12.75" customHeight="1" x14ac:dyDescent="0.2">
      <c r="A914" s="268"/>
      <c r="B914" s="269"/>
      <c r="C914" s="270"/>
      <c r="D914" s="269"/>
      <c r="E914" s="271"/>
      <c r="F914" s="271"/>
      <c r="G914" s="237"/>
      <c r="H914" s="237"/>
      <c r="I914" s="237"/>
      <c r="J914" s="237"/>
      <c r="K914" s="237"/>
      <c r="L914" s="237"/>
      <c r="M914" s="237"/>
      <c r="N914" s="237"/>
      <c r="O914" s="237"/>
      <c r="P914" s="237"/>
      <c r="Q914" s="237"/>
      <c r="R914" s="237"/>
      <c r="S914" s="237"/>
      <c r="T914" s="237"/>
      <c r="U914" s="237"/>
      <c r="V914" s="237"/>
      <c r="W914" s="237"/>
      <c r="X914" s="237"/>
      <c r="Y914" s="237"/>
      <c r="Z914" s="237"/>
    </row>
    <row r="915" spans="1:26" ht="12.75" customHeight="1" x14ac:dyDescent="0.2">
      <c r="A915" s="268"/>
      <c r="B915" s="269"/>
      <c r="C915" s="270"/>
      <c r="D915" s="269"/>
      <c r="E915" s="271"/>
      <c r="F915" s="271"/>
      <c r="G915" s="237"/>
      <c r="H915" s="237"/>
      <c r="I915" s="237"/>
      <c r="J915" s="237"/>
      <c r="K915" s="237"/>
      <c r="L915" s="237"/>
      <c r="M915" s="237"/>
      <c r="N915" s="237"/>
      <c r="O915" s="237"/>
      <c r="P915" s="237"/>
      <c r="Q915" s="237"/>
      <c r="R915" s="237"/>
      <c r="S915" s="237"/>
      <c r="T915" s="237"/>
      <c r="U915" s="237"/>
      <c r="V915" s="237"/>
      <c r="W915" s="237"/>
      <c r="X915" s="237"/>
      <c r="Y915" s="237"/>
      <c r="Z915" s="237"/>
    </row>
    <row r="916" spans="1:26" ht="12.75" customHeight="1" x14ac:dyDescent="0.2">
      <c r="A916" s="268"/>
      <c r="B916" s="269"/>
      <c r="C916" s="270"/>
      <c r="D916" s="269"/>
      <c r="E916" s="271"/>
      <c r="F916" s="271"/>
      <c r="G916" s="237"/>
      <c r="H916" s="237"/>
      <c r="I916" s="237"/>
      <c r="J916" s="237"/>
      <c r="K916" s="237"/>
      <c r="L916" s="237"/>
      <c r="M916" s="237"/>
      <c r="N916" s="237"/>
      <c r="O916" s="237"/>
      <c r="P916" s="237"/>
      <c r="Q916" s="237"/>
      <c r="R916" s="237"/>
      <c r="S916" s="237"/>
      <c r="T916" s="237"/>
      <c r="U916" s="237"/>
      <c r="V916" s="237"/>
      <c r="W916" s="237"/>
      <c r="X916" s="237"/>
      <c r="Y916" s="237"/>
      <c r="Z916" s="237"/>
    </row>
    <row r="917" spans="1:26" ht="12.75" customHeight="1" x14ac:dyDescent="0.2">
      <c r="A917" s="268"/>
      <c r="B917" s="269"/>
      <c r="C917" s="270"/>
      <c r="D917" s="269"/>
      <c r="E917" s="271"/>
      <c r="F917" s="271"/>
      <c r="G917" s="237"/>
      <c r="H917" s="237"/>
      <c r="I917" s="237"/>
      <c r="J917" s="237"/>
      <c r="K917" s="237"/>
      <c r="L917" s="237"/>
      <c r="M917" s="237"/>
      <c r="N917" s="237"/>
      <c r="O917" s="237"/>
      <c r="P917" s="237"/>
      <c r="Q917" s="237"/>
      <c r="R917" s="237"/>
      <c r="S917" s="237"/>
      <c r="T917" s="237"/>
      <c r="U917" s="237"/>
      <c r="V917" s="237"/>
      <c r="W917" s="237"/>
      <c r="X917" s="237"/>
      <c r="Y917" s="237"/>
      <c r="Z917" s="237"/>
    </row>
    <row r="918" spans="1:26" ht="12.75" customHeight="1" x14ac:dyDescent="0.2">
      <c r="A918" s="268"/>
      <c r="B918" s="269"/>
      <c r="C918" s="270"/>
      <c r="D918" s="269"/>
      <c r="E918" s="271"/>
      <c r="F918" s="271"/>
      <c r="G918" s="237"/>
      <c r="H918" s="237"/>
      <c r="I918" s="237"/>
      <c r="J918" s="237"/>
      <c r="K918" s="237"/>
      <c r="L918" s="237"/>
      <c r="M918" s="237"/>
      <c r="N918" s="237"/>
      <c r="O918" s="237"/>
      <c r="P918" s="237"/>
      <c r="Q918" s="237"/>
      <c r="R918" s="237"/>
      <c r="S918" s="237"/>
      <c r="T918" s="237"/>
      <c r="U918" s="237"/>
      <c r="V918" s="237"/>
      <c r="W918" s="237"/>
      <c r="X918" s="237"/>
      <c r="Y918" s="237"/>
      <c r="Z918" s="237"/>
    </row>
    <row r="919" spans="1:26" ht="12.75" customHeight="1" x14ac:dyDescent="0.2">
      <c r="A919" s="268"/>
      <c r="B919" s="269"/>
      <c r="C919" s="270"/>
      <c r="D919" s="269"/>
      <c r="E919" s="271"/>
      <c r="F919" s="271"/>
      <c r="G919" s="237"/>
      <c r="H919" s="237"/>
      <c r="I919" s="237"/>
      <c r="J919" s="237"/>
      <c r="K919" s="237"/>
      <c r="L919" s="237"/>
      <c r="M919" s="237"/>
      <c r="N919" s="237"/>
      <c r="O919" s="237"/>
      <c r="P919" s="237"/>
      <c r="Q919" s="237"/>
      <c r="R919" s="237"/>
      <c r="S919" s="237"/>
      <c r="T919" s="237"/>
      <c r="U919" s="237"/>
      <c r="V919" s="237"/>
      <c r="W919" s="237"/>
      <c r="X919" s="237"/>
      <c r="Y919" s="237"/>
      <c r="Z919" s="237"/>
    </row>
    <row r="920" spans="1:26" ht="12.75" customHeight="1" x14ac:dyDescent="0.2">
      <c r="A920" s="268"/>
      <c r="B920" s="269"/>
      <c r="C920" s="270"/>
      <c r="D920" s="269"/>
      <c r="E920" s="271"/>
      <c r="F920" s="271"/>
      <c r="G920" s="237"/>
      <c r="H920" s="237"/>
      <c r="I920" s="237"/>
      <c r="J920" s="237"/>
      <c r="K920" s="237"/>
      <c r="L920" s="237"/>
      <c r="M920" s="237"/>
      <c r="N920" s="237"/>
      <c r="O920" s="237"/>
      <c r="P920" s="237"/>
      <c r="Q920" s="237"/>
      <c r="R920" s="237"/>
      <c r="S920" s="237"/>
      <c r="T920" s="237"/>
      <c r="U920" s="237"/>
      <c r="V920" s="237"/>
      <c r="W920" s="237"/>
      <c r="X920" s="237"/>
      <c r="Y920" s="237"/>
      <c r="Z920" s="237"/>
    </row>
    <row r="921" spans="1:26" ht="12.75" customHeight="1" x14ac:dyDescent="0.2">
      <c r="A921" s="268"/>
      <c r="B921" s="269"/>
      <c r="C921" s="270"/>
      <c r="D921" s="269"/>
      <c r="E921" s="271"/>
      <c r="F921" s="271"/>
      <c r="G921" s="237"/>
      <c r="H921" s="237"/>
      <c r="I921" s="237"/>
      <c r="J921" s="237"/>
      <c r="K921" s="237"/>
      <c r="L921" s="237"/>
      <c r="M921" s="237"/>
      <c r="N921" s="237"/>
      <c r="O921" s="237"/>
      <c r="P921" s="237"/>
      <c r="Q921" s="237"/>
      <c r="R921" s="237"/>
      <c r="S921" s="237"/>
      <c r="T921" s="237"/>
      <c r="U921" s="237"/>
      <c r="V921" s="237"/>
      <c r="W921" s="237"/>
      <c r="X921" s="237"/>
      <c r="Y921" s="237"/>
      <c r="Z921" s="237"/>
    </row>
    <row r="922" spans="1:26" ht="12.75" customHeight="1" x14ac:dyDescent="0.2">
      <c r="A922" s="268"/>
      <c r="B922" s="269"/>
      <c r="C922" s="270"/>
      <c r="D922" s="269"/>
      <c r="E922" s="271"/>
      <c r="F922" s="271"/>
      <c r="G922" s="237"/>
      <c r="H922" s="237"/>
      <c r="I922" s="237"/>
      <c r="J922" s="237"/>
      <c r="K922" s="237"/>
      <c r="L922" s="237"/>
      <c r="M922" s="237"/>
      <c r="N922" s="237"/>
      <c r="O922" s="237"/>
      <c r="P922" s="237"/>
      <c r="Q922" s="237"/>
      <c r="R922" s="237"/>
      <c r="S922" s="237"/>
      <c r="T922" s="237"/>
      <c r="U922" s="237"/>
      <c r="V922" s="237"/>
      <c r="W922" s="237"/>
      <c r="X922" s="237"/>
      <c r="Y922" s="237"/>
      <c r="Z922" s="237"/>
    </row>
    <row r="923" spans="1:26" ht="12.75" customHeight="1" x14ac:dyDescent="0.2">
      <c r="A923" s="268"/>
      <c r="B923" s="269"/>
      <c r="C923" s="270"/>
      <c r="D923" s="269"/>
      <c r="E923" s="271"/>
      <c r="F923" s="271"/>
      <c r="G923" s="237"/>
      <c r="H923" s="237"/>
      <c r="I923" s="237"/>
      <c r="J923" s="237"/>
      <c r="K923" s="237"/>
      <c r="L923" s="237"/>
      <c r="M923" s="237"/>
      <c r="N923" s="237"/>
      <c r="O923" s="237"/>
      <c r="P923" s="237"/>
      <c r="Q923" s="237"/>
      <c r="R923" s="237"/>
      <c r="S923" s="237"/>
      <c r="T923" s="237"/>
      <c r="U923" s="237"/>
      <c r="V923" s="237"/>
      <c r="W923" s="237"/>
      <c r="X923" s="237"/>
      <c r="Y923" s="237"/>
      <c r="Z923" s="237"/>
    </row>
    <row r="924" spans="1:26" ht="12.75" customHeight="1" x14ac:dyDescent="0.2">
      <c r="A924" s="268"/>
      <c r="B924" s="269"/>
      <c r="C924" s="270"/>
      <c r="D924" s="269"/>
      <c r="E924" s="271"/>
      <c r="F924" s="271"/>
      <c r="G924" s="237"/>
      <c r="H924" s="237"/>
      <c r="I924" s="237"/>
      <c r="J924" s="237"/>
      <c r="K924" s="237"/>
      <c r="L924" s="237"/>
      <c r="M924" s="237"/>
      <c r="N924" s="237"/>
      <c r="O924" s="237"/>
      <c r="P924" s="237"/>
      <c r="Q924" s="237"/>
      <c r="R924" s="237"/>
      <c r="S924" s="237"/>
      <c r="T924" s="237"/>
      <c r="U924" s="237"/>
      <c r="V924" s="237"/>
      <c r="W924" s="237"/>
      <c r="X924" s="237"/>
      <c r="Y924" s="237"/>
      <c r="Z924" s="237"/>
    </row>
    <row r="925" spans="1:26" ht="12.75" customHeight="1" x14ac:dyDescent="0.2">
      <c r="A925" s="268"/>
      <c r="B925" s="269"/>
      <c r="C925" s="270"/>
      <c r="D925" s="269"/>
      <c r="E925" s="271"/>
      <c r="F925" s="271"/>
      <c r="G925" s="237"/>
      <c r="H925" s="237"/>
      <c r="I925" s="237"/>
      <c r="J925" s="237"/>
      <c r="K925" s="237"/>
      <c r="L925" s="237"/>
      <c r="M925" s="237"/>
      <c r="N925" s="237"/>
      <c r="O925" s="237"/>
      <c r="P925" s="237"/>
      <c r="Q925" s="237"/>
      <c r="R925" s="237"/>
      <c r="S925" s="237"/>
      <c r="T925" s="237"/>
      <c r="U925" s="237"/>
      <c r="V925" s="237"/>
      <c r="W925" s="237"/>
      <c r="X925" s="237"/>
      <c r="Y925" s="237"/>
      <c r="Z925" s="237"/>
    </row>
    <row r="926" spans="1:26" ht="12.75" customHeight="1" x14ac:dyDescent="0.2">
      <c r="A926" s="268"/>
      <c r="B926" s="269"/>
      <c r="C926" s="270"/>
      <c r="D926" s="269"/>
      <c r="E926" s="271"/>
      <c r="F926" s="271"/>
      <c r="G926" s="237"/>
      <c r="H926" s="237"/>
      <c r="I926" s="237"/>
      <c r="J926" s="237"/>
      <c r="K926" s="237"/>
      <c r="L926" s="237"/>
      <c r="M926" s="237"/>
      <c r="N926" s="237"/>
      <c r="O926" s="237"/>
      <c r="P926" s="237"/>
      <c r="Q926" s="237"/>
      <c r="R926" s="237"/>
      <c r="S926" s="237"/>
      <c r="T926" s="237"/>
      <c r="U926" s="237"/>
      <c r="V926" s="237"/>
      <c r="W926" s="237"/>
      <c r="X926" s="237"/>
      <c r="Y926" s="237"/>
      <c r="Z926" s="237"/>
    </row>
    <row r="927" spans="1:26" ht="12.75" customHeight="1" x14ac:dyDescent="0.2">
      <c r="A927" s="268"/>
      <c r="B927" s="269"/>
      <c r="C927" s="270"/>
      <c r="D927" s="269"/>
      <c r="E927" s="271"/>
      <c r="F927" s="271"/>
      <c r="G927" s="237"/>
      <c r="H927" s="237"/>
      <c r="I927" s="237"/>
      <c r="J927" s="237"/>
      <c r="K927" s="237"/>
      <c r="L927" s="237"/>
      <c r="M927" s="237"/>
      <c r="N927" s="237"/>
      <c r="O927" s="237"/>
      <c r="P927" s="237"/>
      <c r="Q927" s="237"/>
      <c r="R927" s="237"/>
      <c r="S927" s="237"/>
      <c r="T927" s="237"/>
      <c r="U927" s="237"/>
      <c r="V927" s="237"/>
      <c r="W927" s="237"/>
      <c r="X927" s="237"/>
      <c r="Y927" s="237"/>
      <c r="Z927" s="237"/>
    </row>
    <row r="928" spans="1:26" ht="12.75" customHeight="1" x14ac:dyDescent="0.2">
      <c r="A928" s="268"/>
      <c r="B928" s="269"/>
      <c r="C928" s="270"/>
      <c r="D928" s="269"/>
      <c r="E928" s="271"/>
      <c r="F928" s="271"/>
      <c r="G928" s="237"/>
      <c r="H928" s="237"/>
      <c r="I928" s="237"/>
      <c r="J928" s="237"/>
      <c r="K928" s="237"/>
      <c r="L928" s="237"/>
      <c r="M928" s="237"/>
      <c r="N928" s="237"/>
      <c r="O928" s="237"/>
      <c r="P928" s="237"/>
      <c r="Q928" s="237"/>
      <c r="R928" s="237"/>
      <c r="S928" s="237"/>
      <c r="T928" s="237"/>
      <c r="U928" s="237"/>
      <c r="V928" s="237"/>
      <c r="W928" s="237"/>
      <c r="X928" s="237"/>
      <c r="Y928" s="237"/>
      <c r="Z928" s="237"/>
    </row>
    <row r="929" spans="1:26" ht="12.75" customHeight="1" x14ac:dyDescent="0.2">
      <c r="A929" s="268"/>
      <c r="B929" s="269"/>
      <c r="C929" s="270"/>
      <c r="D929" s="269"/>
      <c r="E929" s="271"/>
      <c r="F929" s="271"/>
      <c r="G929" s="237"/>
      <c r="H929" s="237"/>
      <c r="I929" s="237"/>
      <c r="J929" s="237"/>
      <c r="K929" s="237"/>
      <c r="L929" s="237"/>
      <c r="M929" s="237"/>
      <c r="N929" s="237"/>
      <c r="O929" s="237"/>
      <c r="P929" s="237"/>
      <c r="Q929" s="237"/>
      <c r="R929" s="237"/>
      <c r="S929" s="237"/>
      <c r="T929" s="237"/>
      <c r="U929" s="237"/>
      <c r="V929" s="237"/>
      <c r="W929" s="237"/>
      <c r="X929" s="237"/>
      <c r="Y929" s="237"/>
      <c r="Z929" s="237"/>
    </row>
    <row r="930" spans="1:26" ht="12.75" customHeight="1" x14ac:dyDescent="0.2">
      <c r="A930" s="268"/>
      <c r="B930" s="269"/>
      <c r="C930" s="270"/>
      <c r="D930" s="269"/>
      <c r="E930" s="271"/>
      <c r="F930" s="271"/>
      <c r="G930" s="237"/>
      <c r="H930" s="237"/>
      <c r="I930" s="237"/>
      <c r="J930" s="237"/>
      <c r="K930" s="237"/>
      <c r="L930" s="237"/>
      <c r="M930" s="237"/>
      <c r="N930" s="237"/>
      <c r="O930" s="237"/>
      <c r="P930" s="237"/>
      <c r="Q930" s="237"/>
      <c r="R930" s="237"/>
      <c r="S930" s="237"/>
      <c r="T930" s="237"/>
      <c r="U930" s="237"/>
      <c r="V930" s="237"/>
      <c r="W930" s="237"/>
      <c r="X930" s="237"/>
      <c r="Y930" s="237"/>
      <c r="Z930" s="237"/>
    </row>
    <row r="931" spans="1:26" ht="12.75" customHeight="1" x14ac:dyDescent="0.2">
      <c r="A931" s="268"/>
      <c r="B931" s="269"/>
      <c r="C931" s="270"/>
      <c r="D931" s="269"/>
      <c r="E931" s="271"/>
      <c r="F931" s="271"/>
      <c r="G931" s="237"/>
      <c r="H931" s="237"/>
      <c r="I931" s="237"/>
      <c r="J931" s="237"/>
      <c r="K931" s="237"/>
      <c r="L931" s="237"/>
      <c r="M931" s="237"/>
      <c r="N931" s="237"/>
      <c r="O931" s="237"/>
      <c r="P931" s="237"/>
      <c r="Q931" s="237"/>
      <c r="R931" s="237"/>
      <c r="S931" s="237"/>
      <c r="T931" s="237"/>
      <c r="U931" s="237"/>
      <c r="V931" s="237"/>
      <c r="W931" s="237"/>
      <c r="X931" s="237"/>
      <c r="Y931" s="237"/>
      <c r="Z931" s="237"/>
    </row>
    <row r="932" spans="1:26" ht="12.75" customHeight="1" x14ac:dyDescent="0.2">
      <c r="A932" s="268"/>
      <c r="B932" s="269"/>
      <c r="C932" s="270"/>
      <c r="D932" s="269"/>
      <c r="E932" s="271"/>
      <c r="F932" s="271"/>
      <c r="G932" s="237"/>
      <c r="H932" s="237"/>
      <c r="I932" s="237"/>
      <c r="J932" s="237"/>
      <c r="K932" s="237"/>
      <c r="L932" s="237"/>
      <c r="M932" s="237"/>
      <c r="N932" s="237"/>
      <c r="O932" s="237"/>
      <c r="P932" s="237"/>
      <c r="Q932" s="237"/>
      <c r="R932" s="237"/>
      <c r="S932" s="237"/>
      <c r="T932" s="237"/>
      <c r="U932" s="237"/>
      <c r="V932" s="237"/>
      <c r="W932" s="237"/>
      <c r="X932" s="237"/>
      <c r="Y932" s="237"/>
      <c r="Z932" s="237"/>
    </row>
    <row r="933" spans="1:26" ht="12.75" customHeight="1" x14ac:dyDescent="0.2">
      <c r="A933" s="268"/>
      <c r="B933" s="269"/>
      <c r="C933" s="270"/>
      <c r="D933" s="269"/>
      <c r="E933" s="271"/>
      <c r="F933" s="271"/>
      <c r="G933" s="237"/>
      <c r="H933" s="237"/>
      <c r="I933" s="237"/>
      <c r="J933" s="237"/>
      <c r="K933" s="237"/>
      <c r="L933" s="237"/>
      <c r="M933" s="237"/>
      <c r="N933" s="237"/>
      <c r="O933" s="237"/>
      <c r="P933" s="237"/>
      <c r="Q933" s="237"/>
      <c r="R933" s="237"/>
      <c r="S933" s="237"/>
      <c r="T933" s="237"/>
      <c r="U933" s="237"/>
      <c r="V933" s="237"/>
      <c r="W933" s="237"/>
      <c r="X933" s="237"/>
      <c r="Y933" s="237"/>
      <c r="Z933" s="237"/>
    </row>
    <row r="934" spans="1:26" ht="12.75" customHeight="1" x14ac:dyDescent="0.2">
      <c r="A934" s="268"/>
      <c r="B934" s="269"/>
      <c r="C934" s="270"/>
      <c r="D934" s="269"/>
      <c r="E934" s="271"/>
      <c r="F934" s="271"/>
      <c r="G934" s="237"/>
      <c r="H934" s="237"/>
      <c r="I934" s="237"/>
      <c r="J934" s="237"/>
      <c r="K934" s="237"/>
      <c r="L934" s="237"/>
      <c r="M934" s="237"/>
      <c r="N934" s="237"/>
      <c r="O934" s="237"/>
      <c r="P934" s="237"/>
      <c r="Q934" s="237"/>
      <c r="R934" s="237"/>
      <c r="S934" s="237"/>
      <c r="T934" s="237"/>
      <c r="U934" s="237"/>
      <c r="V934" s="237"/>
      <c r="W934" s="237"/>
      <c r="X934" s="237"/>
      <c r="Y934" s="237"/>
      <c r="Z934" s="237"/>
    </row>
    <row r="935" spans="1:26" ht="12.75" customHeight="1" x14ac:dyDescent="0.2">
      <c r="A935" s="268"/>
      <c r="B935" s="269"/>
      <c r="C935" s="270"/>
      <c r="D935" s="269"/>
      <c r="E935" s="271"/>
      <c r="F935" s="271"/>
      <c r="G935" s="237"/>
      <c r="H935" s="237"/>
      <c r="I935" s="237"/>
      <c r="J935" s="237"/>
      <c r="K935" s="237"/>
      <c r="L935" s="237"/>
      <c r="M935" s="237"/>
      <c r="N935" s="237"/>
      <c r="O935" s="237"/>
      <c r="P935" s="237"/>
      <c r="Q935" s="237"/>
      <c r="R935" s="237"/>
      <c r="S935" s="237"/>
      <c r="T935" s="237"/>
      <c r="U935" s="237"/>
      <c r="V935" s="237"/>
      <c r="W935" s="237"/>
      <c r="X935" s="237"/>
      <c r="Y935" s="237"/>
      <c r="Z935" s="237"/>
    </row>
    <row r="936" spans="1:26" ht="12.75" customHeight="1" x14ac:dyDescent="0.2">
      <c r="A936" s="268"/>
      <c r="B936" s="269"/>
      <c r="C936" s="270"/>
      <c r="D936" s="269"/>
      <c r="E936" s="271"/>
      <c r="F936" s="271"/>
      <c r="G936" s="237"/>
      <c r="H936" s="237"/>
      <c r="I936" s="237"/>
      <c r="J936" s="237"/>
      <c r="K936" s="237"/>
      <c r="L936" s="237"/>
      <c r="M936" s="237"/>
      <c r="N936" s="237"/>
      <c r="O936" s="237"/>
      <c r="P936" s="237"/>
      <c r="Q936" s="237"/>
      <c r="R936" s="237"/>
      <c r="S936" s="237"/>
      <c r="T936" s="237"/>
      <c r="U936" s="237"/>
      <c r="V936" s="237"/>
      <c r="W936" s="237"/>
      <c r="X936" s="237"/>
      <c r="Y936" s="237"/>
      <c r="Z936" s="237"/>
    </row>
    <row r="937" spans="1:26" ht="12.75" customHeight="1" x14ac:dyDescent="0.2">
      <c r="A937" s="268"/>
      <c r="B937" s="269"/>
      <c r="C937" s="270"/>
      <c r="D937" s="269"/>
      <c r="E937" s="271"/>
      <c r="F937" s="271"/>
      <c r="G937" s="237"/>
      <c r="H937" s="237"/>
      <c r="I937" s="237"/>
      <c r="J937" s="237"/>
      <c r="K937" s="237"/>
      <c r="L937" s="237"/>
      <c r="M937" s="237"/>
      <c r="N937" s="237"/>
      <c r="O937" s="237"/>
      <c r="P937" s="237"/>
      <c r="Q937" s="237"/>
      <c r="R937" s="237"/>
      <c r="S937" s="237"/>
      <c r="T937" s="237"/>
      <c r="U937" s="237"/>
      <c r="V937" s="237"/>
      <c r="W937" s="237"/>
      <c r="X937" s="237"/>
      <c r="Y937" s="237"/>
      <c r="Z937" s="237"/>
    </row>
    <row r="938" spans="1:26" ht="12.75" customHeight="1" x14ac:dyDescent="0.2">
      <c r="A938" s="268"/>
      <c r="B938" s="269"/>
      <c r="C938" s="270"/>
      <c r="D938" s="269"/>
      <c r="E938" s="271"/>
      <c r="F938" s="271"/>
      <c r="G938" s="237"/>
      <c r="H938" s="237"/>
      <c r="I938" s="237"/>
      <c r="J938" s="237"/>
      <c r="K938" s="237"/>
      <c r="L938" s="237"/>
      <c r="M938" s="237"/>
      <c r="N938" s="237"/>
      <c r="O938" s="237"/>
      <c r="P938" s="237"/>
      <c r="Q938" s="237"/>
      <c r="R938" s="237"/>
      <c r="S938" s="237"/>
      <c r="T938" s="237"/>
      <c r="U938" s="237"/>
      <c r="V938" s="237"/>
      <c r="W938" s="237"/>
      <c r="X938" s="237"/>
      <c r="Y938" s="237"/>
      <c r="Z938" s="237"/>
    </row>
    <row r="939" spans="1:26" ht="12.75" customHeight="1" x14ac:dyDescent="0.2">
      <c r="A939" s="268"/>
      <c r="B939" s="269"/>
      <c r="C939" s="270"/>
      <c r="D939" s="269"/>
      <c r="E939" s="271"/>
      <c r="F939" s="271"/>
      <c r="G939" s="237"/>
      <c r="H939" s="237"/>
      <c r="I939" s="237"/>
      <c r="J939" s="237"/>
      <c r="K939" s="237"/>
      <c r="L939" s="237"/>
      <c r="M939" s="237"/>
      <c r="N939" s="237"/>
      <c r="O939" s="237"/>
      <c r="P939" s="237"/>
      <c r="Q939" s="237"/>
      <c r="R939" s="237"/>
      <c r="S939" s="237"/>
      <c r="T939" s="237"/>
      <c r="U939" s="237"/>
      <c r="V939" s="237"/>
      <c r="W939" s="237"/>
      <c r="X939" s="237"/>
      <c r="Y939" s="237"/>
      <c r="Z939" s="237"/>
    </row>
    <row r="940" spans="1:26" ht="12.75" customHeight="1" x14ac:dyDescent="0.2">
      <c r="A940" s="268"/>
      <c r="B940" s="269"/>
      <c r="C940" s="270"/>
      <c r="D940" s="269"/>
      <c r="E940" s="271"/>
      <c r="F940" s="271"/>
      <c r="G940" s="237"/>
      <c r="H940" s="237"/>
      <c r="I940" s="237"/>
      <c r="J940" s="237"/>
      <c r="K940" s="237"/>
      <c r="L940" s="237"/>
      <c r="M940" s="237"/>
      <c r="N940" s="237"/>
      <c r="O940" s="237"/>
      <c r="P940" s="237"/>
      <c r="Q940" s="237"/>
      <c r="R940" s="237"/>
      <c r="S940" s="237"/>
      <c r="T940" s="237"/>
      <c r="U940" s="237"/>
      <c r="V940" s="237"/>
      <c r="W940" s="237"/>
      <c r="X940" s="237"/>
      <c r="Y940" s="237"/>
      <c r="Z940" s="237"/>
    </row>
    <row r="941" spans="1:26" ht="12.75" customHeight="1" x14ac:dyDescent="0.2">
      <c r="A941" s="268"/>
      <c r="B941" s="269"/>
      <c r="C941" s="270"/>
      <c r="D941" s="269"/>
      <c r="E941" s="271"/>
      <c r="F941" s="271"/>
      <c r="G941" s="237"/>
      <c r="H941" s="237"/>
      <c r="I941" s="237"/>
      <c r="J941" s="237"/>
      <c r="K941" s="237"/>
      <c r="L941" s="237"/>
      <c r="M941" s="237"/>
      <c r="N941" s="237"/>
      <c r="O941" s="237"/>
      <c r="P941" s="237"/>
      <c r="Q941" s="237"/>
      <c r="R941" s="237"/>
      <c r="S941" s="237"/>
      <c r="T941" s="237"/>
      <c r="U941" s="237"/>
      <c r="V941" s="237"/>
      <c r="W941" s="237"/>
      <c r="X941" s="237"/>
      <c r="Y941" s="237"/>
      <c r="Z941" s="237"/>
    </row>
    <row r="942" spans="1:26" ht="12.75" customHeight="1" x14ac:dyDescent="0.2">
      <c r="A942" s="268"/>
      <c r="B942" s="269"/>
      <c r="C942" s="270"/>
      <c r="D942" s="269"/>
      <c r="E942" s="271"/>
      <c r="F942" s="271"/>
      <c r="G942" s="237"/>
      <c r="H942" s="237"/>
      <c r="I942" s="237"/>
      <c r="J942" s="237"/>
      <c r="K942" s="237"/>
      <c r="L942" s="237"/>
      <c r="M942" s="237"/>
      <c r="N942" s="237"/>
      <c r="O942" s="237"/>
      <c r="P942" s="237"/>
      <c r="Q942" s="237"/>
      <c r="R942" s="237"/>
      <c r="S942" s="237"/>
      <c r="T942" s="237"/>
      <c r="U942" s="237"/>
      <c r="V942" s="237"/>
      <c r="W942" s="237"/>
      <c r="X942" s="237"/>
      <c r="Y942" s="237"/>
      <c r="Z942" s="237"/>
    </row>
    <row r="943" spans="1:26" ht="12.75" customHeight="1" x14ac:dyDescent="0.2">
      <c r="A943" s="268"/>
      <c r="B943" s="269"/>
      <c r="C943" s="270"/>
      <c r="D943" s="269"/>
      <c r="E943" s="271"/>
      <c r="F943" s="271"/>
      <c r="G943" s="237"/>
      <c r="H943" s="237"/>
      <c r="I943" s="237"/>
      <c r="J943" s="237"/>
      <c r="K943" s="237"/>
      <c r="L943" s="237"/>
      <c r="M943" s="237"/>
      <c r="N943" s="237"/>
      <c r="O943" s="237"/>
      <c r="P943" s="237"/>
      <c r="Q943" s="237"/>
      <c r="R943" s="237"/>
      <c r="S943" s="237"/>
      <c r="T943" s="237"/>
      <c r="U943" s="237"/>
      <c r="V943" s="237"/>
      <c r="W943" s="237"/>
      <c r="X943" s="237"/>
      <c r="Y943" s="237"/>
      <c r="Z943" s="237"/>
    </row>
    <row r="944" spans="1:26" ht="12.75" customHeight="1" x14ac:dyDescent="0.2">
      <c r="A944" s="268"/>
      <c r="B944" s="269"/>
      <c r="C944" s="270"/>
      <c r="D944" s="269"/>
      <c r="E944" s="271"/>
      <c r="F944" s="271"/>
      <c r="G944" s="237"/>
      <c r="H944" s="237"/>
      <c r="I944" s="237"/>
      <c r="J944" s="237"/>
      <c r="K944" s="237"/>
      <c r="L944" s="237"/>
      <c r="M944" s="237"/>
      <c r="N944" s="237"/>
      <c r="O944" s="237"/>
      <c r="P944" s="237"/>
      <c r="Q944" s="237"/>
      <c r="R944" s="237"/>
      <c r="S944" s="237"/>
      <c r="T944" s="237"/>
      <c r="U944" s="237"/>
      <c r="V944" s="237"/>
      <c r="W944" s="237"/>
      <c r="X944" s="237"/>
      <c r="Y944" s="237"/>
      <c r="Z944" s="237"/>
    </row>
    <row r="945" spans="1:26" ht="12.75" customHeight="1" x14ac:dyDescent="0.2">
      <c r="A945" s="268"/>
      <c r="B945" s="269"/>
      <c r="C945" s="270"/>
      <c r="D945" s="269"/>
      <c r="E945" s="271"/>
      <c r="F945" s="271"/>
      <c r="G945" s="237"/>
      <c r="H945" s="237"/>
      <c r="I945" s="237"/>
      <c r="J945" s="237"/>
      <c r="K945" s="237"/>
      <c r="L945" s="237"/>
      <c r="M945" s="237"/>
      <c r="N945" s="237"/>
      <c r="O945" s="237"/>
      <c r="P945" s="237"/>
      <c r="Q945" s="237"/>
      <c r="R945" s="237"/>
      <c r="S945" s="237"/>
      <c r="T945" s="237"/>
      <c r="U945" s="237"/>
      <c r="V945" s="237"/>
      <c r="W945" s="237"/>
      <c r="X945" s="237"/>
      <c r="Y945" s="237"/>
      <c r="Z945" s="237"/>
    </row>
    <row r="946" spans="1:26" ht="12.75" customHeight="1" x14ac:dyDescent="0.2">
      <c r="A946" s="268"/>
      <c r="B946" s="269"/>
      <c r="C946" s="270"/>
      <c r="D946" s="269"/>
      <c r="E946" s="271"/>
      <c r="F946" s="271"/>
      <c r="G946" s="237"/>
      <c r="H946" s="237"/>
      <c r="I946" s="237"/>
      <c r="J946" s="237"/>
      <c r="K946" s="237"/>
      <c r="L946" s="237"/>
      <c r="M946" s="237"/>
      <c r="N946" s="237"/>
      <c r="O946" s="237"/>
      <c r="P946" s="237"/>
      <c r="Q946" s="237"/>
      <c r="R946" s="237"/>
      <c r="S946" s="237"/>
      <c r="T946" s="237"/>
      <c r="U946" s="237"/>
      <c r="V946" s="237"/>
      <c r="W946" s="237"/>
      <c r="X946" s="237"/>
      <c r="Y946" s="237"/>
      <c r="Z946" s="237"/>
    </row>
    <row r="947" spans="1:26" ht="12.75" customHeight="1" x14ac:dyDescent="0.2">
      <c r="A947" s="268"/>
      <c r="B947" s="269"/>
      <c r="C947" s="270"/>
      <c r="D947" s="269"/>
      <c r="E947" s="271"/>
      <c r="F947" s="271"/>
      <c r="G947" s="237"/>
      <c r="H947" s="237"/>
      <c r="I947" s="237"/>
      <c r="J947" s="237"/>
      <c r="K947" s="237"/>
      <c r="L947" s="237"/>
      <c r="M947" s="237"/>
      <c r="N947" s="237"/>
      <c r="O947" s="237"/>
      <c r="P947" s="237"/>
      <c r="Q947" s="237"/>
      <c r="R947" s="237"/>
      <c r="S947" s="237"/>
      <c r="T947" s="237"/>
      <c r="U947" s="237"/>
      <c r="V947" s="237"/>
      <c r="W947" s="237"/>
      <c r="X947" s="237"/>
      <c r="Y947" s="237"/>
      <c r="Z947" s="237"/>
    </row>
    <row r="948" spans="1:26" ht="12.75" customHeight="1" x14ac:dyDescent="0.2">
      <c r="A948" s="268"/>
      <c r="B948" s="269"/>
      <c r="C948" s="270"/>
      <c r="D948" s="269"/>
      <c r="E948" s="271"/>
      <c r="F948" s="271"/>
      <c r="G948" s="237"/>
      <c r="H948" s="237"/>
      <c r="I948" s="237"/>
      <c r="J948" s="237"/>
      <c r="K948" s="237"/>
      <c r="L948" s="237"/>
      <c r="M948" s="237"/>
      <c r="N948" s="237"/>
      <c r="O948" s="237"/>
      <c r="P948" s="237"/>
      <c r="Q948" s="237"/>
      <c r="R948" s="237"/>
      <c r="S948" s="237"/>
      <c r="T948" s="237"/>
      <c r="U948" s="237"/>
      <c r="V948" s="237"/>
      <c r="W948" s="237"/>
      <c r="X948" s="237"/>
      <c r="Y948" s="237"/>
      <c r="Z948" s="237"/>
    </row>
    <row r="949" spans="1:26" ht="12.75" customHeight="1" x14ac:dyDescent="0.2">
      <c r="A949" s="268"/>
      <c r="B949" s="269"/>
      <c r="C949" s="270"/>
      <c r="D949" s="269"/>
      <c r="E949" s="271"/>
      <c r="F949" s="271"/>
      <c r="G949" s="237"/>
      <c r="H949" s="237"/>
      <c r="I949" s="237"/>
      <c r="J949" s="237"/>
      <c r="K949" s="237"/>
      <c r="L949" s="237"/>
      <c r="M949" s="237"/>
      <c r="N949" s="237"/>
      <c r="O949" s="237"/>
      <c r="P949" s="237"/>
      <c r="Q949" s="237"/>
      <c r="R949" s="237"/>
      <c r="S949" s="237"/>
      <c r="T949" s="237"/>
      <c r="U949" s="237"/>
      <c r="V949" s="237"/>
      <c r="W949" s="237"/>
      <c r="X949" s="237"/>
      <c r="Y949" s="237"/>
      <c r="Z949" s="237"/>
    </row>
    <row r="950" spans="1:26" ht="12.75" customHeight="1" x14ac:dyDescent="0.2">
      <c r="A950" s="268"/>
      <c r="B950" s="269"/>
      <c r="C950" s="270"/>
      <c r="D950" s="269"/>
      <c r="E950" s="271"/>
      <c r="F950" s="271"/>
      <c r="G950" s="237"/>
      <c r="H950" s="237"/>
      <c r="I950" s="237"/>
      <c r="J950" s="237"/>
      <c r="K950" s="237"/>
      <c r="L950" s="237"/>
      <c r="M950" s="237"/>
      <c r="N950" s="237"/>
      <c r="O950" s="237"/>
      <c r="P950" s="237"/>
      <c r="Q950" s="237"/>
      <c r="R950" s="237"/>
      <c r="S950" s="237"/>
      <c r="T950" s="237"/>
      <c r="U950" s="237"/>
      <c r="V950" s="237"/>
      <c r="W950" s="237"/>
      <c r="X950" s="237"/>
      <c r="Y950" s="237"/>
      <c r="Z950" s="237"/>
    </row>
    <row r="951" spans="1:26" ht="12.75" customHeight="1" x14ac:dyDescent="0.2">
      <c r="A951" s="268"/>
      <c r="B951" s="269"/>
      <c r="C951" s="270"/>
      <c r="D951" s="269"/>
      <c r="E951" s="271"/>
      <c r="F951" s="271"/>
      <c r="G951" s="237"/>
      <c r="H951" s="237"/>
      <c r="I951" s="237"/>
      <c r="J951" s="237"/>
      <c r="K951" s="237"/>
      <c r="L951" s="237"/>
      <c r="M951" s="237"/>
      <c r="N951" s="237"/>
      <c r="O951" s="237"/>
      <c r="P951" s="237"/>
      <c r="Q951" s="237"/>
      <c r="R951" s="237"/>
      <c r="S951" s="237"/>
      <c r="T951" s="237"/>
      <c r="U951" s="237"/>
      <c r="V951" s="237"/>
      <c r="W951" s="237"/>
      <c r="X951" s="237"/>
      <c r="Y951" s="237"/>
      <c r="Z951" s="237"/>
    </row>
    <row r="952" spans="1:26" ht="12.75" customHeight="1" x14ac:dyDescent="0.2">
      <c r="A952" s="268"/>
      <c r="B952" s="269"/>
      <c r="C952" s="270"/>
      <c r="D952" s="269"/>
      <c r="E952" s="271"/>
      <c r="F952" s="271"/>
      <c r="G952" s="237"/>
      <c r="H952" s="237"/>
      <c r="I952" s="237"/>
      <c r="J952" s="237"/>
      <c r="K952" s="237"/>
      <c r="L952" s="237"/>
      <c r="M952" s="237"/>
      <c r="N952" s="237"/>
      <c r="O952" s="237"/>
      <c r="P952" s="237"/>
      <c r="Q952" s="237"/>
      <c r="R952" s="237"/>
      <c r="S952" s="237"/>
      <c r="T952" s="237"/>
      <c r="U952" s="237"/>
      <c r="V952" s="237"/>
      <c r="W952" s="237"/>
      <c r="X952" s="237"/>
      <c r="Y952" s="237"/>
      <c r="Z952" s="237"/>
    </row>
    <row r="953" spans="1:26" ht="12.75" customHeight="1" x14ac:dyDescent="0.2">
      <c r="A953" s="268"/>
      <c r="B953" s="269"/>
      <c r="C953" s="270"/>
      <c r="D953" s="269"/>
      <c r="E953" s="271"/>
      <c r="F953" s="271"/>
      <c r="G953" s="237"/>
      <c r="H953" s="237"/>
      <c r="I953" s="237"/>
      <c r="J953" s="237"/>
      <c r="K953" s="237"/>
      <c r="L953" s="237"/>
      <c r="M953" s="237"/>
      <c r="N953" s="237"/>
      <c r="O953" s="237"/>
      <c r="P953" s="237"/>
      <c r="Q953" s="237"/>
      <c r="R953" s="237"/>
      <c r="S953" s="237"/>
      <c r="T953" s="237"/>
      <c r="U953" s="237"/>
      <c r="V953" s="237"/>
      <c r="W953" s="237"/>
      <c r="X953" s="237"/>
      <c r="Y953" s="237"/>
      <c r="Z953" s="237"/>
    </row>
    <row r="954" spans="1:26" ht="12.75" customHeight="1" x14ac:dyDescent="0.2">
      <c r="A954" s="268"/>
      <c r="B954" s="269"/>
      <c r="C954" s="270"/>
      <c r="D954" s="269"/>
      <c r="E954" s="271"/>
      <c r="F954" s="271"/>
      <c r="G954" s="237"/>
      <c r="H954" s="237"/>
      <c r="I954" s="237"/>
      <c r="J954" s="237"/>
      <c r="K954" s="237"/>
      <c r="L954" s="237"/>
      <c r="M954" s="237"/>
      <c r="N954" s="237"/>
      <c r="O954" s="237"/>
      <c r="P954" s="237"/>
      <c r="Q954" s="237"/>
      <c r="R954" s="237"/>
      <c r="S954" s="237"/>
      <c r="T954" s="237"/>
      <c r="U954" s="237"/>
      <c r="V954" s="237"/>
      <c r="W954" s="237"/>
      <c r="X954" s="237"/>
      <c r="Y954" s="237"/>
      <c r="Z954" s="237"/>
    </row>
    <row r="955" spans="1:26" ht="12.75" customHeight="1" x14ac:dyDescent="0.2">
      <c r="A955" s="268"/>
      <c r="B955" s="269"/>
      <c r="C955" s="270"/>
      <c r="D955" s="269"/>
      <c r="E955" s="271"/>
      <c r="F955" s="271"/>
      <c r="G955" s="237"/>
      <c r="H955" s="237"/>
      <c r="I955" s="237"/>
      <c r="J955" s="237"/>
      <c r="K955" s="237"/>
      <c r="L955" s="237"/>
      <c r="M955" s="237"/>
      <c r="N955" s="237"/>
      <c r="O955" s="237"/>
      <c r="P955" s="237"/>
      <c r="Q955" s="237"/>
      <c r="R955" s="237"/>
      <c r="S955" s="237"/>
      <c r="T955" s="237"/>
      <c r="U955" s="237"/>
      <c r="V955" s="237"/>
      <c r="W955" s="237"/>
      <c r="X955" s="237"/>
      <c r="Y955" s="237"/>
      <c r="Z955" s="237"/>
    </row>
    <row r="956" spans="1:26" ht="12.75" customHeight="1" x14ac:dyDescent="0.2">
      <c r="A956" s="268"/>
      <c r="B956" s="269"/>
      <c r="C956" s="270"/>
      <c r="D956" s="269"/>
      <c r="E956" s="271"/>
      <c r="F956" s="271"/>
      <c r="G956" s="237"/>
      <c r="H956" s="237"/>
      <c r="I956" s="237"/>
      <c r="J956" s="237"/>
      <c r="K956" s="237"/>
      <c r="L956" s="237"/>
      <c r="M956" s="237"/>
      <c r="N956" s="237"/>
      <c r="O956" s="237"/>
      <c r="P956" s="237"/>
      <c r="Q956" s="237"/>
      <c r="R956" s="237"/>
      <c r="S956" s="237"/>
      <c r="T956" s="237"/>
      <c r="U956" s="237"/>
      <c r="V956" s="237"/>
      <c r="W956" s="237"/>
      <c r="X956" s="237"/>
      <c r="Y956" s="237"/>
      <c r="Z956" s="237"/>
    </row>
    <row r="957" spans="1:26" ht="12.75" customHeight="1" x14ac:dyDescent="0.2">
      <c r="A957" s="268"/>
      <c r="B957" s="269"/>
      <c r="C957" s="270"/>
      <c r="D957" s="269"/>
      <c r="E957" s="271"/>
      <c r="F957" s="271"/>
      <c r="G957" s="237"/>
      <c r="H957" s="237"/>
      <c r="I957" s="237"/>
      <c r="J957" s="237"/>
      <c r="K957" s="237"/>
      <c r="L957" s="237"/>
      <c r="M957" s="237"/>
      <c r="N957" s="237"/>
      <c r="O957" s="237"/>
      <c r="P957" s="237"/>
      <c r="Q957" s="237"/>
      <c r="R957" s="237"/>
      <c r="S957" s="237"/>
      <c r="T957" s="237"/>
      <c r="U957" s="237"/>
      <c r="V957" s="237"/>
      <c r="W957" s="237"/>
      <c r="X957" s="237"/>
      <c r="Y957" s="237"/>
      <c r="Z957" s="237"/>
    </row>
    <row r="958" spans="1:26" ht="12.75" customHeight="1" x14ac:dyDescent="0.2">
      <c r="A958" s="268"/>
      <c r="B958" s="269"/>
      <c r="C958" s="270"/>
      <c r="D958" s="269"/>
      <c r="E958" s="271"/>
      <c r="F958" s="271"/>
      <c r="G958" s="237"/>
      <c r="H958" s="237"/>
      <c r="I958" s="237"/>
      <c r="J958" s="237"/>
      <c r="K958" s="237"/>
      <c r="L958" s="237"/>
      <c r="M958" s="237"/>
      <c r="N958" s="237"/>
      <c r="O958" s="237"/>
      <c r="P958" s="237"/>
      <c r="Q958" s="237"/>
      <c r="R958" s="237"/>
      <c r="S958" s="237"/>
      <c r="T958" s="237"/>
      <c r="U958" s="237"/>
      <c r="V958" s="237"/>
      <c r="W958" s="237"/>
      <c r="X958" s="237"/>
      <c r="Y958" s="237"/>
      <c r="Z958" s="237"/>
    </row>
    <row r="959" spans="1:26" ht="12.75" customHeight="1" x14ac:dyDescent="0.2">
      <c r="A959" s="268"/>
      <c r="B959" s="269"/>
      <c r="C959" s="270"/>
      <c r="D959" s="269"/>
      <c r="E959" s="271"/>
      <c r="F959" s="271"/>
      <c r="G959" s="237"/>
      <c r="H959" s="237"/>
      <c r="I959" s="237"/>
      <c r="J959" s="237"/>
      <c r="K959" s="237"/>
      <c r="L959" s="237"/>
      <c r="M959" s="237"/>
      <c r="N959" s="237"/>
      <c r="O959" s="237"/>
      <c r="P959" s="237"/>
      <c r="Q959" s="237"/>
      <c r="R959" s="237"/>
      <c r="S959" s="237"/>
      <c r="T959" s="237"/>
      <c r="U959" s="237"/>
      <c r="V959" s="237"/>
      <c r="W959" s="237"/>
      <c r="X959" s="237"/>
      <c r="Y959" s="237"/>
      <c r="Z959" s="237"/>
    </row>
    <row r="960" spans="1:26" ht="12.75" customHeight="1" x14ac:dyDescent="0.2">
      <c r="A960" s="268"/>
      <c r="B960" s="269"/>
      <c r="C960" s="270"/>
      <c r="D960" s="269"/>
      <c r="E960" s="271"/>
      <c r="F960" s="271"/>
      <c r="G960" s="237"/>
      <c r="H960" s="237"/>
      <c r="I960" s="237"/>
      <c r="J960" s="237"/>
      <c r="K960" s="237"/>
      <c r="L960" s="237"/>
      <c r="M960" s="237"/>
      <c r="N960" s="237"/>
      <c r="O960" s="237"/>
      <c r="P960" s="237"/>
      <c r="Q960" s="237"/>
      <c r="R960" s="237"/>
      <c r="S960" s="237"/>
      <c r="T960" s="237"/>
      <c r="U960" s="237"/>
      <c r="V960" s="237"/>
      <c r="W960" s="237"/>
      <c r="X960" s="237"/>
      <c r="Y960" s="237"/>
      <c r="Z960" s="237"/>
    </row>
    <row r="961" spans="1:26" ht="12.75" customHeight="1" x14ac:dyDescent="0.2">
      <c r="A961" s="268"/>
      <c r="B961" s="269"/>
      <c r="C961" s="270"/>
      <c r="D961" s="269"/>
      <c r="E961" s="271"/>
      <c r="F961" s="271"/>
      <c r="G961" s="237"/>
      <c r="H961" s="237"/>
      <c r="I961" s="237"/>
      <c r="J961" s="237"/>
      <c r="K961" s="237"/>
      <c r="L961" s="237"/>
      <c r="M961" s="237"/>
      <c r="N961" s="237"/>
      <c r="O961" s="237"/>
      <c r="P961" s="237"/>
      <c r="Q961" s="237"/>
      <c r="R961" s="237"/>
      <c r="S961" s="237"/>
      <c r="T961" s="237"/>
      <c r="U961" s="237"/>
      <c r="V961" s="237"/>
      <c r="W961" s="237"/>
      <c r="X961" s="237"/>
      <c r="Y961" s="237"/>
      <c r="Z961" s="237"/>
    </row>
    <row r="962" spans="1:26" ht="12.75" customHeight="1" x14ac:dyDescent="0.2">
      <c r="A962" s="268"/>
      <c r="B962" s="269"/>
      <c r="C962" s="270"/>
      <c r="D962" s="269"/>
      <c r="E962" s="271"/>
      <c r="F962" s="271"/>
      <c r="G962" s="237"/>
      <c r="H962" s="237"/>
      <c r="I962" s="237"/>
      <c r="J962" s="237"/>
      <c r="K962" s="237"/>
      <c r="L962" s="237"/>
      <c r="M962" s="237"/>
      <c r="N962" s="237"/>
      <c r="O962" s="237"/>
      <c r="P962" s="237"/>
      <c r="Q962" s="237"/>
      <c r="R962" s="237"/>
      <c r="S962" s="237"/>
      <c r="T962" s="237"/>
      <c r="U962" s="237"/>
      <c r="V962" s="237"/>
      <c r="W962" s="237"/>
      <c r="X962" s="237"/>
      <c r="Y962" s="237"/>
      <c r="Z962" s="237"/>
    </row>
    <row r="963" spans="1:26" ht="12.75" customHeight="1" x14ac:dyDescent="0.2">
      <c r="A963" s="268"/>
      <c r="B963" s="269"/>
      <c r="C963" s="270"/>
      <c r="D963" s="269"/>
      <c r="E963" s="271"/>
      <c r="F963" s="271"/>
      <c r="G963" s="237"/>
      <c r="H963" s="237"/>
      <c r="I963" s="237"/>
      <c r="J963" s="237"/>
      <c r="K963" s="237"/>
      <c r="L963" s="237"/>
      <c r="M963" s="237"/>
      <c r="N963" s="237"/>
      <c r="O963" s="237"/>
      <c r="P963" s="237"/>
      <c r="Q963" s="237"/>
      <c r="R963" s="237"/>
      <c r="S963" s="237"/>
      <c r="T963" s="237"/>
      <c r="U963" s="237"/>
      <c r="V963" s="237"/>
      <c r="W963" s="237"/>
      <c r="X963" s="237"/>
      <c r="Y963" s="237"/>
      <c r="Z963" s="237"/>
    </row>
    <row r="964" spans="1:26" ht="12.75" customHeight="1" x14ac:dyDescent="0.2">
      <c r="A964" s="268"/>
      <c r="B964" s="269"/>
      <c r="C964" s="270"/>
      <c r="D964" s="269"/>
      <c r="E964" s="271"/>
      <c r="F964" s="271"/>
      <c r="G964" s="237"/>
      <c r="H964" s="237"/>
      <c r="I964" s="237"/>
      <c r="J964" s="237"/>
      <c r="K964" s="237"/>
      <c r="L964" s="237"/>
      <c r="M964" s="237"/>
      <c r="N964" s="237"/>
      <c r="O964" s="237"/>
      <c r="P964" s="237"/>
      <c r="Q964" s="237"/>
      <c r="R964" s="237"/>
      <c r="S964" s="237"/>
      <c r="T964" s="237"/>
      <c r="U964" s="237"/>
      <c r="V964" s="237"/>
      <c r="W964" s="237"/>
      <c r="X964" s="237"/>
      <c r="Y964" s="237"/>
      <c r="Z964" s="237"/>
    </row>
    <row r="965" spans="1:26" ht="12.75" customHeight="1" x14ac:dyDescent="0.2">
      <c r="A965" s="268"/>
      <c r="B965" s="269"/>
      <c r="C965" s="270"/>
      <c r="D965" s="269"/>
      <c r="E965" s="271"/>
      <c r="F965" s="271"/>
      <c r="G965" s="237"/>
      <c r="H965" s="237"/>
      <c r="I965" s="237"/>
      <c r="J965" s="237"/>
      <c r="K965" s="237"/>
      <c r="L965" s="237"/>
      <c r="M965" s="237"/>
      <c r="N965" s="237"/>
      <c r="O965" s="237"/>
      <c r="P965" s="237"/>
      <c r="Q965" s="237"/>
      <c r="R965" s="237"/>
      <c r="S965" s="237"/>
      <c r="T965" s="237"/>
      <c r="U965" s="237"/>
      <c r="V965" s="237"/>
      <c r="W965" s="237"/>
      <c r="X965" s="237"/>
      <c r="Y965" s="237"/>
      <c r="Z965" s="237"/>
    </row>
    <row r="966" spans="1:26" ht="12.75" customHeight="1" x14ac:dyDescent="0.2">
      <c r="A966" s="268"/>
      <c r="B966" s="269"/>
      <c r="C966" s="270"/>
      <c r="D966" s="269"/>
      <c r="E966" s="271"/>
      <c r="F966" s="271"/>
      <c r="G966" s="237"/>
      <c r="H966" s="237"/>
      <c r="I966" s="237"/>
      <c r="J966" s="237"/>
      <c r="K966" s="237"/>
      <c r="L966" s="237"/>
      <c r="M966" s="237"/>
      <c r="N966" s="237"/>
      <c r="O966" s="237"/>
      <c r="P966" s="237"/>
      <c r="Q966" s="237"/>
      <c r="R966" s="237"/>
      <c r="S966" s="237"/>
      <c r="T966" s="237"/>
      <c r="U966" s="237"/>
      <c r="V966" s="237"/>
      <c r="W966" s="237"/>
      <c r="X966" s="237"/>
      <c r="Y966" s="237"/>
      <c r="Z966" s="237"/>
    </row>
    <row r="967" spans="1:26" ht="12.75" customHeight="1" x14ac:dyDescent="0.2">
      <c r="A967" s="268"/>
      <c r="B967" s="269"/>
      <c r="C967" s="270"/>
      <c r="D967" s="269"/>
      <c r="E967" s="271"/>
      <c r="F967" s="271"/>
      <c r="G967" s="237"/>
      <c r="H967" s="237"/>
      <c r="I967" s="237"/>
      <c r="J967" s="237"/>
      <c r="K967" s="237"/>
      <c r="L967" s="237"/>
      <c r="M967" s="237"/>
      <c r="N967" s="237"/>
      <c r="O967" s="237"/>
      <c r="P967" s="237"/>
      <c r="Q967" s="237"/>
      <c r="R967" s="237"/>
      <c r="S967" s="237"/>
      <c r="T967" s="237"/>
      <c r="U967" s="237"/>
      <c r="V967" s="237"/>
      <c r="W967" s="237"/>
      <c r="X967" s="237"/>
      <c r="Y967" s="237"/>
      <c r="Z967" s="237"/>
    </row>
    <row r="968" spans="1:26" ht="12.75" customHeight="1" x14ac:dyDescent="0.2">
      <c r="A968" s="268"/>
      <c r="B968" s="269"/>
      <c r="C968" s="270"/>
      <c r="D968" s="269"/>
      <c r="E968" s="271"/>
      <c r="F968" s="271"/>
      <c r="G968" s="237"/>
      <c r="H968" s="237"/>
      <c r="I968" s="237"/>
      <c r="J968" s="237"/>
      <c r="K968" s="237"/>
      <c r="L968" s="237"/>
      <c r="M968" s="237"/>
      <c r="N968" s="237"/>
      <c r="O968" s="237"/>
      <c r="P968" s="237"/>
      <c r="Q968" s="237"/>
      <c r="R968" s="237"/>
      <c r="S968" s="237"/>
      <c r="T968" s="237"/>
      <c r="U968" s="237"/>
      <c r="V968" s="237"/>
      <c r="W968" s="237"/>
      <c r="X968" s="237"/>
      <c r="Y968" s="237"/>
      <c r="Z968" s="237"/>
    </row>
    <row r="969" spans="1:26" ht="12.75" customHeight="1" x14ac:dyDescent="0.2">
      <c r="A969" s="268"/>
      <c r="B969" s="269"/>
      <c r="C969" s="270"/>
      <c r="D969" s="269"/>
      <c r="E969" s="271"/>
      <c r="F969" s="271"/>
      <c r="G969" s="237"/>
      <c r="H969" s="237"/>
      <c r="I969" s="237"/>
      <c r="J969" s="237"/>
      <c r="K969" s="237"/>
      <c r="L969" s="237"/>
      <c r="M969" s="237"/>
      <c r="N969" s="237"/>
      <c r="O969" s="237"/>
      <c r="P969" s="237"/>
      <c r="Q969" s="237"/>
      <c r="R969" s="237"/>
      <c r="S969" s="237"/>
      <c r="T969" s="237"/>
      <c r="U969" s="237"/>
      <c r="V969" s="237"/>
      <c r="W969" s="237"/>
      <c r="X969" s="237"/>
      <c r="Y969" s="237"/>
      <c r="Z969" s="237"/>
    </row>
    <row r="970" spans="1:26" ht="12.75" customHeight="1" x14ac:dyDescent="0.2">
      <c r="A970" s="268"/>
      <c r="B970" s="269"/>
      <c r="C970" s="270"/>
      <c r="D970" s="269"/>
      <c r="E970" s="271"/>
      <c r="F970" s="271"/>
      <c r="G970" s="237"/>
      <c r="H970" s="237"/>
      <c r="I970" s="237"/>
      <c r="J970" s="237"/>
      <c r="K970" s="237"/>
      <c r="L970" s="237"/>
      <c r="M970" s="237"/>
      <c r="N970" s="237"/>
      <c r="O970" s="237"/>
      <c r="P970" s="237"/>
      <c r="Q970" s="237"/>
      <c r="R970" s="237"/>
      <c r="S970" s="237"/>
      <c r="T970" s="237"/>
      <c r="U970" s="237"/>
      <c r="V970" s="237"/>
      <c r="W970" s="237"/>
      <c r="X970" s="237"/>
      <c r="Y970" s="237"/>
      <c r="Z970" s="237"/>
    </row>
    <row r="971" spans="1:26" ht="12.75" customHeight="1" x14ac:dyDescent="0.2">
      <c r="A971" s="268"/>
      <c r="B971" s="269"/>
      <c r="C971" s="270"/>
      <c r="D971" s="269"/>
      <c r="E971" s="271"/>
      <c r="F971" s="271"/>
      <c r="G971" s="237"/>
      <c r="H971" s="237"/>
      <c r="I971" s="237"/>
      <c r="J971" s="237"/>
      <c r="K971" s="237"/>
      <c r="L971" s="237"/>
      <c r="M971" s="237"/>
      <c r="N971" s="237"/>
      <c r="O971" s="237"/>
      <c r="P971" s="237"/>
      <c r="Q971" s="237"/>
      <c r="R971" s="237"/>
      <c r="S971" s="237"/>
      <c r="T971" s="237"/>
      <c r="U971" s="237"/>
      <c r="V971" s="237"/>
      <c r="W971" s="237"/>
      <c r="X971" s="237"/>
      <c r="Y971" s="237"/>
      <c r="Z971" s="237"/>
    </row>
    <row r="972" spans="1:26" ht="12.75" customHeight="1" x14ac:dyDescent="0.2">
      <c r="A972" s="268"/>
      <c r="B972" s="269"/>
      <c r="C972" s="270"/>
      <c r="D972" s="269"/>
      <c r="E972" s="271"/>
      <c r="F972" s="271"/>
      <c r="G972" s="237"/>
      <c r="H972" s="237"/>
      <c r="I972" s="237"/>
      <c r="J972" s="237"/>
      <c r="K972" s="237"/>
      <c r="L972" s="237"/>
      <c r="M972" s="237"/>
      <c r="N972" s="237"/>
      <c r="O972" s="237"/>
      <c r="P972" s="237"/>
      <c r="Q972" s="237"/>
      <c r="R972" s="237"/>
      <c r="S972" s="237"/>
      <c r="T972" s="237"/>
      <c r="U972" s="237"/>
      <c r="V972" s="237"/>
      <c r="W972" s="237"/>
      <c r="X972" s="237"/>
      <c r="Y972" s="237"/>
      <c r="Z972" s="237"/>
    </row>
    <row r="973" spans="1:26" ht="12.75" customHeight="1" x14ac:dyDescent="0.2">
      <c r="A973" s="268"/>
      <c r="B973" s="269"/>
      <c r="C973" s="270"/>
      <c r="D973" s="269"/>
      <c r="E973" s="271"/>
      <c r="F973" s="271"/>
      <c r="G973" s="237"/>
      <c r="H973" s="237"/>
      <c r="I973" s="237"/>
      <c r="J973" s="237"/>
      <c r="K973" s="237"/>
      <c r="L973" s="237"/>
      <c r="M973" s="237"/>
      <c r="N973" s="237"/>
      <c r="O973" s="237"/>
      <c r="P973" s="237"/>
      <c r="Q973" s="237"/>
      <c r="R973" s="237"/>
      <c r="S973" s="237"/>
      <c r="T973" s="237"/>
      <c r="U973" s="237"/>
      <c r="V973" s="237"/>
      <c r="W973" s="237"/>
      <c r="X973" s="237"/>
      <c r="Y973" s="237"/>
      <c r="Z973" s="237"/>
    </row>
    <row r="974" spans="1:26" ht="12.75" customHeight="1" x14ac:dyDescent="0.2">
      <c r="A974" s="268"/>
      <c r="B974" s="269"/>
      <c r="C974" s="270"/>
      <c r="D974" s="269"/>
      <c r="E974" s="271"/>
      <c r="F974" s="271"/>
      <c r="G974" s="237"/>
      <c r="H974" s="237"/>
      <c r="I974" s="237"/>
      <c r="J974" s="237"/>
      <c r="K974" s="237"/>
      <c r="L974" s="237"/>
      <c r="M974" s="237"/>
      <c r="N974" s="237"/>
      <c r="O974" s="237"/>
      <c r="P974" s="237"/>
      <c r="Q974" s="237"/>
      <c r="R974" s="237"/>
      <c r="S974" s="237"/>
      <c r="T974" s="237"/>
      <c r="U974" s="237"/>
      <c r="V974" s="237"/>
      <c r="W974" s="237"/>
      <c r="X974" s="237"/>
      <c r="Y974" s="237"/>
      <c r="Z974" s="237"/>
    </row>
    <row r="975" spans="1:26" ht="12.75" customHeight="1" x14ac:dyDescent="0.2">
      <c r="A975" s="268"/>
      <c r="B975" s="269"/>
      <c r="C975" s="270"/>
      <c r="D975" s="269"/>
      <c r="E975" s="271"/>
      <c r="F975" s="271"/>
      <c r="G975" s="237"/>
      <c r="H975" s="237"/>
      <c r="I975" s="237"/>
      <c r="J975" s="237"/>
      <c r="K975" s="237"/>
      <c r="L975" s="237"/>
      <c r="M975" s="237"/>
      <c r="N975" s="237"/>
      <c r="O975" s="237"/>
      <c r="P975" s="237"/>
      <c r="Q975" s="237"/>
      <c r="R975" s="237"/>
      <c r="S975" s="237"/>
      <c r="T975" s="237"/>
      <c r="U975" s="237"/>
      <c r="V975" s="237"/>
      <c r="W975" s="237"/>
      <c r="X975" s="237"/>
      <c r="Y975" s="237"/>
      <c r="Z975" s="237"/>
    </row>
    <row r="976" spans="1:26" ht="12.75" customHeight="1" x14ac:dyDescent="0.2">
      <c r="A976" s="268"/>
      <c r="B976" s="269"/>
      <c r="C976" s="270"/>
      <c r="D976" s="269"/>
      <c r="E976" s="271"/>
      <c r="F976" s="271"/>
      <c r="G976" s="237"/>
      <c r="H976" s="237"/>
      <c r="I976" s="237"/>
      <c r="J976" s="237"/>
      <c r="K976" s="237"/>
      <c r="L976" s="237"/>
      <c r="M976" s="237"/>
      <c r="N976" s="237"/>
      <c r="O976" s="237"/>
      <c r="P976" s="237"/>
      <c r="Q976" s="237"/>
      <c r="R976" s="237"/>
      <c r="S976" s="237"/>
      <c r="T976" s="237"/>
      <c r="U976" s="237"/>
      <c r="V976" s="237"/>
      <c r="W976" s="237"/>
      <c r="X976" s="237"/>
      <c r="Y976" s="237"/>
      <c r="Z976" s="237"/>
    </row>
    <row r="977" spans="1:26" ht="12.75" customHeight="1" x14ac:dyDescent="0.2">
      <c r="A977" s="268"/>
      <c r="B977" s="269"/>
      <c r="C977" s="270"/>
      <c r="D977" s="269"/>
      <c r="E977" s="271"/>
      <c r="F977" s="271"/>
      <c r="G977" s="237"/>
      <c r="H977" s="237"/>
      <c r="I977" s="237"/>
      <c r="J977" s="237"/>
      <c r="K977" s="237"/>
      <c r="L977" s="237"/>
      <c r="M977" s="237"/>
      <c r="N977" s="237"/>
      <c r="O977" s="237"/>
      <c r="P977" s="237"/>
      <c r="Q977" s="237"/>
      <c r="R977" s="237"/>
      <c r="S977" s="237"/>
      <c r="T977" s="237"/>
      <c r="U977" s="237"/>
      <c r="V977" s="237"/>
      <c r="W977" s="237"/>
      <c r="X977" s="237"/>
      <c r="Y977" s="237"/>
      <c r="Z977" s="237"/>
    </row>
    <row r="978" spans="1:26" ht="12.75" customHeight="1" x14ac:dyDescent="0.2">
      <c r="A978" s="268"/>
      <c r="B978" s="269"/>
      <c r="C978" s="270"/>
      <c r="D978" s="269"/>
      <c r="E978" s="271"/>
      <c r="F978" s="271"/>
      <c r="G978" s="237"/>
      <c r="H978" s="237"/>
      <c r="I978" s="237"/>
      <c r="J978" s="237"/>
      <c r="K978" s="237"/>
      <c r="L978" s="237"/>
      <c r="M978" s="237"/>
      <c r="N978" s="237"/>
      <c r="O978" s="237"/>
      <c r="P978" s="237"/>
      <c r="Q978" s="237"/>
      <c r="R978" s="237"/>
      <c r="S978" s="237"/>
      <c r="T978" s="237"/>
      <c r="U978" s="237"/>
      <c r="V978" s="237"/>
      <c r="W978" s="237"/>
      <c r="X978" s="237"/>
      <c r="Y978" s="237"/>
      <c r="Z978" s="237"/>
    </row>
    <row r="979" spans="1:26" ht="12.75" customHeight="1" x14ac:dyDescent="0.2">
      <c r="A979" s="268"/>
      <c r="B979" s="269"/>
      <c r="C979" s="270"/>
      <c r="D979" s="269"/>
      <c r="E979" s="271"/>
      <c r="F979" s="271"/>
      <c r="G979" s="237"/>
      <c r="H979" s="237"/>
      <c r="I979" s="237"/>
      <c r="J979" s="237"/>
      <c r="K979" s="237"/>
      <c r="L979" s="237"/>
      <c r="M979" s="237"/>
      <c r="N979" s="237"/>
      <c r="O979" s="237"/>
      <c r="P979" s="237"/>
      <c r="Q979" s="237"/>
      <c r="R979" s="237"/>
      <c r="S979" s="237"/>
      <c r="T979" s="237"/>
      <c r="U979" s="237"/>
      <c r="V979" s="237"/>
      <c r="W979" s="237"/>
      <c r="X979" s="237"/>
      <c r="Y979" s="237"/>
      <c r="Z979" s="237"/>
    </row>
    <row r="980" spans="1:26" ht="12.75" customHeight="1" x14ac:dyDescent="0.2">
      <c r="A980" s="268"/>
      <c r="B980" s="269"/>
      <c r="C980" s="270"/>
      <c r="D980" s="269"/>
      <c r="E980" s="271"/>
      <c r="F980" s="271"/>
      <c r="G980" s="237"/>
      <c r="H980" s="237"/>
      <c r="I980" s="237"/>
      <c r="J980" s="237"/>
      <c r="K980" s="237"/>
      <c r="L980" s="237"/>
      <c r="M980" s="237"/>
      <c r="N980" s="237"/>
      <c r="O980" s="237"/>
      <c r="P980" s="237"/>
      <c r="Q980" s="237"/>
      <c r="R980" s="237"/>
      <c r="S980" s="237"/>
      <c r="T980" s="237"/>
      <c r="U980" s="237"/>
      <c r="V980" s="237"/>
      <c r="W980" s="237"/>
      <c r="X980" s="237"/>
      <c r="Y980" s="237"/>
      <c r="Z980" s="237"/>
    </row>
    <row r="981" spans="1:26" ht="12.75" customHeight="1" x14ac:dyDescent="0.2">
      <c r="A981" s="268"/>
      <c r="B981" s="269"/>
      <c r="C981" s="270"/>
      <c r="D981" s="269"/>
      <c r="E981" s="271"/>
      <c r="F981" s="271"/>
      <c r="G981" s="237"/>
      <c r="H981" s="237"/>
      <c r="I981" s="237"/>
      <c r="J981" s="237"/>
      <c r="K981" s="237"/>
      <c r="L981" s="237"/>
      <c r="M981" s="237"/>
      <c r="N981" s="237"/>
      <c r="O981" s="237"/>
      <c r="P981" s="237"/>
      <c r="Q981" s="237"/>
      <c r="R981" s="237"/>
      <c r="S981" s="237"/>
      <c r="T981" s="237"/>
      <c r="U981" s="237"/>
      <c r="V981" s="237"/>
      <c r="W981" s="237"/>
      <c r="X981" s="237"/>
      <c r="Y981" s="237"/>
      <c r="Z981" s="237"/>
    </row>
    <row r="982" spans="1:26" ht="12.75" customHeight="1" x14ac:dyDescent="0.2">
      <c r="A982" s="268"/>
      <c r="B982" s="269"/>
      <c r="C982" s="270"/>
      <c r="D982" s="269"/>
      <c r="E982" s="271"/>
      <c r="F982" s="271"/>
      <c r="G982" s="237"/>
      <c r="H982" s="237"/>
      <c r="I982" s="237"/>
      <c r="J982" s="237"/>
      <c r="K982" s="237"/>
      <c r="L982" s="237"/>
      <c r="M982" s="237"/>
      <c r="N982" s="237"/>
      <c r="O982" s="237"/>
      <c r="P982" s="237"/>
      <c r="Q982" s="237"/>
      <c r="R982" s="237"/>
      <c r="S982" s="237"/>
      <c r="T982" s="237"/>
      <c r="U982" s="237"/>
      <c r="V982" s="237"/>
      <c r="W982" s="237"/>
      <c r="X982" s="237"/>
      <c r="Y982" s="237"/>
      <c r="Z982" s="237"/>
    </row>
    <row r="983" spans="1:26" ht="12.75" customHeight="1" x14ac:dyDescent="0.2">
      <c r="A983" s="268"/>
      <c r="B983" s="269"/>
      <c r="C983" s="270"/>
      <c r="D983" s="269"/>
      <c r="E983" s="271"/>
      <c r="F983" s="271"/>
      <c r="G983" s="237"/>
      <c r="H983" s="237"/>
      <c r="I983" s="237"/>
      <c r="J983" s="237"/>
      <c r="K983" s="237"/>
      <c r="L983" s="237"/>
      <c r="M983" s="237"/>
      <c r="N983" s="237"/>
      <c r="O983" s="237"/>
      <c r="P983" s="237"/>
      <c r="Q983" s="237"/>
      <c r="R983" s="237"/>
      <c r="S983" s="237"/>
      <c r="T983" s="237"/>
      <c r="U983" s="237"/>
      <c r="V983" s="237"/>
      <c r="W983" s="237"/>
      <c r="X983" s="237"/>
      <c r="Y983" s="237"/>
      <c r="Z983" s="237"/>
    </row>
    <row r="984" spans="1:26" ht="12.75" customHeight="1" x14ac:dyDescent="0.2">
      <c r="A984" s="268"/>
      <c r="B984" s="269"/>
      <c r="C984" s="270"/>
      <c r="D984" s="269"/>
      <c r="E984" s="271"/>
      <c r="F984" s="271"/>
      <c r="G984" s="237"/>
      <c r="H984" s="237"/>
      <c r="I984" s="237"/>
      <c r="J984" s="237"/>
      <c r="K984" s="237"/>
      <c r="L984" s="237"/>
      <c r="M984" s="237"/>
      <c r="N984" s="237"/>
      <c r="O984" s="237"/>
      <c r="P984" s="237"/>
      <c r="Q984" s="237"/>
      <c r="R984" s="237"/>
      <c r="S984" s="237"/>
      <c r="T984" s="237"/>
      <c r="U984" s="237"/>
      <c r="V984" s="237"/>
      <c r="W984" s="237"/>
      <c r="X984" s="237"/>
      <c r="Y984" s="237"/>
      <c r="Z984" s="237"/>
    </row>
    <row r="985" spans="1:26" ht="12.75" customHeight="1" x14ac:dyDescent="0.2">
      <c r="A985" s="268"/>
      <c r="B985" s="269"/>
      <c r="C985" s="270"/>
      <c r="D985" s="269"/>
      <c r="E985" s="271"/>
      <c r="F985" s="271"/>
      <c r="G985" s="237"/>
      <c r="H985" s="237"/>
      <c r="I985" s="237"/>
      <c r="J985" s="237"/>
      <c r="K985" s="237"/>
      <c r="L985" s="237"/>
      <c r="M985" s="237"/>
      <c r="N985" s="237"/>
      <c r="O985" s="237"/>
      <c r="P985" s="237"/>
      <c r="Q985" s="237"/>
      <c r="R985" s="237"/>
      <c r="S985" s="237"/>
      <c r="T985" s="237"/>
      <c r="U985" s="237"/>
      <c r="V985" s="237"/>
      <c r="W985" s="237"/>
      <c r="X985" s="237"/>
      <c r="Y985" s="237"/>
      <c r="Z985" s="237"/>
    </row>
    <row r="986" spans="1:26" ht="12.75" customHeight="1" x14ac:dyDescent="0.2">
      <c r="A986" s="268"/>
      <c r="B986" s="269"/>
      <c r="C986" s="270"/>
      <c r="D986" s="269"/>
      <c r="E986" s="271"/>
      <c r="F986" s="271"/>
      <c r="G986" s="237"/>
      <c r="H986" s="237"/>
      <c r="I986" s="237"/>
      <c r="J986" s="237"/>
      <c r="K986" s="237"/>
      <c r="L986" s="237"/>
      <c r="M986" s="237"/>
      <c r="N986" s="237"/>
      <c r="O986" s="237"/>
      <c r="P986" s="237"/>
      <c r="Q986" s="237"/>
      <c r="R986" s="237"/>
      <c r="S986" s="237"/>
      <c r="T986" s="237"/>
      <c r="U986" s="237"/>
      <c r="V986" s="237"/>
      <c r="W986" s="237"/>
      <c r="X986" s="237"/>
      <c r="Y986" s="237"/>
      <c r="Z986" s="237"/>
    </row>
    <row r="987" spans="1:26" ht="12.75" customHeight="1" x14ac:dyDescent="0.2">
      <c r="A987" s="268"/>
      <c r="B987" s="269"/>
      <c r="C987" s="270"/>
      <c r="D987" s="269"/>
      <c r="E987" s="271"/>
      <c r="F987" s="271"/>
      <c r="G987" s="237"/>
      <c r="H987" s="237"/>
      <c r="I987" s="237"/>
      <c r="J987" s="237"/>
      <c r="K987" s="237"/>
      <c r="L987" s="237"/>
      <c r="M987" s="237"/>
      <c r="N987" s="237"/>
      <c r="O987" s="237"/>
      <c r="P987" s="237"/>
      <c r="Q987" s="237"/>
      <c r="R987" s="237"/>
      <c r="S987" s="237"/>
      <c r="T987" s="237"/>
      <c r="U987" s="237"/>
      <c r="V987" s="237"/>
      <c r="W987" s="237"/>
      <c r="X987" s="237"/>
      <c r="Y987" s="237"/>
      <c r="Z987" s="237"/>
    </row>
    <row r="988" spans="1:26" ht="12.75" customHeight="1" x14ac:dyDescent="0.2">
      <c r="A988" s="268"/>
      <c r="B988" s="269"/>
      <c r="C988" s="270"/>
      <c r="D988" s="269"/>
      <c r="E988" s="271"/>
      <c r="F988" s="271"/>
      <c r="G988" s="237"/>
      <c r="H988" s="237"/>
      <c r="I988" s="237"/>
      <c r="J988" s="237"/>
      <c r="K988" s="237"/>
      <c r="L988" s="237"/>
      <c r="M988" s="237"/>
      <c r="N988" s="237"/>
      <c r="O988" s="237"/>
      <c r="P988" s="237"/>
      <c r="Q988" s="237"/>
      <c r="R988" s="237"/>
      <c r="S988" s="237"/>
      <c r="T988" s="237"/>
      <c r="U988" s="237"/>
      <c r="V988" s="237"/>
      <c r="W988" s="237"/>
      <c r="X988" s="237"/>
      <c r="Y988" s="237"/>
      <c r="Z988" s="237"/>
    </row>
    <row r="989" spans="1:26" ht="12.75" customHeight="1" x14ac:dyDescent="0.2">
      <c r="A989" s="268"/>
      <c r="B989" s="269"/>
      <c r="C989" s="270"/>
      <c r="D989" s="269"/>
      <c r="E989" s="271"/>
      <c r="F989" s="271"/>
      <c r="G989" s="237"/>
      <c r="H989" s="237"/>
      <c r="I989" s="237"/>
      <c r="J989" s="237"/>
      <c r="K989" s="237"/>
      <c r="L989" s="237"/>
      <c r="M989" s="237"/>
      <c r="N989" s="237"/>
      <c r="O989" s="237"/>
      <c r="P989" s="237"/>
      <c r="Q989" s="237"/>
      <c r="R989" s="237"/>
      <c r="S989" s="237"/>
      <c r="T989" s="237"/>
      <c r="U989" s="237"/>
      <c r="V989" s="237"/>
      <c r="W989" s="237"/>
      <c r="X989" s="237"/>
      <c r="Y989" s="237"/>
      <c r="Z989" s="237"/>
    </row>
    <row r="990" spans="1:26" ht="12.75" customHeight="1" x14ac:dyDescent="0.2">
      <c r="A990" s="268"/>
      <c r="B990" s="269"/>
      <c r="C990" s="270"/>
      <c r="D990" s="269"/>
      <c r="E990" s="271"/>
      <c r="F990" s="271"/>
      <c r="G990" s="237"/>
      <c r="H990" s="237"/>
      <c r="I990" s="237"/>
      <c r="J990" s="237"/>
      <c r="K990" s="237"/>
      <c r="L990" s="237"/>
      <c r="M990" s="237"/>
      <c r="N990" s="237"/>
      <c r="O990" s="237"/>
      <c r="P990" s="237"/>
      <c r="Q990" s="237"/>
      <c r="R990" s="237"/>
      <c r="S990" s="237"/>
      <c r="T990" s="237"/>
      <c r="U990" s="237"/>
      <c r="V990" s="237"/>
      <c r="W990" s="237"/>
      <c r="X990" s="237"/>
      <c r="Y990" s="237"/>
      <c r="Z990" s="237"/>
    </row>
    <row r="991" spans="1:26" ht="12.75" customHeight="1" x14ac:dyDescent="0.2">
      <c r="A991" s="268"/>
      <c r="B991" s="269"/>
      <c r="C991" s="270"/>
      <c r="D991" s="269"/>
      <c r="E991" s="271"/>
      <c r="F991" s="271"/>
      <c r="G991" s="237"/>
      <c r="H991" s="237"/>
      <c r="I991" s="237"/>
      <c r="J991" s="237"/>
      <c r="K991" s="237"/>
      <c r="L991" s="237"/>
      <c r="M991" s="237"/>
      <c r="N991" s="237"/>
      <c r="O991" s="237"/>
      <c r="P991" s="237"/>
      <c r="Q991" s="237"/>
      <c r="R991" s="237"/>
      <c r="S991" s="237"/>
      <c r="T991" s="237"/>
      <c r="U991" s="237"/>
      <c r="V991" s="237"/>
      <c r="W991" s="237"/>
      <c r="X991" s="237"/>
      <c r="Y991" s="237"/>
      <c r="Z991" s="237"/>
    </row>
    <row r="992" spans="1:26" ht="12.75" customHeight="1" x14ac:dyDescent="0.2">
      <c r="A992" s="268"/>
      <c r="B992" s="269"/>
      <c r="C992" s="270"/>
      <c r="D992" s="269"/>
      <c r="E992" s="271"/>
      <c r="F992" s="271"/>
      <c r="G992" s="237"/>
      <c r="H992" s="237"/>
      <c r="I992" s="237"/>
      <c r="J992" s="237"/>
      <c r="K992" s="237"/>
      <c r="L992" s="237"/>
      <c r="M992" s="237"/>
      <c r="N992" s="237"/>
      <c r="O992" s="237"/>
      <c r="P992" s="237"/>
      <c r="Q992" s="237"/>
      <c r="R992" s="237"/>
      <c r="S992" s="237"/>
      <c r="T992" s="237"/>
      <c r="U992" s="237"/>
      <c r="V992" s="237"/>
      <c r="W992" s="237"/>
      <c r="X992" s="237"/>
      <c r="Y992" s="237"/>
      <c r="Z992" s="237"/>
    </row>
    <row r="993" spans="1:26" ht="12.75" customHeight="1" x14ac:dyDescent="0.2">
      <c r="A993" s="268"/>
      <c r="B993" s="269"/>
      <c r="C993" s="270"/>
      <c r="D993" s="269"/>
      <c r="E993" s="271"/>
      <c r="F993" s="271"/>
      <c r="G993" s="237"/>
      <c r="H993" s="237"/>
      <c r="I993" s="237"/>
      <c r="J993" s="237"/>
      <c r="K993" s="237"/>
      <c r="L993" s="237"/>
      <c r="M993" s="237"/>
      <c r="N993" s="237"/>
      <c r="O993" s="237"/>
      <c r="P993" s="237"/>
      <c r="Q993" s="237"/>
      <c r="R993" s="237"/>
      <c r="S993" s="237"/>
      <c r="T993" s="237"/>
      <c r="U993" s="237"/>
      <c r="V993" s="237"/>
      <c r="W993" s="237"/>
      <c r="X993" s="237"/>
      <c r="Y993" s="237"/>
      <c r="Z993" s="237"/>
    </row>
    <row r="994" spans="1:26" ht="12.75" customHeight="1" x14ac:dyDescent="0.2">
      <c r="A994" s="268"/>
      <c r="B994" s="269"/>
      <c r="C994" s="270"/>
      <c r="D994" s="269"/>
      <c r="E994" s="271"/>
      <c r="F994" s="271"/>
      <c r="G994" s="237"/>
      <c r="H994" s="237"/>
      <c r="I994" s="237"/>
      <c r="J994" s="237"/>
      <c r="K994" s="237"/>
      <c r="L994" s="237"/>
      <c r="M994" s="237"/>
      <c r="N994" s="237"/>
      <c r="O994" s="237"/>
      <c r="P994" s="237"/>
      <c r="Q994" s="237"/>
      <c r="R994" s="237"/>
      <c r="S994" s="237"/>
      <c r="T994" s="237"/>
      <c r="U994" s="237"/>
      <c r="V994" s="237"/>
      <c r="W994" s="237"/>
      <c r="X994" s="237"/>
      <c r="Y994" s="237"/>
      <c r="Z994" s="237"/>
    </row>
    <row r="995" spans="1:26" ht="12.75" customHeight="1" x14ac:dyDescent="0.2">
      <c r="A995" s="268"/>
      <c r="B995" s="269"/>
      <c r="C995" s="270"/>
      <c r="D995" s="269"/>
      <c r="E995" s="271"/>
      <c r="F995" s="271"/>
      <c r="G995" s="237"/>
      <c r="H995" s="237"/>
      <c r="I995" s="237"/>
      <c r="J995" s="237"/>
      <c r="K995" s="237"/>
      <c r="L995" s="237"/>
      <c r="M995" s="237"/>
      <c r="N995" s="237"/>
      <c r="O995" s="237"/>
      <c r="P995" s="237"/>
      <c r="Q995" s="237"/>
      <c r="R995" s="237"/>
      <c r="S995" s="237"/>
      <c r="T995" s="237"/>
      <c r="U995" s="237"/>
      <c r="V995" s="237"/>
      <c r="W995" s="237"/>
      <c r="X995" s="237"/>
      <c r="Y995" s="237"/>
      <c r="Z995" s="237"/>
    </row>
    <row r="996" spans="1:26" ht="12.75" customHeight="1" x14ac:dyDescent="0.2">
      <c r="A996" s="268"/>
      <c r="B996" s="269"/>
      <c r="C996" s="270"/>
      <c r="D996" s="269"/>
      <c r="E996" s="271"/>
      <c r="F996" s="271"/>
      <c r="G996" s="237"/>
      <c r="H996" s="237"/>
      <c r="I996" s="237"/>
      <c r="J996" s="237"/>
      <c r="K996" s="237"/>
      <c r="L996" s="237"/>
      <c r="M996" s="237"/>
      <c r="N996" s="237"/>
      <c r="O996" s="237"/>
      <c r="P996" s="237"/>
      <c r="Q996" s="237"/>
      <c r="R996" s="237"/>
      <c r="S996" s="237"/>
      <c r="T996" s="237"/>
      <c r="U996" s="237"/>
      <c r="V996" s="237"/>
      <c r="W996" s="237"/>
      <c r="X996" s="237"/>
      <c r="Y996" s="237"/>
      <c r="Z996" s="237"/>
    </row>
    <row r="997" spans="1:26" ht="12.75" customHeight="1" x14ac:dyDescent="0.2">
      <c r="A997" s="268"/>
      <c r="B997" s="269"/>
      <c r="C997" s="270"/>
      <c r="D997" s="269"/>
      <c r="E997" s="271"/>
      <c r="F997" s="271"/>
      <c r="G997" s="237"/>
      <c r="H997" s="237"/>
      <c r="I997" s="237"/>
      <c r="J997" s="237"/>
      <c r="K997" s="237"/>
      <c r="L997" s="237"/>
      <c r="M997" s="237"/>
      <c r="N997" s="237"/>
      <c r="O997" s="237"/>
      <c r="P997" s="237"/>
      <c r="Q997" s="237"/>
      <c r="R997" s="237"/>
      <c r="S997" s="237"/>
      <c r="T997" s="237"/>
      <c r="U997" s="237"/>
      <c r="V997" s="237"/>
      <c r="W997" s="237"/>
      <c r="X997" s="237"/>
      <c r="Y997" s="237"/>
      <c r="Z997" s="237"/>
    </row>
    <row r="998" spans="1:26" ht="12.75" customHeight="1" x14ac:dyDescent="0.2">
      <c r="A998" s="268"/>
      <c r="B998" s="269"/>
      <c r="C998" s="270"/>
      <c r="D998" s="269"/>
      <c r="E998" s="271"/>
      <c r="F998" s="271"/>
      <c r="G998" s="237"/>
      <c r="H998" s="237"/>
      <c r="I998" s="237"/>
      <c r="J998" s="237"/>
      <c r="K998" s="237"/>
      <c r="L998" s="237"/>
      <c r="M998" s="237"/>
      <c r="N998" s="237"/>
      <c r="O998" s="237"/>
      <c r="P998" s="237"/>
      <c r="Q998" s="237"/>
      <c r="R998" s="237"/>
      <c r="S998" s="237"/>
      <c r="T998" s="237"/>
      <c r="U998" s="237"/>
      <c r="V998" s="237"/>
      <c r="W998" s="237"/>
      <c r="X998" s="237"/>
      <c r="Y998" s="237"/>
      <c r="Z998" s="237"/>
    </row>
    <row r="999" spans="1:26" ht="12.75" customHeight="1" x14ac:dyDescent="0.2">
      <c r="A999" s="268"/>
      <c r="B999" s="269"/>
      <c r="C999" s="270"/>
      <c r="D999" s="269"/>
      <c r="E999" s="271"/>
      <c r="F999" s="271"/>
      <c r="G999" s="237"/>
      <c r="H999" s="237"/>
      <c r="I999" s="237"/>
      <c r="J999" s="237"/>
      <c r="K999" s="237"/>
      <c r="L999" s="237"/>
      <c r="M999" s="237"/>
      <c r="N999" s="237"/>
      <c r="O999" s="237"/>
      <c r="P999" s="237"/>
      <c r="Q999" s="237"/>
      <c r="R999" s="237"/>
      <c r="S999" s="237"/>
      <c r="T999" s="237"/>
      <c r="U999" s="237"/>
      <c r="V999" s="237"/>
      <c r="W999" s="237"/>
      <c r="X999" s="237"/>
      <c r="Y999" s="237"/>
      <c r="Z999" s="237"/>
    </row>
    <row r="1000" spans="1:26" ht="12.75" customHeight="1" x14ac:dyDescent="0.2">
      <c r="A1000" s="268"/>
      <c r="B1000" s="269"/>
      <c r="C1000" s="270"/>
      <c r="D1000" s="269"/>
      <c r="E1000" s="271"/>
      <c r="F1000" s="271"/>
      <c r="G1000" s="237"/>
      <c r="H1000" s="237"/>
      <c r="I1000" s="237"/>
      <c r="J1000" s="237"/>
      <c r="K1000" s="237"/>
      <c r="L1000" s="237"/>
      <c r="M1000" s="237"/>
      <c r="N1000" s="237"/>
      <c r="O1000" s="237"/>
      <c r="P1000" s="237"/>
      <c r="Q1000" s="237"/>
      <c r="R1000" s="237"/>
      <c r="S1000" s="237"/>
      <c r="T1000" s="237"/>
      <c r="U1000" s="237"/>
      <c r="V1000" s="237"/>
      <c r="W1000" s="237"/>
      <c r="X1000" s="237"/>
      <c r="Y1000" s="237"/>
      <c r="Z1000" s="237"/>
    </row>
    <row r="1001" spans="1:26" ht="12.75" customHeight="1" x14ac:dyDescent="0.2">
      <c r="A1001" s="268"/>
      <c r="B1001" s="269"/>
      <c r="C1001" s="270"/>
      <c r="D1001" s="269"/>
      <c r="E1001" s="271"/>
      <c r="F1001" s="271"/>
      <c r="G1001" s="237"/>
      <c r="H1001" s="237"/>
      <c r="I1001" s="237"/>
      <c r="J1001" s="237"/>
      <c r="K1001" s="237"/>
      <c r="L1001" s="237"/>
      <c r="M1001" s="237"/>
      <c r="N1001" s="237"/>
      <c r="O1001" s="237"/>
      <c r="P1001" s="237"/>
      <c r="Q1001" s="237"/>
      <c r="R1001" s="237"/>
      <c r="S1001" s="237"/>
      <c r="T1001" s="237"/>
      <c r="U1001" s="237"/>
      <c r="V1001" s="237"/>
      <c r="W1001" s="237"/>
      <c r="X1001" s="237"/>
      <c r="Y1001" s="237"/>
      <c r="Z1001" s="237"/>
    </row>
    <row r="1002" spans="1:26" ht="12.75" customHeight="1" x14ac:dyDescent="0.2">
      <c r="A1002" s="268"/>
      <c r="B1002" s="269"/>
      <c r="C1002" s="270"/>
      <c r="D1002" s="269"/>
      <c r="E1002" s="271"/>
      <c r="F1002" s="271"/>
      <c r="G1002" s="237"/>
      <c r="H1002" s="237"/>
      <c r="I1002" s="237"/>
      <c r="J1002" s="237"/>
      <c r="K1002" s="237"/>
      <c r="L1002" s="237"/>
      <c r="M1002" s="237"/>
      <c r="N1002" s="237"/>
      <c r="O1002" s="237"/>
      <c r="P1002" s="237"/>
      <c r="Q1002" s="237"/>
      <c r="R1002" s="237"/>
      <c r="S1002" s="237"/>
      <c r="T1002" s="237"/>
      <c r="U1002" s="237"/>
      <c r="V1002" s="237"/>
      <c r="W1002" s="237"/>
      <c r="X1002" s="237"/>
      <c r="Y1002" s="237"/>
      <c r="Z1002" s="237"/>
    </row>
    <row r="1003" spans="1:26" ht="12.75" customHeight="1" x14ac:dyDescent="0.2">
      <c r="A1003" s="268"/>
      <c r="B1003" s="269"/>
      <c r="C1003" s="270"/>
      <c r="D1003" s="269"/>
      <c r="E1003" s="271"/>
      <c r="F1003" s="271"/>
      <c r="G1003" s="237"/>
      <c r="H1003" s="237"/>
      <c r="I1003" s="237"/>
      <c r="J1003" s="237"/>
      <c r="K1003" s="237"/>
      <c r="L1003" s="237"/>
      <c r="M1003" s="237"/>
      <c r="N1003" s="237"/>
      <c r="O1003" s="237"/>
      <c r="P1003" s="237"/>
      <c r="Q1003" s="237"/>
      <c r="R1003" s="237"/>
      <c r="S1003" s="237"/>
      <c r="T1003" s="237"/>
      <c r="U1003" s="237"/>
      <c r="V1003" s="237"/>
      <c r="W1003" s="237"/>
      <c r="X1003" s="237"/>
      <c r="Y1003" s="237"/>
      <c r="Z1003" s="237"/>
    </row>
    <row r="1004" spans="1:26" ht="12.75" customHeight="1" x14ac:dyDescent="0.2">
      <c r="A1004" s="268"/>
      <c r="B1004" s="269"/>
      <c r="C1004" s="270"/>
      <c r="D1004" s="269"/>
      <c r="E1004" s="271"/>
      <c r="F1004" s="271"/>
      <c r="G1004" s="237"/>
      <c r="H1004" s="237"/>
      <c r="I1004" s="237"/>
      <c r="J1004" s="237"/>
      <c r="K1004" s="237"/>
      <c r="L1004" s="237"/>
      <c r="M1004" s="237"/>
      <c r="N1004" s="237"/>
      <c r="O1004" s="237"/>
      <c r="P1004" s="237"/>
      <c r="Q1004" s="237"/>
      <c r="R1004" s="237"/>
      <c r="S1004" s="237"/>
      <c r="T1004" s="237"/>
      <c r="U1004" s="237"/>
      <c r="V1004" s="237"/>
      <c r="W1004" s="237"/>
      <c r="X1004" s="237"/>
      <c r="Y1004" s="237"/>
      <c r="Z1004" s="237"/>
    </row>
    <row r="1005" spans="1:26" ht="12.75" customHeight="1" x14ac:dyDescent="0.2">
      <c r="A1005" s="268"/>
      <c r="B1005" s="269"/>
      <c r="C1005" s="270"/>
      <c r="D1005" s="269"/>
      <c r="E1005" s="271"/>
      <c r="F1005" s="271"/>
      <c r="G1005" s="237"/>
      <c r="H1005" s="237"/>
      <c r="I1005" s="237"/>
      <c r="J1005" s="237"/>
      <c r="K1005" s="237"/>
      <c r="L1005" s="237"/>
      <c r="M1005" s="237"/>
      <c r="N1005" s="237"/>
      <c r="O1005" s="237"/>
      <c r="P1005" s="237"/>
      <c r="Q1005" s="237"/>
      <c r="R1005" s="237"/>
      <c r="S1005" s="237"/>
      <c r="T1005" s="237"/>
      <c r="U1005" s="237"/>
      <c r="V1005" s="237"/>
      <c r="W1005" s="237"/>
      <c r="X1005" s="237"/>
      <c r="Y1005" s="237"/>
      <c r="Z1005" s="237"/>
    </row>
    <row r="1006" spans="1:26" ht="12.75" customHeight="1" x14ac:dyDescent="0.2">
      <c r="A1006" s="268"/>
      <c r="B1006" s="269"/>
      <c r="C1006" s="270"/>
      <c r="D1006" s="269"/>
      <c r="E1006" s="271"/>
      <c r="F1006" s="271"/>
      <c r="G1006" s="237"/>
      <c r="H1006" s="237"/>
      <c r="I1006" s="237"/>
      <c r="J1006" s="237"/>
      <c r="K1006" s="237"/>
      <c r="L1006" s="237"/>
      <c r="M1006" s="237"/>
      <c r="N1006" s="237"/>
      <c r="O1006" s="237"/>
      <c r="P1006" s="237"/>
      <c r="Q1006" s="237"/>
      <c r="R1006" s="237"/>
      <c r="S1006" s="237"/>
      <c r="T1006" s="237"/>
      <c r="U1006" s="237"/>
      <c r="V1006" s="237"/>
      <c r="W1006" s="237"/>
      <c r="X1006" s="237"/>
      <c r="Y1006" s="237"/>
      <c r="Z1006" s="237"/>
    </row>
    <row r="1007" spans="1:26" ht="12.75" customHeight="1" x14ac:dyDescent="0.2">
      <c r="A1007" s="268"/>
      <c r="B1007" s="269"/>
      <c r="C1007" s="270"/>
      <c r="D1007" s="269"/>
      <c r="E1007" s="271"/>
      <c r="F1007" s="271"/>
      <c r="G1007" s="237"/>
      <c r="H1007" s="237"/>
      <c r="I1007" s="237"/>
      <c r="J1007" s="237"/>
      <c r="K1007" s="237"/>
      <c r="L1007" s="237"/>
      <c r="M1007" s="237"/>
      <c r="N1007" s="237"/>
      <c r="O1007" s="237"/>
      <c r="P1007" s="237"/>
      <c r="Q1007" s="237"/>
      <c r="R1007" s="237"/>
      <c r="S1007" s="237"/>
      <c r="T1007" s="237"/>
      <c r="U1007" s="237"/>
      <c r="V1007" s="237"/>
      <c r="W1007" s="237"/>
      <c r="X1007" s="237"/>
      <c r="Y1007" s="237"/>
      <c r="Z1007" s="237"/>
    </row>
    <row r="1008" spans="1:26" ht="12.75" customHeight="1" x14ac:dyDescent="0.2">
      <c r="A1008" s="268"/>
      <c r="B1008" s="269"/>
      <c r="C1008" s="270"/>
      <c r="D1008" s="269"/>
      <c r="E1008" s="271"/>
      <c r="F1008" s="271"/>
      <c r="G1008" s="237"/>
      <c r="H1008" s="237"/>
      <c r="I1008" s="237"/>
      <c r="J1008" s="237"/>
      <c r="K1008" s="237"/>
      <c r="L1008" s="237"/>
      <c r="M1008" s="237"/>
      <c r="N1008" s="237"/>
      <c r="O1008" s="237"/>
      <c r="P1008" s="237"/>
      <c r="Q1008" s="237"/>
      <c r="R1008" s="237"/>
      <c r="S1008" s="237"/>
      <c r="T1008" s="237"/>
      <c r="U1008" s="237"/>
      <c r="V1008" s="237"/>
      <c r="W1008" s="237"/>
      <c r="X1008" s="237"/>
      <c r="Y1008" s="237"/>
      <c r="Z1008" s="237"/>
    </row>
    <row r="1009" spans="1:26" ht="12.75" customHeight="1" x14ac:dyDescent="0.2">
      <c r="A1009" s="268"/>
      <c r="B1009" s="269"/>
      <c r="C1009" s="270"/>
      <c r="D1009" s="269"/>
      <c r="E1009" s="271"/>
      <c r="F1009" s="271"/>
      <c r="G1009" s="237"/>
      <c r="H1009" s="237"/>
      <c r="I1009" s="237"/>
      <c r="J1009" s="237"/>
      <c r="K1009" s="237"/>
      <c r="L1009" s="237"/>
      <c r="M1009" s="237"/>
      <c r="N1009" s="237"/>
      <c r="O1009" s="237"/>
      <c r="P1009" s="237"/>
      <c r="Q1009" s="237"/>
      <c r="R1009" s="237"/>
      <c r="S1009" s="237"/>
      <c r="T1009" s="237"/>
      <c r="U1009" s="237"/>
      <c r="V1009" s="237"/>
      <c r="W1009" s="237"/>
      <c r="X1009" s="237"/>
      <c r="Y1009" s="237"/>
      <c r="Z1009" s="237"/>
    </row>
    <row r="1010" spans="1:26" ht="12.75" customHeight="1" x14ac:dyDescent="0.2">
      <c r="A1010" s="268"/>
      <c r="B1010" s="269"/>
      <c r="C1010" s="270"/>
      <c r="D1010" s="269"/>
      <c r="E1010" s="271"/>
      <c r="F1010" s="271"/>
      <c r="G1010" s="237"/>
      <c r="H1010" s="237"/>
      <c r="I1010" s="237"/>
      <c r="J1010" s="237"/>
      <c r="K1010" s="237"/>
      <c r="L1010" s="237"/>
      <c r="M1010" s="237"/>
      <c r="N1010" s="237"/>
      <c r="O1010" s="237"/>
      <c r="P1010" s="237"/>
      <c r="Q1010" s="237"/>
      <c r="R1010" s="237"/>
      <c r="S1010" s="237"/>
      <c r="T1010" s="237"/>
      <c r="U1010" s="237"/>
      <c r="V1010" s="237"/>
      <c r="W1010" s="237"/>
      <c r="X1010" s="237"/>
      <c r="Y1010" s="237"/>
      <c r="Z1010" s="237"/>
    </row>
    <row r="1011" spans="1:26" ht="12.75" customHeight="1" x14ac:dyDescent="0.2">
      <c r="A1011" s="268"/>
      <c r="B1011" s="269"/>
      <c r="C1011" s="270"/>
      <c r="D1011" s="269"/>
      <c r="E1011" s="271"/>
      <c r="F1011" s="271"/>
      <c r="G1011" s="237"/>
      <c r="H1011" s="237"/>
      <c r="I1011" s="237"/>
      <c r="J1011" s="237"/>
      <c r="K1011" s="237"/>
      <c r="L1011" s="237"/>
      <c r="M1011" s="237"/>
      <c r="N1011" s="237"/>
      <c r="O1011" s="237"/>
      <c r="P1011" s="237"/>
      <c r="Q1011" s="237"/>
      <c r="R1011" s="237"/>
      <c r="S1011" s="237"/>
      <c r="T1011" s="237"/>
      <c r="U1011" s="237"/>
      <c r="V1011" s="237"/>
      <c r="W1011" s="237"/>
      <c r="X1011" s="237"/>
      <c r="Y1011" s="237"/>
      <c r="Z1011" s="237"/>
    </row>
    <row r="1012" spans="1:26" ht="12.75" customHeight="1" x14ac:dyDescent="0.2">
      <c r="A1012" s="268"/>
      <c r="B1012" s="269"/>
      <c r="C1012" s="270"/>
      <c r="D1012" s="269"/>
      <c r="E1012" s="271"/>
      <c r="F1012" s="271"/>
      <c r="G1012" s="237"/>
      <c r="H1012" s="237"/>
      <c r="I1012" s="237"/>
      <c r="J1012" s="237"/>
      <c r="K1012" s="237"/>
      <c r="L1012" s="237"/>
      <c r="M1012" s="237"/>
      <c r="N1012" s="237"/>
      <c r="O1012" s="237"/>
      <c r="P1012" s="237"/>
      <c r="Q1012" s="237"/>
      <c r="R1012" s="237"/>
      <c r="S1012" s="237"/>
      <c r="T1012" s="237"/>
      <c r="U1012" s="237"/>
      <c r="V1012" s="237"/>
      <c r="W1012" s="237"/>
      <c r="X1012" s="237"/>
      <c r="Y1012" s="237"/>
      <c r="Z1012" s="237"/>
    </row>
    <row r="1013" spans="1:26" ht="12.75" customHeight="1" x14ac:dyDescent="0.2">
      <c r="A1013" s="268"/>
      <c r="B1013" s="269"/>
      <c r="C1013" s="270"/>
      <c r="D1013" s="269"/>
      <c r="E1013" s="271"/>
      <c r="F1013" s="271"/>
      <c r="G1013" s="237"/>
      <c r="H1013" s="237"/>
      <c r="I1013" s="237"/>
      <c r="J1013" s="237"/>
      <c r="K1013" s="237"/>
      <c r="L1013" s="237"/>
      <c r="M1013" s="237"/>
      <c r="N1013" s="237"/>
      <c r="O1013" s="237"/>
      <c r="P1013" s="237"/>
      <c r="Q1013" s="237"/>
      <c r="R1013" s="237"/>
      <c r="S1013" s="237"/>
      <c r="T1013" s="237"/>
      <c r="U1013" s="237"/>
      <c r="V1013" s="237"/>
      <c r="W1013" s="237"/>
      <c r="X1013" s="237"/>
      <c r="Y1013" s="237"/>
      <c r="Z1013" s="237"/>
    </row>
    <row r="1014" spans="1:26" ht="12.75" customHeight="1" x14ac:dyDescent="0.2">
      <c r="A1014" s="268"/>
      <c r="B1014" s="269"/>
      <c r="C1014" s="270"/>
      <c r="D1014" s="269"/>
      <c r="E1014" s="271"/>
      <c r="F1014" s="271"/>
      <c r="G1014" s="237"/>
      <c r="H1014" s="237"/>
      <c r="I1014" s="237"/>
      <c r="J1014" s="237"/>
      <c r="K1014" s="237"/>
      <c r="L1014" s="237"/>
      <c r="M1014" s="237"/>
      <c r="N1014" s="237"/>
      <c r="O1014" s="237"/>
      <c r="P1014" s="237"/>
      <c r="Q1014" s="237"/>
      <c r="R1014" s="237"/>
      <c r="S1014" s="237"/>
      <c r="T1014" s="237"/>
      <c r="U1014" s="237"/>
      <c r="V1014" s="237"/>
      <c r="W1014" s="237"/>
      <c r="X1014" s="237"/>
      <c r="Y1014" s="237"/>
      <c r="Z1014" s="237"/>
    </row>
    <row r="1015" spans="1:26" ht="12.75" customHeight="1" x14ac:dyDescent="0.2">
      <c r="A1015" s="268"/>
      <c r="B1015" s="269"/>
      <c r="C1015" s="270"/>
      <c r="D1015" s="269"/>
      <c r="E1015" s="271"/>
      <c r="F1015" s="271"/>
      <c r="G1015" s="237"/>
      <c r="H1015" s="237"/>
      <c r="I1015" s="237"/>
      <c r="J1015" s="237"/>
      <c r="K1015" s="237"/>
      <c r="L1015" s="237"/>
      <c r="M1015" s="237"/>
      <c r="N1015" s="237"/>
      <c r="O1015" s="237"/>
      <c r="P1015" s="237"/>
      <c r="Q1015" s="237"/>
      <c r="R1015" s="237"/>
      <c r="S1015" s="237"/>
      <c r="T1015" s="237"/>
      <c r="U1015" s="237"/>
      <c r="V1015" s="237"/>
      <c r="W1015" s="237"/>
      <c r="X1015" s="237"/>
      <c r="Y1015" s="237"/>
      <c r="Z1015" s="237"/>
    </row>
    <row r="1016" spans="1:26" ht="12.75" customHeight="1" x14ac:dyDescent="0.2">
      <c r="A1016" s="268"/>
      <c r="B1016" s="269"/>
      <c r="C1016" s="270"/>
      <c r="D1016" s="269"/>
      <c r="E1016" s="271"/>
      <c r="F1016" s="271"/>
      <c r="G1016" s="237"/>
      <c r="H1016" s="237"/>
      <c r="I1016" s="237"/>
      <c r="J1016" s="237"/>
      <c r="K1016" s="237"/>
      <c r="L1016" s="237"/>
      <c r="M1016" s="237"/>
      <c r="N1016" s="237"/>
      <c r="O1016" s="237"/>
      <c r="P1016" s="237"/>
      <c r="Q1016" s="237"/>
      <c r="R1016" s="237"/>
      <c r="S1016" s="237"/>
      <c r="T1016" s="237"/>
      <c r="U1016" s="237"/>
      <c r="V1016" s="237"/>
      <c r="W1016" s="237"/>
      <c r="X1016" s="237"/>
      <c r="Y1016" s="237"/>
      <c r="Z1016" s="237"/>
    </row>
    <row r="1017" spans="1:26" ht="12.75" customHeight="1" x14ac:dyDescent="0.2">
      <c r="A1017" s="268"/>
      <c r="B1017" s="269"/>
      <c r="C1017" s="270"/>
      <c r="D1017" s="269"/>
      <c r="E1017" s="271"/>
      <c r="F1017" s="271"/>
      <c r="G1017" s="237"/>
      <c r="H1017" s="237"/>
      <c r="I1017" s="237"/>
      <c r="J1017" s="237"/>
      <c r="K1017" s="237"/>
      <c r="L1017" s="237"/>
      <c r="M1017" s="237"/>
      <c r="N1017" s="237"/>
      <c r="O1017" s="237"/>
      <c r="P1017" s="237"/>
      <c r="Q1017" s="237"/>
      <c r="R1017" s="237"/>
      <c r="S1017" s="237"/>
      <c r="T1017" s="237"/>
      <c r="U1017" s="237"/>
      <c r="V1017" s="237"/>
      <c r="W1017" s="237"/>
      <c r="X1017" s="237"/>
      <c r="Y1017" s="237"/>
      <c r="Z1017" s="237"/>
    </row>
    <row r="1018" spans="1:26" ht="12.75" customHeight="1" x14ac:dyDescent="0.2">
      <c r="A1018" s="268"/>
      <c r="B1018" s="269"/>
      <c r="C1018" s="270"/>
      <c r="D1018" s="269"/>
      <c r="E1018" s="271"/>
      <c r="F1018" s="271"/>
      <c r="G1018" s="237"/>
      <c r="H1018" s="237"/>
      <c r="I1018" s="237"/>
      <c r="J1018" s="237"/>
      <c r="K1018" s="237"/>
      <c r="L1018" s="237"/>
      <c r="M1018" s="237"/>
      <c r="N1018" s="237"/>
      <c r="O1018" s="237"/>
      <c r="P1018" s="237"/>
      <c r="Q1018" s="237"/>
      <c r="R1018" s="237"/>
      <c r="S1018" s="237"/>
      <c r="T1018" s="237"/>
      <c r="U1018" s="237"/>
      <c r="V1018" s="237"/>
      <c r="W1018" s="237"/>
      <c r="X1018" s="237"/>
      <c r="Y1018" s="237"/>
      <c r="Z1018" s="237"/>
    </row>
    <row r="1019" spans="1:26" ht="12.75" customHeight="1" x14ac:dyDescent="0.2">
      <c r="A1019" s="268"/>
      <c r="B1019" s="269"/>
      <c r="C1019" s="270"/>
      <c r="D1019" s="269"/>
      <c r="E1019" s="271"/>
      <c r="F1019" s="271"/>
      <c r="G1019" s="237"/>
      <c r="H1019" s="237"/>
      <c r="I1019" s="237"/>
      <c r="J1019" s="237"/>
      <c r="K1019" s="237"/>
      <c r="L1019" s="237"/>
      <c r="M1019" s="237"/>
      <c r="N1019" s="237"/>
      <c r="O1019" s="237"/>
      <c r="P1019" s="237"/>
      <c r="Q1019" s="237"/>
      <c r="R1019" s="237"/>
      <c r="S1019" s="237"/>
      <c r="T1019" s="237"/>
      <c r="U1019" s="237"/>
      <c r="V1019" s="237"/>
      <c r="W1019" s="237"/>
      <c r="X1019" s="237"/>
      <c r="Y1019" s="237"/>
      <c r="Z1019" s="237"/>
    </row>
    <row r="1020" spans="1:26" ht="12.75" customHeight="1" x14ac:dyDescent="0.2">
      <c r="A1020" s="268"/>
      <c r="B1020" s="269"/>
      <c r="C1020" s="270"/>
      <c r="D1020" s="269"/>
      <c r="E1020" s="271"/>
      <c r="F1020" s="271"/>
      <c r="G1020" s="237"/>
      <c r="H1020" s="237"/>
      <c r="I1020" s="237"/>
      <c r="J1020" s="237"/>
      <c r="K1020" s="237"/>
      <c r="L1020" s="237"/>
      <c r="M1020" s="237"/>
      <c r="N1020" s="237"/>
      <c r="O1020" s="237"/>
      <c r="P1020" s="237"/>
      <c r="Q1020" s="237"/>
      <c r="R1020" s="237"/>
      <c r="S1020" s="237"/>
      <c r="T1020" s="237"/>
      <c r="U1020" s="237"/>
      <c r="V1020" s="237"/>
      <c r="W1020" s="237"/>
      <c r="X1020" s="237"/>
      <c r="Y1020" s="237"/>
      <c r="Z1020" s="237"/>
    </row>
    <row r="1021" spans="1:26" ht="12.75" customHeight="1" x14ac:dyDescent="0.2">
      <c r="A1021" s="268"/>
      <c r="B1021" s="269"/>
      <c r="C1021" s="270"/>
      <c r="D1021" s="269"/>
      <c r="E1021" s="271"/>
      <c r="F1021" s="271"/>
      <c r="G1021" s="237"/>
      <c r="H1021" s="237"/>
      <c r="I1021" s="237"/>
      <c r="J1021" s="237"/>
      <c r="K1021" s="237"/>
      <c r="L1021" s="237"/>
      <c r="M1021" s="237"/>
      <c r="N1021" s="237"/>
      <c r="O1021" s="237"/>
      <c r="P1021" s="237"/>
      <c r="Q1021" s="237"/>
      <c r="R1021" s="237"/>
      <c r="S1021" s="237"/>
      <c r="T1021" s="237"/>
      <c r="U1021" s="237"/>
      <c r="V1021" s="237"/>
      <c r="W1021" s="237"/>
      <c r="X1021" s="237"/>
      <c r="Y1021" s="237"/>
      <c r="Z1021" s="237"/>
    </row>
    <row r="1022" spans="1:26" ht="12.75" customHeight="1" x14ac:dyDescent="0.2">
      <c r="A1022" s="268"/>
      <c r="B1022" s="269"/>
      <c r="C1022" s="270"/>
      <c r="D1022" s="269"/>
      <c r="E1022" s="271"/>
      <c r="F1022" s="271"/>
      <c r="G1022" s="237"/>
      <c r="H1022" s="237"/>
      <c r="I1022" s="237"/>
      <c r="J1022" s="237"/>
      <c r="K1022" s="237"/>
      <c r="L1022" s="237"/>
      <c r="M1022" s="237"/>
      <c r="N1022" s="237"/>
      <c r="O1022" s="237"/>
      <c r="P1022" s="237"/>
      <c r="Q1022" s="237"/>
      <c r="R1022" s="237"/>
      <c r="S1022" s="237"/>
      <c r="T1022" s="237"/>
      <c r="U1022" s="237"/>
      <c r="V1022" s="237"/>
      <c r="W1022" s="237"/>
      <c r="X1022" s="237"/>
      <c r="Y1022" s="237"/>
      <c r="Z1022" s="237"/>
    </row>
  </sheetData>
  <mergeCells count="63">
    <mergeCell ref="F116:H116"/>
    <mergeCell ref="D114:E114"/>
    <mergeCell ref="F114:H114"/>
    <mergeCell ref="B112:C112"/>
    <mergeCell ref="D112:E112"/>
    <mergeCell ref="F112:H112"/>
    <mergeCell ref="B113:C113"/>
    <mergeCell ref="D113:E113"/>
    <mergeCell ref="F113:H113"/>
    <mergeCell ref="A117:E117"/>
    <mergeCell ref="F117:H117"/>
    <mergeCell ref="A27:E27"/>
    <mergeCell ref="A28:E28"/>
    <mergeCell ref="A42:E42"/>
    <mergeCell ref="A43:E43"/>
    <mergeCell ref="A73:F73"/>
    <mergeCell ref="A74:F74"/>
    <mergeCell ref="A89:F89"/>
    <mergeCell ref="A90:F90"/>
    <mergeCell ref="F92:G92"/>
    <mergeCell ref="B114:C114"/>
    <mergeCell ref="A115:E115"/>
    <mergeCell ref="F115:H115"/>
    <mergeCell ref="B116:C116"/>
    <mergeCell ref="D116:E116"/>
    <mergeCell ref="F93:G93"/>
    <mergeCell ref="F94:G94"/>
    <mergeCell ref="F95:G95"/>
    <mergeCell ref="F96:G96"/>
    <mergeCell ref="F97:G97"/>
    <mergeCell ref="F98:G98"/>
    <mergeCell ref="F99:G99"/>
    <mergeCell ref="F101:G101"/>
    <mergeCell ref="F102:G102"/>
    <mergeCell ref="F103:G103"/>
    <mergeCell ref="F104:G104"/>
    <mergeCell ref="F105:G105"/>
    <mergeCell ref="F106:G106"/>
    <mergeCell ref="A107:D107"/>
    <mergeCell ref="A108:D108"/>
    <mergeCell ref="B110:C110"/>
    <mergeCell ref="D110:E110"/>
    <mergeCell ref="F110:H110"/>
    <mergeCell ref="B111:C111"/>
    <mergeCell ref="D111:E111"/>
    <mergeCell ref="F111:H111"/>
    <mergeCell ref="D120:E120"/>
    <mergeCell ref="A122:G122"/>
    <mergeCell ref="A124:H124"/>
    <mergeCell ref="A125:H125"/>
    <mergeCell ref="A126:H126"/>
    <mergeCell ref="B120:C120"/>
    <mergeCell ref="F120:H120"/>
    <mergeCell ref="B118:C118"/>
    <mergeCell ref="D118:E118"/>
    <mergeCell ref="F118:H118"/>
    <mergeCell ref="A119:E119"/>
    <mergeCell ref="F119:H119"/>
    <mergeCell ref="A1:H1"/>
    <mergeCell ref="A2:H2"/>
    <mergeCell ref="A3:H3"/>
    <mergeCell ref="A4:H4"/>
    <mergeCell ref="A5:H5"/>
  </mergeCells>
  <printOptions horizontalCentered="1"/>
  <pageMargins left="0" right="0" top="0.39370078740157483" bottom="0" header="0" footer="0"/>
  <pageSetup paperSize="9" scale="52" pageOrder="overThenDown" orientation="portrait" r:id="rId1"/>
  <headerFooter>
    <oddHeader>&amp;R&amp;P de &amp;N</oddHeader>
    <oddFooter>&amp;L&amp;F - &amp;A&amp;CPágina &amp;P de &amp;N</oddFooter>
  </headerFooter>
  <rowBreaks count="3" manualBreakCount="3">
    <brk id="43" max="7" man="1"/>
    <brk id="63" max="7" man="1"/>
    <brk id="9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1026"/>
  <sheetViews>
    <sheetView showGridLines="0" tabSelected="1" topLeftCell="A4" zoomScaleNormal="100" workbookViewId="0">
      <pane xSplit="3" ySplit="4" topLeftCell="M236" activePane="bottomRight" state="frozen"/>
      <selection activeCell="B25" sqref="B25"/>
      <selection pane="topRight" activeCell="B25" sqref="B25"/>
      <selection pane="bottomLeft" activeCell="B25" sqref="B25"/>
      <selection pane="bottomRight" activeCell="B25" sqref="B25"/>
    </sheetView>
  </sheetViews>
  <sheetFormatPr defaultColWidth="14.42578125" defaultRowHeight="15" customHeight="1" x14ac:dyDescent="0.2"/>
  <cols>
    <col min="1" max="1" width="6.7109375" style="203" customWidth="1"/>
    <col min="2" max="2" width="15.5703125" style="203" customWidth="1"/>
    <col min="3" max="3" width="19.28515625" style="203" customWidth="1"/>
    <col min="4" max="4" width="14.5703125" style="203" customWidth="1"/>
    <col min="5" max="5" width="13.85546875" style="203" customWidth="1"/>
    <col min="6" max="7" width="12.140625" style="203" customWidth="1"/>
    <col min="8" max="8" width="13" style="203" customWidth="1"/>
    <col min="9" max="9" width="12.140625" style="203" customWidth="1"/>
    <col min="10" max="11" width="12.140625" style="203" hidden="1" customWidth="1"/>
    <col min="12" max="12" width="12.140625" style="203" customWidth="1"/>
    <col min="13" max="13" width="13" style="203" customWidth="1"/>
    <col min="14" max="15" width="12.140625" style="203" hidden="1" customWidth="1"/>
    <col min="16" max="16" width="12.140625" style="203" customWidth="1"/>
    <col min="17" max="19" width="12.140625" style="203" hidden="1" customWidth="1"/>
    <col min="20" max="23" width="12.140625" style="203" customWidth="1"/>
    <col min="24" max="24" width="14.7109375" style="203" customWidth="1"/>
    <col min="25" max="25" width="13.5703125" style="203" customWidth="1"/>
    <col min="26" max="28" width="12.140625" style="203" customWidth="1"/>
    <col min="29" max="29" width="16.7109375" style="203" customWidth="1"/>
    <col min="30" max="31" width="12.140625" style="203" customWidth="1"/>
    <col min="32" max="32" width="14.140625" style="203" customWidth="1"/>
    <col min="33" max="33" width="13.28515625" style="203" customWidth="1"/>
    <col min="34" max="35" width="11.140625" style="203" customWidth="1"/>
    <col min="36" max="36" width="12.7109375" style="203" customWidth="1"/>
    <col min="37" max="37" width="9.7109375" style="203" customWidth="1"/>
    <col min="38" max="39" width="11" style="203" hidden="1" customWidth="1"/>
    <col min="40" max="40" width="11" style="203" customWidth="1"/>
    <col min="41" max="41" width="12.28515625" style="203" customWidth="1"/>
    <col min="42" max="43" width="11.85546875" style="203" hidden="1" customWidth="1"/>
    <col min="44" max="44" width="11.85546875" style="203" customWidth="1"/>
    <col min="45" max="45" width="9.85546875" style="203" hidden="1" customWidth="1"/>
    <col min="46" max="47" width="10" style="203" hidden="1" customWidth="1"/>
    <col min="48" max="48" width="11.28515625" style="203" customWidth="1"/>
    <col min="49" max="49" width="10" style="203" customWidth="1"/>
    <col min="50" max="50" width="10.85546875" style="203" customWidth="1"/>
    <col min="51" max="51" width="10.7109375" style="203" customWidth="1"/>
    <col min="52" max="53" width="12.7109375" style="203" customWidth="1"/>
    <col min="54" max="55" width="11.85546875" style="203" customWidth="1"/>
    <col min="56" max="56" width="11.85546875" style="203" hidden="1" customWidth="1"/>
    <col min="57" max="64" width="8" style="203" customWidth="1"/>
    <col min="65" max="16384" width="14.42578125" style="203"/>
  </cols>
  <sheetData>
    <row r="1" spans="1:64" ht="12.75" customHeight="1" x14ac:dyDescent="0.2">
      <c r="A1" s="454"/>
      <c r="B1" s="455"/>
      <c r="C1" s="455"/>
      <c r="D1" s="456"/>
      <c r="E1" s="463" t="s">
        <v>144</v>
      </c>
      <c r="F1" s="455"/>
      <c r="G1" s="455"/>
      <c r="H1" s="455"/>
      <c r="I1" s="455"/>
      <c r="J1" s="455"/>
      <c r="K1" s="455"/>
      <c r="L1" s="455"/>
      <c r="M1" s="455"/>
      <c r="N1" s="455"/>
      <c r="O1" s="455"/>
      <c r="P1" s="455"/>
      <c r="Q1" s="455"/>
      <c r="R1" s="455"/>
      <c r="S1" s="456"/>
      <c r="T1" s="463" t="str">
        <f>'1. SVS ABA DE CARREGAMENTO'!A4</f>
        <v>CAMPUS SÃO VICENTE DO SUL</v>
      </c>
      <c r="U1" s="455"/>
      <c r="V1" s="455"/>
      <c r="W1" s="455"/>
      <c r="X1" s="455"/>
      <c r="Y1" s="455"/>
      <c r="Z1" s="455"/>
      <c r="AA1" s="455"/>
      <c r="AB1" s="456"/>
      <c r="AC1" s="475" t="s">
        <v>145</v>
      </c>
      <c r="AD1" s="455"/>
      <c r="AE1" s="455"/>
      <c r="AF1" s="455"/>
      <c r="AG1" s="455"/>
      <c r="AH1" s="455"/>
      <c r="AI1" s="455"/>
      <c r="AJ1" s="455"/>
      <c r="AK1" s="456"/>
      <c r="AL1" s="234"/>
      <c r="AM1" s="234"/>
      <c r="AN1" s="464" t="str">
        <f>'1. SVS ABA DE CARREGAMENTO'!A4</f>
        <v>CAMPUS SÃO VICENTE DO SUL</v>
      </c>
      <c r="AO1" s="455"/>
      <c r="AP1" s="455"/>
      <c r="AQ1" s="455"/>
      <c r="AR1" s="455"/>
      <c r="AS1" s="455"/>
      <c r="AT1" s="455"/>
      <c r="AU1" s="455"/>
      <c r="AV1" s="455"/>
      <c r="AW1" s="455"/>
      <c r="AX1" s="455"/>
      <c r="AY1" s="455"/>
      <c r="AZ1" s="455"/>
      <c r="BA1" s="455"/>
      <c r="BB1" s="455"/>
      <c r="BC1" s="455"/>
      <c r="BD1" s="456"/>
    </row>
    <row r="2" spans="1:64" ht="12.75" customHeight="1" x14ac:dyDescent="0.2">
      <c r="A2" s="457"/>
      <c r="B2" s="458"/>
      <c r="C2" s="458"/>
      <c r="D2" s="459"/>
      <c r="E2" s="457"/>
      <c r="F2" s="458"/>
      <c r="G2" s="458"/>
      <c r="H2" s="458"/>
      <c r="I2" s="458"/>
      <c r="J2" s="458"/>
      <c r="K2" s="458"/>
      <c r="L2" s="458"/>
      <c r="M2" s="458"/>
      <c r="N2" s="458"/>
      <c r="O2" s="458"/>
      <c r="P2" s="458"/>
      <c r="Q2" s="458"/>
      <c r="R2" s="458"/>
      <c r="S2" s="459"/>
      <c r="T2" s="457"/>
      <c r="U2" s="458"/>
      <c r="V2" s="458"/>
      <c r="W2" s="458"/>
      <c r="X2" s="458"/>
      <c r="Y2" s="458"/>
      <c r="Z2" s="458"/>
      <c r="AA2" s="458"/>
      <c r="AB2" s="459"/>
      <c r="AC2" s="457"/>
      <c r="AD2" s="458"/>
      <c r="AE2" s="458"/>
      <c r="AF2" s="458"/>
      <c r="AG2" s="458"/>
      <c r="AH2" s="458"/>
      <c r="AI2" s="458"/>
      <c r="AJ2" s="458"/>
      <c r="AK2" s="459"/>
      <c r="AL2" s="234"/>
      <c r="AM2" s="234"/>
      <c r="AN2" s="458"/>
      <c r="AO2" s="458"/>
      <c r="AP2" s="458"/>
      <c r="AQ2" s="458"/>
      <c r="AR2" s="458"/>
      <c r="AS2" s="458"/>
      <c r="AT2" s="458"/>
      <c r="AU2" s="458"/>
      <c r="AV2" s="458"/>
      <c r="AW2" s="458"/>
      <c r="AX2" s="458"/>
      <c r="AY2" s="458"/>
      <c r="AZ2" s="458"/>
      <c r="BA2" s="458"/>
      <c r="BB2" s="458"/>
      <c r="BC2" s="458"/>
      <c r="BD2" s="459"/>
    </row>
    <row r="3" spans="1:64" ht="12.75" customHeight="1" x14ac:dyDescent="0.2">
      <c r="A3" s="457"/>
      <c r="B3" s="458"/>
      <c r="C3" s="458"/>
      <c r="D3" s="459"/>
      <c r="E3" s="457"/>
      <c r="F3" s="458"/>
      <c r="G3" s="458"/>
      <c r="H3" s="458"/>
      <c r="I3" s="458"/>
      <c r="J3" s="458"/>
      <c r="K3" s="458"/>
      <c r="L3" s="458"/>
      <c r="M3" s="458"/>
      <c r="N3" s="458"/>
      <c r="O3" s="458"/>
      <c r="P3" s="458"/>
      <c r="Q3" s="458"/>
      <c r="R3" s="458"/>
      <c r="S3" s="459"/>
      <c r="T3" s="457"/>
      <c r="U3" s="458"/>
      <c r="V3" s="458"/>
      <c r="W3" s="458"/>
      <c r="X3" s="458"/>
      <c r="Y3" s="458"/>
      <c r="Z3" s="458"/>
      <c r="AA3" s="458"/>
      <c r="AB3" s="459"/>
      <c r="AC3" s="457"/>
      <c r="AD3" s="458"/>
      <c r="AE3" s="458"/>
      <c r="AF3" s="458"/>
      <c r="AG3" s="458"/>
      <c r="AH3" s="458"/>
      <c r="AI3" s="458"/>
      <c r="AJ3" s="458"/>
      <c r="AK3" s="459"/>
      <c r="AL3" s="234"/>
      <c r="AM3" s="234"/>
      <c r="AN3" s="458"/>
      <c r="AO3" s="458"/>
      <c r="AP3" s="458"/>
      <c r="AQ3" s="458"/>
      <c r="AR3" s="458"/>
      <c r="AS3" s="458"/>
      <c r="AT3" s="458"/>
      <c r="AU3" s="458"/>
      <c r="AV3" s="458"/>
      <c r="AW3" s="458"/>
      <c r="AX3" s="458"/>
      <c r="AY3" s="458"/>
      <c r="AZ3" s="458"/>
      <c r="BA3" s="458"/>
      <c r="BB3" s="458"/>
      <c r="BC3" s="458"/>
      <c r="BD3" s="459"/>
    </row>
    <row r="4" spans="1:64" ht="12.75" customHeight="1" x14ac:dyDescent="0.2">
      <c r="A4" s="460"/>
      <c r="B4" s="461"/>
      <c r="C4" s="461"/>
      <c r="D4" s="462"/>
      <c r="E4" s="460"/>
      <c r="F4" s="461"/>
      <c r="G4" s="461"/>
      <c r="H4" s="461"/>
      <c r="I4" s="461"/>
      <c r="J4" s="461"/>
      <c r="K4" s="461"/>
      <c r="L4" s="461"/>
      <c r="M4" s="461"/>
      <c r="N4" s="461"/>
      <c r="O4" s="461"/>
      <c r="P4" s="461"/>
      <c r="Q4" s="461"/>
      <c r="R4" s="461"/>
      <c r="S4" s="462"/>
      <c r="T4" s="460"/>
      <c r="U4" s="461"/>
      <c r="V4" s="461"/>
      <c r="W4" s="461"/>
      <c r="X4" s="461"/>
      <c r="Y4" s="461"/>
      <c r="Z4" s="461"/>
      <c r="AA4" s="461"/>
      <c r="AB4" s="462"/>
      <c r="AC4" s="460"/>
      <c r="AD4" s="461"/>
      <c r="AE4" s="461"/>
      <c r="AF4" s="461"/>
      <c r="AG4" s="461"/>
      <c r="AH4" s="461"/>
      <c r="AI4" s="461"/>
      <c r="AJ4" s="461"/>
      <c r="AK4" s="462"/>
      <c r="AL4" s="234"/>
      <c r="AM4" s="234"/>
      <c r="AN4" s="461"/>
      <c r="AO4" s="461"/>
      <c r="AP4" s="461"/>
      <c r="AQ4" s="461"/>
      <c r="AR4" s="461"/>
      <c r="AS4" s="461"/>
      <c r="AT4" s="461"/>
      <c r="AU4" s="461"/>
      <c r="AV4" s="461"/>
      <c r="AW4" s="461"/>
      <c r="AX4" s="461"/>
      <c r="AY4" s="461"/>
      <c r="AZ4" s="461"/>
      <c r="BA4" s="461"/>
      <c r="BB4" s="461"/>
      <c r="BC4" s="461"/>
      <c r="BD4" s="462"/>
    </row>
    <row r="5" spans="1:64" ht="15.75" customHeight="1" x14ac:dyDescent="0.2">
      <c r="A5" s="465" t="s">
        <v>146</v>
      </c>
      <c r="B5" s="447" t="s">
        <v>147</v>
      </c>
      <c r="C5" s="447" t="s">
        <v>148</v>
      </c>
      <c r="D5" s="447" t="s">
        <v>149</v>
      </c>
      <c r="E5" s="470" t="s">
        <v>150</v>
      </c>
      <c r="F5" s="427"/>
      <c r="G5" s="427"/>
      <c r="H5" s="427"/>
      <c r="I5" s="427"/>
      <c r="J5" s="427"/>
      <c r="K5" s="427"/>
      <c r="L5" s="427"/>
      <c r="M5" s="427"/>
      <c r="N5" s="427"/>
      <c r="O5" s="427"/>
      <c r="P5" s="427"/>
      <c r="Q5" s="427"/>
      <c r="R5" s="427"/>
      <c r="S5" s="427"/>
      <c r="T5" s="427"/>
      <c r="U5" s="427"/>
      <c r="V5" s="427"/>
      <c r="W5" s="427"/>
      <c r="X5" s="427"/>
      <c r="Y5" s="427"/>
      <c r="Z5" s="427"/>
      <c r="AA5" s="427"/>
      <c r="AB5" s="428"/>
      <c r="AC5" s="447" t="s">
        <v>151</v>
      </c>
      <c r="AD5" s="476" t="s">
        <v>152</v>
      </c>
      <c r="AE5" s="476" t="s">
        <v>153</v>
      </c>
      <c r="AF5" s="204"/>
      <c r="AG5" s="466" t="s">
        <v>154</v>
      </c>
      <c r="AH5" s="427"/>
      <c r="AI5" s="427"/>
      <c r="AJ5" s="427"/>
      <c r="AK5" s="427"/>
      <c r="AL5" s="427"/>
      <c r="AM5" s="427"/>
      <c r="AN5" s="427"/>
      <c r="AO5" s="427"/>
      <c r="AP5" s="427"/>
      <c r="AQ5" s="427"/>
      <c r="AR5" s="427"/>
      <c r="AS5" s="427"/>
      <c r="AT5" s="427"/>
      <c r="AU5" s="427"/>
      <c r="AV5" s="427"/>
      <c r="AW5" s="427"/>
      <c r="AX5" s="427"/>
      <c r="AY5" s="427"/>
      <c r="AZ5" s="427"/>
      <c r="BA5" s="427"/>
      <c r="BB5" s="467"/>
      <c r="BC5" s="467"/>
      <c r="BD5" s="468"/>
      <c r="BE5" s="235"/>
      <c r="BF5" s="235"/>
      <c r="BG5" s="235"/>
      <c r="BH5" s="235"/>
      <c r="BI5" s="235"/>
      <c r="BJ5" s="235"/>
      <c r="BK5" s="235"/>
      <c r="BL5" s="235"/>
    </row>
    <row r="6" spans="1:64" ht="56.25" customHeight="1" x14ac:dyDescent="0.2">
      <c r="A6" s="430"/>
      <c r="B6" s="430"/>
      <c r="C6" s="430"/>
      <c r="D6" s="430"/>
      <c r="E6" s="471" t="s">
        <v>155</v>
      </c>
      <c r="F6" s="427"/>
      <c r="G6" s="427"/>
      <c r="H6" s="427"/>
      <c r="I6" s="427"/>
      <c r="J6" s="427"/>
      <c r="K6" s="427"/>
      <c r="L6" s="428"/>
      <c r="M6" s="471" t="s">
        <v>156</v>
      </c>
      <c r="N6" s="427"/>
      <c r="O6" s="427"/>
      <c r="P6" s="427"/>
      <c r="Q6" s="427"/>
      <c r="R6" s="427"/>
      <c r="S6" s="427"/>
      <c r="T6" s="428"/>
      <c r="U6" s="471" t="s">
        <v>157</v>
      </c>
      <c r="V6" s="427"/>
      <c r="W6" s="428"/>
      <c r="X6" s="227" t="s">
        <v>158</v>
      </c>
      <c r="Y6" s="227" t="s">
        <v>159</v>
      </c>
      <c r="Z6" s="471" t="s">
        <v>160</v>
      </c>
      <c r="AA6" s="427"/>
      <c r="AB6" s="428"/>
      <c r="AC6" s="430"/>
      <c r="AD6" s="430"/>
      <c r="AE6" s="430"/>
      <c r="AF6" s="204"/>
      <c r="AG6" s="471" t="s">
        <v>155</v>
      </c>
      <c r="AH6" s="427"/>
      <c r="AI6" s="427"/>
      <c r="AJ6" s="427"/>
      <c r="AK6" s="427"/>
      <c r="AL6" s="427"/>
      <c r="AM6" s="427"/>
      <c r="AN6" s="428"/>
      <c r="AO6" s="471" t="s">
        <v>156</v>
      </c>
      <c r="AP6" s="427"/>
      <c r="AQ6" s="427"/>
      <c r="AR6" s="427"/>
      <c r="AS6" s="427"/>
      <c r="AT6" s="427"/>
      <c r="AU6" s="427"/>
      <c r="AV6" s="428"/>
      <c r="AW6" s="471" t="s">
        <v>157</v>
      </c>
      <c r="AX6" s="427"/>
      <c r="AY6" s="428"/>
      <c r="AZ6" s="227" t="s">
        <v>158</v>
      </c>
      <c r="BA6" s="236" t="s">
        <v>159</v>
      </c>
      <c r="BB6" s="472" t="s">
        <v>160</v>
      </c>
      <c r="BC6" s="473"/>
      <c r="BD6" s="474"/>
      <c r="BE6" s="235"/>
      <c r="BF6" s="235"/>
      <c r="BG6" s="235"/>
      <c r="BH6" s="235"/>
      <c r="BI6" s="235"/>
      <c r="BJ6" s="235"/>
      <c r="BK6" s="235"/>
      <c r="BL6" s="235"/>
    </row>
    <row r="7" spans="1:64" ht="112.5" customHeight="1" x14ac:dyDescent="0.2">
      <c r="A7" s="431"/>
      <c r="B7" s="431"/>
      <c r="C7" s="431"/>
      <c r="D7" s="431"/>
      <c r="E7" s="205" t="s">
        <v>161</v>
      </c>
      <c r="F7" s="205" t="s">
        <v>162</v>
      </c>
      <c r="G7" s="205" t="s">
        <v>68</v>
      </c>
      <c r="H7" s="205" t="s">
        <v>163</v>
      </c>
      <c r="I7" s="205" t="s">
        <v>70</v>
      </c>
      <c r="J7" s="205" t="s">
        <v>164</v>
      </c>
      <c r="K7" s="205" t="s">
        <v>74</v>
      </c>
      <c r="L7" s="205" t="s">
        <v>165</v>
      </c>
      <c r="M7" s="205" t="s">
        <v>166</v>
      </c>
      <c r="N7" s="205" t="s">
        <v>167</v>
      </c>
      <c r="O7" s="205" t="s">
        <v>168</v>
      </c>
      <c r="P7" s="205" t="s">
        <v>169</v>
      </c>
      <c r="Q7" s="205" t="s">
        <v>170</v>
      </c>
      <c r="R7" s="205" t="s">
        <v>171</v>
      </c>
      <c r="S7" s="205" t="s">
        <v>172</v>
      </c>
      <c r="T7" s="205" t="s">
        <v>173</v>
      </c>
      <c r="U7" s="205" t="s">
        <v>174</v>
      </c>
      <c r="V7" s="205" t="s">
        <v>175</v>
      </c>
      <c r="W7" s="205" t="s">
        <v>176</v>
      </c>
      <c r="X7" s="205" t="s">
        <v>158</v>
      </c>
      <c r="Y7" s="205" t="s">
        <v>159</v>
      </c>
      <c r="Z7" s="205" t="s">
        <v>177</v>
      </c>
      <c r="AA7" s="205" t="s">
        <v>86</v>
      </c>
      <c r="AB7" s="205" t="s">
        <v>87</v>
      </c>
      <c r="AC7" s="431"/>
      <c r="AD7" s="431"/>
      <c r="AE7" s="431"/>
      <c r="AF7" s="204"/>
      <c r="AG7" s="205" t="s">
        <v>178</v>
      </c>
      <c r="AH7" s="205" t="s">
        <v>162</v>
      </c>
      <c r="AI7" s="205" t="s">
        <v>68</v>
      </c>
      <c r="AJ7" s="205" t="s">
        <v>163</v>
      </c>
      <c r="AK7" s="205" t="s">
        <v>70</v>
      </c>
      <c r="AL7" s="205" t="s">
        <v>164</v>
      </c>
      <c r="AM7" s="205" t="s">
        <v>74</v>
      </c>
      <c r="AN7" s="205" t="s">
        <v>165</v>
      </c>
      <c r="AO7" s="205" t="s">
        <v>166</v>
      </c>
      <c r="AP7" s="205" t="s">
        <v>167</v>
      </c>
      <c r="AQ7" s="205" t="s">
        <v>168</v>
      </c>
      <c r="AR7" s="205" t="s">
        <v>169</v>
      </c>
      <c r="AS7" s="205" t="s">
        <v>170</v>
      </c>
      <c r="AT7" s="205" t="s">
        <v>171</v>
      </c>
      <c r="AU7" s="205" t="s">
        <v>172</v>
      </c>
      <c r="AV7" s="205" t="s">
        <v>173</v>
      </c>
      <c r="AW7" s="205" t="s">
        <v>174</v>
      </c>
      <c r="AX7" s="205" t="s">
        <v>175</v>
      </c>
      <c r="AY7" s="205" t="s">
        <v>176</v>
      </c>
      <c r="AZ7" s="205" t="s">
        <v>158</v>
      </c>
      <c r="BA7" s="205" t="s">
        <v>159</v>
      </c>
      <c r="BB7" s="206" t="s">
        <v>177</v>
      </c>
      <c r="BC7" s="206" t="s">
        <v>86</v>
      </c>
      <c r="BD7" s="206" t="s">
        <v>87</v>
      </c>
      <c r="BE7" s="207"/>
      <c r="BF7" s="207"/>
      <c r="BG7" s="207"/>
      <c r="BH7" s="207"/>
      <c r="BI7" s="207"/>
      <c r="BJ7" s="207"/>
      <c r="BK7" s="207"/>
      <c r="BL7" s="207"/>
    </row>
    <row r="8" spans="1:64" ht="25.5" x14ac:dyDescent="0.2">
      <c r="A8" s="433">
        <v>1</v>
      </c>
      <c r="B8" s="434" t="s">
        <v>179</v>
      </c>
      <c r="C8" s="208" t="s">
        <v>180</v>
      </c>
      <c r="D8" s="425">
        <f>SUM(E8:AB16)</f>
        <v>3745.58</v>
      </c>
      <c r="E8" s="208"/>
      <c r="F8" s="208">
        <v>512</v>
      </c>
      <c r="G8" s="208"/>
      <c r="H8" s="208"/>
      <c r="I8" s="208"/>
      <c r="J8" s="208"/>
      <c r="K8" s="208"/>
      <c r="L8" s="208"/>
      <c r="M8" s="208"/>
      <c r="N8" s="208"/>
      <c r="O8" s="208"/>
      <c r="P8" s="208"/>
      <c r="Q8" s="208"/>
      <c r="R8" s="208"/>
      <c r="S8" s="208"/>
      <c r="T8" s="208"/>
      <c r="U8" s="208"/>
      <c r="V8" s="208"/>
      <c r="W8" s="208"/>
      <c r="X8" s="208"/>
      <c r="Y8" s="208"/>
      <c r="Z8" s="208"/>
      <c r="AA8" s="208"/>
      <c r="AB8" s="208"/>
      <c r="AC8" s="208" t="s">
        <v>185</v>
      </c>
      <c r="AD8" s="209">
        <f>IF(AC8="DIÁRIA",AE8,IF(AC8="2xDIA",(AE8*2),IF(AC8="3xDIA",(AE8*3),IF(AC8="4xDIA",(AE8*4),IF(AC8="5xDIA",(AE8*5),IF(AC8="6xDIA",(AE8*6),IF(AC8="SEMANAL",4.33,IF(AC8="2xSEMANA",8,IF(AC8="3xSEMANA",12,IF(AC8="QUINZENAL",2,IF(AC8="MENSAL",1,IF(AC8="BIMESTRAL",0.5,IF(AC8="TRIMESTRAL",0.33,IF(AC8="SEMESTRAL",0.17,0))))))))))))))</f>
        <v>24</v>
      </c>
      <c r="AE8" s="210">
        <f>'1. SVS ABA DE CARREGAMENTO'!$B$90</f>
        <v>24</v>
      </c>
      <c r="AF8" s="425">
        <f>SUM(AG8:BD16)</f>
        <v>5633.3681374999987</v>
      </c>
      <c r="AG8" s="211">
        <f t="shared" ref="AG8:AG49" si="0">(E8*AD8)/AE8</f>
        <v>0</v>
      </c>
      <c r="AH8" s="211">
        <f t="shared" ref="AH8:AH49" si="1">(F8*AD8)/AE8</f>
        <v>512</v>
      </c>
      <c r="AI8" s="211">
        <f t="shared" ref="AI8:AI49" si="2">(G8*AD8)/AE8</f>
        <v>0</v>
      </c>
      <c r="AJ8" s="211">
        <f t="shared" ref="AJ8:AJ49" si="3">(H8*AD8)/AE8</f>
        <v>0</v>
      </c>
      <c r="AK8" s="211">
        <f t="shared" ref="AK8:AK49" si="4">(I8*AD8)/AE8</f>
        <v>0</v>
      </c>
      <c r="AL8" s="211">
        <f t="shared" ref="AL8:AL244" si="5">(J8*AD8)/AE8</f>
        <v>0</v>
      </c>
      <c r="AM8" s="211">
        <f t="shared" ref="AM8:AM244" si="6">(K8*AD8)/AE8</f>
        <v>0</v>
      </c>
      <c r="AN8" s="211">
        <f t="shared" ref="AN8:AN49" si="7">(L8*AD8)/AE8</f>
        <v>0</v>
      </c>
      <c r="AO8" s="211">
        <f t="shared" ref="AO8:AO49" si="8">(M8*AD8)/AE8</f>
        <v>0</v>
      </c>
      <c r="AP8" s="211">
        <f t="shared" ref="AP8:AP244" si="9">(N8*AD8)/AE8</f>
        <v>0</v>
      </c>
      <c r="AQ8" s="211">
        <f t="shared" ref="AQ8:AQ244" si="10">(O8*AD8)/AE8</f>
        <v>0</v>
      </c>
      <c r="AR8" s="211">
        <f t="shared" ref="AR8:AR49" si="11">(P8*AD8)/AE8</f>
        <v>0</v>
      </c>
      <c r="AS8" s="211">
        <f t="shared" ref="AS8:AS49" si="12">(Q8*AD8)/AE8</f>
        <v>0</v>
      </c>
      <c r="AT8" s="211">
        <f t="shared" ref="AT8:AT49" si="13">(R8*AD8)/AE8</f>
        <v>0</v>
      </c>
      <c r="AU8" s="211">
        <f t="shared" ref="AU8:AU49" si="14">(S8*AD8)/AE8</f>
        <v>0</v>
      </c>
      <c r="AV8" s="211">
        <f t="shared" ref="AV8:AV49" si="15">(T8*AD8)/AE8</f>
        <v>0</v>
      </c>
      <c r="AW8" s="211">
        <f t="shared" ref="AW8:AW49" si="16">(U8*AD8)/AE8</f>
        <v>0</v>
      </c>
      <c r="AX8" s="211">
        <f t="shared" ref="AX8:AX49" si="17">(V8*AD8)/AE8</f>
        <v>0</v>
      </c>
      <c r="AY8" s="211">
        <f t="shared" ref="AY8:AY49" si="18">(W8*AD8)/AE8</f>
        <v>0</v>
      </c>
      <c r="AZ8" s="211">
        <f t="shared" ref="AZ8:AZ49" si="19">(X8*AD8)/AE8</f>
        <v>0</v>
      </c>
      <c r="BA8" s="211">
        <f t="shared" ref="BA8:BA49" si="20">(Y8*AD8)/AE8</f>
        <v>0</v>
      </c>
      <c r="BB8" s="211">
        <f t="shared" ref="BB8:BB13" si="21">(Z8*AD8)/AE8</f>
        <v>0</v>
      </c>
      <c r="BC8" s="211">
        <f t="shared" ref="BC8:BC15" si="22">(AA8*AD8)/AE8</f>
        <v>0</v>
      </c>
      <c r="BD8" s="211">
        <f t="shared" ref="BD8:BD14" si="23">(AB8*AD8)/AE8</f>
        <v>0</v>
      </c>
      <c r="BE8" s="207"/>
      <c r="BF8" s="207"/>
      <c r="BG8" s="207"/>
      <c r="BH8" s="207"/>
      <c r="BI8" s="207"/>
      <c r="BJ8" s="207"/>
      <c r="BK8" s="207"/>
      <c r="BL8" s="207"/>
    </row>
    <row r="9" spans="1:64" ht="25.5" x14ac:dyDescent="0.2">
      <c r="A9" s="430"/>
      <c r="B9" s="430"/>
      <c r="C9" s="208" t="s">
        <v>182</v>
      </c>
      <c r="D9" s="423"/>
      <c r="E9" s="208"/>
      <c r="F9" s="208">
        <f>130.52+1069.28</f>
        <v>1199.8</v>
      </c>
      <c r="G9" s="208"/>
      <c r="H9" s="208"/>
      <c r="I9" s="208"/>
      <c r="J9" s="208"/>
      <c r="K9" s="208"/>
      <c r="L9" s="208"/>
      <c r="M9" s="208"/>
      <c r="N9" s="208"/>
      <c r="O9" s="208"/>
      <c r="P9" s="208"/>
      <c r="Q9" s="208"/>
      <c r="R9" s="208"/>
      <c r="S9" s="208"/>
      <c r="T9" s="208"/>
      <c r="U9" s="208"/>
      <c r="V9" s="208"/>
      <c r="W9" s="208"/>
      <c r="X9" s="208"/>
      <c r="Y9" s="208"/>
      <c r="Z9" s="208"/>
      <c r="AA9" s="208"/>
      <c r="AB9" s="208"/>
      <c r="AC9" s="208" t="s">
        <v>201</v>
      </c>
      <c r="AD9" s="209">
        <f t="shared" ref="AD9:AD60" si="24">IF(AC9="DIÁRIA",AE9,IF(AC9="2xDIA",(AE9*2),IF(AC9="3xDIA",(AE9*3),IF(AC9="4xDIA",(AE9*4),IF(AC9="5xDIA",(AE9*5),IF(AC9="6xDIA",(AE9*6),IF(AC9="SEMANAL",4.33,IF(AC9="2xSEMANA",8,IF(AC9="3xSEMANA",12,IF(AC9="QUINZENAL",2,IF(AC9="MENSAL",1,IF(AC9="BIMESTRAL",0.5,IF(AC9="TRIMESTRAL",0.33,IF(AC9="SEMESTRAL",0.17,0))))))))))))))</f>
        <v>48</v>
      </c>
      <c r="AE9" s="210">
        <f>'1. SVS ABA DE CARREGAMENTO'!$B$90</f>
        <v>24</v>
      </c>
      <c r="AF9" s="423"/>
      <c r="AG9" s="211">
        <f t="shared" si="0"/>
        <v>0</v>
      </c>
      <c r="AH9" s="211">
        <f t="shared" si="1"/>
        <v>2399.6</v>
      </c>
      <c r="AI9" s="211">
        <f t="shared" si="2"/>
        <v>0</v>
      </c>
      <c r="AJ9" s="211">
        <f t="shared" si="3"/>
        <v>0</v>
      </c>
      <c r="AK9" s="211">
        <f t="shared" si="4"/>
        <v>0</v>
      </c>
      <c r="AL9" s="211">
        <f t="shared" si="5"/>
        <v>0</v>
      </c>
      <c r="AM9" s="211">
        <f t="shared" si="6"/>
        <v>0</v>
      </c>
      <c r="AN9" s="211">
        <f t="shared" si="7"/>
        <v>0</v>
      </c>
      <c r="AO9" s="211">
        <f t="shared" si="8"/>
        <v>0</v>
      </c>
      <c r="AP9" s="211">
        <f t="shared" si="9"/>
        <v>0</v>
      </c>
      <c r="AQ9" s="211">
        <f t="shared" si="10"/>
        <v>0</v>
      </c>
      <c r="AR9" s="211">
        <f t="shared" si="11"/>
        <v>0</v>
      </c>
      <c r="AS9" s="211">
        <f t="shared" si="12"/>
        <v>0</v>
      </c>
      <c r="AT9" s="211">
        <f t="shared" si="13"/>
        <v>0</v>
      </c>
      <c r="AU9" s="211">
        <f t="shared" si="14"/>
        <v>0</v>
      </c>
      <c r="AV9" s="211">
        <f t="shared" si="15"/>
        <v>0</v>
      </c>
      <c r="AW9" s="211">
        <f t="shared" si="16"/>
        <v>0</v>
      </c>
      <c r="AX9" s="211">
        <f t="shared" si="17"/>
        <v>0</v>
      </c>
      <c r="AY9" s="211">
        <f t="shared" si="18"/>
        <v>0</v>
      </c>
      <c r="AZ9" s="211">
        <f t="shared" si="19"/>
        <v>0</v>
      </c>
      <c r="BA9" s="211">
        <f t="shared" si="20"/>
        <v>0</v>
      </c>
      <c r="BB9" s="211">
        <f t="shared" si="21"/>
        <v>0</v>
      </c>
      <c r="BC9" s="211">
        <f t="shared" si="22"/>
        <v>0</v>
      </c>
      <c r="BD9" s="211">
        <f t="shared" si="23"/>
        <v>0</v>
      </c>
      <c r="BE9" s="207"/>
      <c r="BF9" s="207"/>
      <c r="BG9" s="207"/>
      <c r="BH9" s="207"/>
      <c r="BI9" s="207"/>
      <c r="BJ9" s="207"/>
      <c r="BK9" s="207"/>
      <c r="BL9" s="207"/>
    </row>
    <row r="10" spans="1:64" ht="12.75" x14ac:dyDescent="0.2">
      <c r="A10" s="430"/>
      <c r="B10" s="430"/>
      <c r="C10" s="208" t="s">
        <v>183</v>
      </c>
      <c r="D10" s="423"/>
      <c r="E10" s="208"/>
      <c r="F10" s="208"/>
      <c r="G10" s="208"/>
      <c r="H10" s="208"/>
      <c r="I10" s="208"/>
      <c r="J10" s="208"/>
      <c r="K10" s="208"/>
      <c r="L10" s="208">
        <v>576.96</v>
      </c>
      <c r="M10" s="208"/>
      <c r="N10" s="208"/>
      <c r="O10" s="208"/>
      <c r="P10" s="208"/>
      <c r="Q10" s="208"/>
      <c r="R10" s="208"/>
      <c r="S10" s="208"/>
      <c r="T10" s="208"/>
      <c r="U10" s="208"/>
      <c r="V10" s="208"/>
      <c r="W10" s="208"/>
      <c r="X10" s="208"/>
      <c r="Y10" s="208"/>
      <c r="Z10" s="208"/>
      <c r="AA10" s="208"/>
      <c r="AB10" s="208"/>
      <c r="AC10" s="208" t="s">
        <v>181</v>
      </c>
      <c r="AD10" s="209">
        <f t="shared" si="24"/>
        <v>72</v>
      </c>
      <c r="AE10" s="210">
        <f>'1. SVS ABA DE CARREGAMENTO'!$B$90</f>
        <v>24</v>
      </c>
      <c r="AF10" s="423"/>
      <c r="AG10" s="211">
        <f t="shared" si="0"/>
        <v>0</v>
      </c>
      <c r="AH10" s="211">
        <f t="shared" si="1"/>
        <v>0</v>
      </c>
      <c r="AI10" s="211">
        <f t="shared" si="2"/>
        <v>0</v>
      </c>
      <c r="AJ10" s="211">
        <f t="shared" si="3"/>
        <v>0</v>
      </c>
      <c r="AK10" s="211">
        <f t="shared" si="4"/>
        <v>0</v>
      </c>
      <c r="AL10" s="211">
        <f t="shared" si="5"/>
        <v>0</v>
      </c>
      <c r="AM10" s="211">
        <f t="shared" si="6"/>
        <v>0</v>
      </c>
      <c r="AN10" s="211">
        <f t="shared" si="7"/>
        <v>1730.88</v>
      </c>
      <c r="AO10" s="211">
        <f t="shared" si="8"/>
        <v>0</v>
      </c>
      <c r="AP10" s="211">
        <f t="shared" si="9"/>
        <v>0</v>
      </c>
      <c r="AQ10" s="211">
        <f t="shared" si="10"/>
        <v>0</v>
      </c>
      <c r="AR10" s="211">
        <f t="shared" si="11"/>
        <v>0</v>
      </c>
      <c r="AS10" s="211">
        <f t="shared" si="12"/>
        <v>0</v>
      </c>
      <c r="AT10" s="211">
        <f t="shared" si="13"/>
        <v>0</v>
      </c>
      <c r="AU10" s="211">
        <f t="shared" si="14"/>
        <v>0</v>
      </c>
      <c r="AV10" s="211">
        <f t="shared" si="15"/>
        <v>0</v>
      </c>
      <c r="AW10" s="211">
        <f t="shared" si="16"/>
        <v>0</v>
      </c>
      <c r="AX10" s="211">
        <f t="shared" si="17"/>
        <v>0</v>
      </c>
      <c r="AY10" s="211">
        <f t="shared" si="18"/>
        <v>0</v>
      </c>
      <c r="AZ10" s="211">
        <f t="shared" si="19"/>
        <v>0</v>
      </c>
      <c r="BA10" s="211">
        <f t="shared" si="20"/>
        <v>0</v>
      </c>
      <c r="BB10" s="211">
        <f t="shared" si="21"/>
        <v>0</v>
      </c>
      <c r="BC10" s="211">
        <f t="shared" si="22"/>
        <v>0</v>
      </c>
      <c r="BD10" s="211">
        <f t="shared" si="23"/>
        <v>0</v>
      </c>
      <c r="BE10" s="207"/>
      <c r="BF10" s="207"/>
      <c r="BG10" s="207"/>
      <c r="BH10" s="207"/>
      <c r="BI10" s="207"/>
      <c r="BJ10" s="207"/>
      <c r="BK10" s="207"/>
      <c r="BL10" s="207"/>
    </row>
    <row r="11" spans="1:64" ht="25.5" x14ac:dyDescent="0.2">
      <c r="A11" s="430"/>
      <c r="B11" s="430"/>
      <c r="C11" s="208" t="s">
        <v>184</v>
      </c>
      <c r="D11" s="423"/>
      <c r="E11" s="208"/>
      <c r="F11" s="208"/>
      <c r="G11" s="208"/>
      <c r="H11" s="208"/>
      <c r="I11" s="208"/>
      <c r="J11" s="208"/>
      <c r="K11" s="208"/>
      <c r="L11" s="208"/>
      <c r="M11" s="208">
        <v>141.37</v>
      </c>
      <c r="N11" s="208"/>
      <c r="O11" s="208"/>
      <c r="P11" s="208"/>
      <c r="Q11" s="208"/>
      <c r="R11" s="208"/>
      <c r="S11" s="208"/>
      <c r="T11" s="208"/>
      <c r="U11" s="208"/>
      <c r="V11" s="208"/>
      <c r="W11" s="208"/>
      <c r="X11" s="208"/>
      <c r="Y11" s="208"/>
      <c r="Z11" s="208"/>
      <c r="AA11" s="208"/>
      <c r="AB11" s="208"/>
      <c r="AC11" s="208" t="s">
        <v>188</v>
      </c>
      <c r="AD11" s="209">
        <f t="shared" si="24"/>
        <v>4.33</v>
      </c>
      <c r="AE11" s="210">
        <f>'1. SVS ABA DE CARREGAMENTO'!$B$90</f>
        <v>24</v>
      </c>
      <c r="AF11" s="423"/>
      <c r="AG11" s="211">
        <f t="shared" si="0"/>
        <v>0</v>
      </c>
      <c r="AH11" s="211">
        <f t="shared" si="1"/>
        <v>0</v>
      </c>
      <c r="AI11" s="211">
        <f t="shared" si="2"/>
        <v>0</v>
      </c>
      <c r="AJ11" s="211">
        <f t="shared" si="3"/>
        <v>0</v>
      </c>
      <c r="AK11" s="211">
        <f t="shared" si="4"/>
        <v>0</v>
      </c>
      <c r="AL11" s="211">
        <f t="shared" si="5"/>
        <v>0</v>
      </c>
      <c r="AM11" s="211">
        <f t="shared" si="6"/>
        <v>0</v>
      </c>
      <c r="AN11" s="211">
        <f t="shared" si="7"/>
        <v>0</v>
      </c>
      <c r="AO11" s="211">
        <f t="shared" si="8"/>
        <v>25.505504166666668</v>
      </c>
      <c r="AP11" s="211">
        <f>(N11*AD11)/AE11</f>
        <v>0</v>
      </c>
      <c r="AQ11" s="211">
        <f>(O11*AD11)/AE11</f>
        <v>0</v>
      </c>
      <c r="AR11" s="211">
        <f>(P11*AD11)/AE11</f>
        <v>0</v>
      </c>
      <c r="AS11" s="211">
        <f t="shared" si="12"/>
        <v>0</v>
      </c>
      <c r="AT11" s="211">
        <f t="shared" si="13"/>
        <v>0</v>
      </c>
      <c r="AU11" s="211">
        <f t="shared" si="14"/>
        <v>0</v>
      </c>
      <c r="AV11" s="211">
        <f t="shared" si="15"/>
        <v>0</v>
      </c>
      <c r="AW11" s="211">
        <f t="shared" si="16"/>
        <v>0</v>
      </c>
      <c r="AX11" s="211">
        <f t="shared" si="17"/>
        <v>0</v>
      </c>
      <c r="AY11" s="211">
        <f t="shared" si="18"/>
        <v>0</v>
      </c>
      <c r="AZ11" s="211">
        <f t="shared" si="19"/>
        <v>0</v>
      </c>
      <c r="BA11" s="211">
        <f t="shared" si="20"/>
        <v>0</v>
      </c>
      <c r="BB11" s="211">
        <f t="shared" si="21"/>
        <v>0</v>
      </c>
      <c r="BC11" s="211">
        <f t="shared" si="22"/>
        <v>0</v>
      </c>
      <c r="BD11" s="211">
        <f t="shared" si="23"/>
        <v>0</v>
      </c>
      <c r="BE11" s="207"/>
      <c r="BF11" s="207"/>
      <c r="BG11" s="207"/>
      <c r="BH11" s="207"/>
      <c r="BI11" s="207"/>
      <c r="BJ11" s="207"/>
      <c r="BK11" s="207"/>
      <c r="BL11" s="207"/>
    </row>
    <row r="12" spans="1:64" ht="12.75" x14ac:dyDescent="0.2">
      <c r="A12" s="430"/>
      <c r="B12" s="430"/>
      <c r="C12" s="208" t="s">
        <v>186</v>
      </c>
      <c r="D12" s="423"/>
      <c r="E12" s="208"/>
      <c r="F12" s="208"/>
      <c r="G12" s="208"/>
      <c r="H12" s="208"/>
      <c r="I12" s="208"/>
      <c r="J12" s="208"/>
      <c r="K12" s="208"/>
      <c r="L12" s="208"/>
      <c r="M12" s="208"/>
      <c r="N12" s="208"/>
      <c r="O12" s="208"/>
      <c r="P12" s="208"/>
      <c r="Q12" s="208"/>
      <c r="R12" s="208"/>
      <c r="S12" s="208"/>
      <c r="T12" s="208"/>
      <c r="U12" s="208">
        <v>219.64</v>
      </c>
      <c r="V12" s="208">
        <v>114.82</v>
      </c>
      <c r="W12" s="208"/>
      <c r="X12" s="208">
        <v>13.18</v>
      </c>
      <c r="Y12" s="208"/>
      <c r="Z12" s="208"/>
      <c r="AA12" s="208"/>
      <c r="AB12" s="208"/>
      <c r="AC12" s="208" t="s">
        <v>627</v>
      </c>
      <c r="AD12" s="209">
        <f t="shared" si="24"/>
        <v>0.17</v>
      </c>
      <c r="AE12" s="210">
        <f>'1. SVS ABA DE CARREGAMENTO'!$B$90</f>
        <v>24</v>
      </c>
      <c r="AF12" s="423"/>
      <c r="AG12" s="211">
        <f t="shared" si="0"/>
        <v>0</v>
      </c>
      <c r="AH12" s="211">
        <f t="shared" si="1"/>
        <v>0</v>
      </c>
      <c r="AI12" s="211">
        <f t="shared" si="2"/>
        <v>0</v>
      </c>
      <c r="AJ12" s="211">
        <f t="shared" si="3"/>
        <v>0</v>
      </c>
      <c r="AK12" s="211">
        <f t="shared" si="4"/>
        <v>0</v>
      </c>
      <c r="AL12" s="211">
        <f t="shared" si="5"/>
        <v>0</v>
      </c>
      <c r="AM12" s="211">
        <f t="shared" si="6"/>
        <v>0</v>
      </c>
      <c r="AN12" s="211">
        <f t="shared" si="7"/>
        <v>0</v>
      </c>
      <c r="AO12" s="211">
        <f t="shared" si="8"/>
        <v>0</v>
      </c>
      <c r="AP12" s="211">
        <f>(N12*AD12)/AE12</f>
        <v>0</v>
      </c>
      <c r="AQ12" s="211">
        <f t="shared" si="10"/>
        <v>0</v>
      </c>
      <c r="AR12" s="211">
        <f t="shared" si="11"/>
        <v>0</v>
      </c>
      <c r="AS12" s="211">
        <f t="shared" si="12"/>
        <v>0</v>
      </c>
      <c r="AT12" s="211">
        <f t="shared" si="13"/>
        <v>0</v>
      </c>
      <c r="AU12" s="211">
        <f t="shared" si="14"/>
        <v>0</v>
      </c>
      <c r="AV12" s="211">
        <f t="shared" si="15"/>
        <v>0</v>
      </c>
      <c r="AW12" s="211">
        <f t="shared" si="16"/>
        <v>1.5557833333333333</v>
      </c>
      <c r="AX12" s="211">
        <f t="shared" si="17"/>
        <v>0.81330833333333341</v>
      </c>
      <c r="AY12" s="211">
        <f t="shared" si="18"/>
        <v>0</v>
      </c>
      <c r="AZ12" s="211">
        <f t="shared" si="19"/>
        <v>9.3358333333333335E-2</v>
      </c>
      <c r="BA12" s="211">
        <f t="shared" si="20"/>
        <v>0</v>
      </c>
      <c r="BB12" s="211">
        <f t="shared" si="21"/>
        <v>0</v>
      </c>
      <c r="BC12" s="211">
        <f t="shared" si="22"/>
        <v>0</v>
      </c>
      <c r="BD12" s="211">
        <f t="shared" si="23"/>
        <v>0</v>
      </c>
      <c r="BE12" s="207"/>
      <c r="BF12" s="207"/>
      <c r="BG12" s="207"/>
      <c r="BH12" s="207"/>
      <c r="BI12" s="207"/>
      <c r="BJ12" s="207"/>
      <c r="BK12" s="207"/>
      <c r="BL12" s="207"/>
    </row>
    <row r="13" spans="1:64" ht="12.75" x14ac:dyDescent="0.2">
      <c r="A13" s="430"/>
      <c r="B13" s="430"/>
      <c r="C13" s="208" t="s">
        <v>187</v>
      </c>
      <c r="D13" s="423"/>
      <c r="E13" s="208"/>
      <c r="F13" s="208"/>
      <c r="G13" s="208"/>
      <c r="H13" s="208"/>
      <c r="I13" s="208"/>
      <c r="J13" s="208"/>
      <c r="K13" s="208"/>
      <c r="L13" s="208"/>
      <c r="M13" s="208"/>
      <c r="N13" s="208"/>
      <c r="O13" s="208"/>
      <c r="P13" s="208"/>
      <c r="Q13" s="208"/>
      <c r="R13" s="208"/>
      <c r="S13" s="208"/>
      <c r="T13" s="208"/>
      <c r="U13" s="208"/>
      <c r="V13" s="208"/>
      <c r="W13" s="208">
        <v>334.46</v>
      </c>
      <c r="X13" s="208"/>
      <c r="Y13" s="208"/>
      <c r="Z13" s="208"/>
      <c r="AA13" s="208"/>
      <c r="AB13" s="208"/>
      <c r="AC13" s="208" t="s">
        <v>628</v>
      </c>
      <c r="AD13" s="209">
        <f t="shared" si="24"/>
        <v>8</v>
      </c>
      <c r="AE13" s="210">
        <f>'1. SVS ABA DE CARREGAMENTO'!$B$90</f>
        <v>24</v>
      </c>
      <c r="AF13" s="423"/>
      <c r="AG13" s="211">
        <f t="shared" si="0"/>
        <v>0</v>
      </c>
      <c r="AH13" s="211">
        <f t="shared" si="1"/>
        <v>0</v>
      </c>
      <c r="AI13" s="211">
        <f t="shared" si="2"/>
        <v>0</v>
      </c>
      <c r="AJ13" s="211">
        <f t="shared" si="3"/>
        <v>0</v>
      </c>
      <c r="AK13" s="211">
        <f t="shared" si="4"/>
        <v>0</v>
      </c>
      <c r="AL13" s="211">
        <f t="shared" si="5"/>
        <v>0</v>
      </c>
      <c r="AM13" s="211">
        <f t="shared" si="6"/>
        <v>0</v>
      </c>
      <c r="AN13" s="211">
        <f t="shared" si="7"/>
        <v>0</v>
      </c>
      <c r="AO13" s="211">
        <f t="shared" si="8"/>
        <v>0</v>
      </c>
      <c r="AP13" s="211">
        <f t="shared" si="9"/>
        <v>0</v>
      </c>
      <c r="AQ13" s="211">
        <f t="shared" si="10"/>
        <v>0</v>
      </c>
      <c r="AR13" s="211">
        <f t="shared" si="11"/>
        <v>0</v>
      </c>
      <c r="AS13" s="211">
        <f t="shared" si="12"/>
        <v>0</v>
      </c>
      <c r="AT13" s="211">
        <f t="shared" si="13"/>
        <v>0</v>
      </c>
      <c r="AU13" s="211">
        <f t="shared" si="14"/>
        <v>0</v>
      </c>
      <c r="AV13" s="211">
        <f t="shared" si="15"/>
        <v>0</v>
      </c>
      <c r="AW13" s="211">
        <f t="shared" si="16"/>
        <v>0</v>
      </c>
      <c r="AX13" s="211">
        <f t="shared" si="17"/>
        <v>0</v>
      </c>
      <c r="AY13" s="211">
        <f t="shared" si="18"/>
        <v>111.48666666666666</v>
      </c>
      <c r="AZ13" s="211">
        <f t="shared" si="19"/>
        <v>0</v>
      </c>
      <c r="BA13" s="211">
        <f t="shared" si="20"/>
        <v>0</v>
      </c>
      <c r="BB13" s="211">
        <f t="shared" si="21"/>
        <v>0</v>
      </c>
      <c r="BC13" s="211">
        <f t="shared" si="22"/>
        <v>0</v>
      </c>
      <c r="BD13" s="211">
        <f t="shared" si="23"/>
        <v>0</v>
      </c>
      <c r="BE13" s="207"/>
      <c r="BF13" s="207"/>
      <c r="BG13" s="207"/>
      <c r="BH13" s="207"/>
      <c r="BI13" s="207"/>
      <c r="BJ13" s="207"/>
      <c r="BK13" s="207"/>
      <c r="BL13" s="207"/>
    </row>
    <row r="14" spans="1:64" ht="12.75" x14ac:dyDescent="0.2">
      <c r="A14" s="430"/>
      <c r="B14" s="430"/>
      <c r="C14" s="208" t="s">
        <v>160</v>
      </c>
      <c r="D14" s="423"/>
      <c r="E14" s="208"/>
      <c r="F14" s="208"/>
      <c r="G14" s="208"/>
      <c r="H14" s="208"/>
      <c r="I14" s="208"/>
      <c r="J14" s="208"/>
      <c r="K14" s="208"/>
      <c r="L14" s="208"/>
      <c r="M14" s="208"/>
      <c r="N14" s="208"/>
      <c r="O14" s="208"/>
      <c r="P14" s="208"/>
      <c r="Q14" s="208"/>
      <c r="R14" s="208"/>
      <c r="S14" s="208"/>
      <c r="T14" s="208"/>
      <c r="U14" s="208"/>
      <c r="V14" s="208"/>
      <c r="W14" s="208"/>
      <c r="X14" s="208"/>
      <c r="Y14" s="208"/>
      <c r="Z14" s="208">
        <v>126.67</v>
      </c>
      <c r="AA14" s="208"/>
      <c r="AB14" s="208"/>
      <c r="AC14" s="208" t="s">
        <v>623</v>
      </c>
      <c r="AD14" s="209">
        <f t="shared" si="24"/>
        <v>144</v>
      </c>
      <c r="AE14" s="210">
        <f>'1. SVS ABA DE CARREGAMENTO'!$B$90</f>
        <v>24</v>
      </c>
      <c r="AF14" s="423"/>
      <c r="AG14" s="211">
        <f t="shared" ref="AG14:AG15" si="25">(E14*AD14)/AE14</f>
        <v>0</v>
      </c>
      <c r="AH14" s="211">
        <f t="shared" ref="AH14:AH15" si="26">(F14*AD14)/AE14</f>
        <v>0</v>
      </c>
      <c r="AI14" s="211">
        <f t="shared" ref="AI14:AI15" si="27">(G14*AD14)/AE14</f>
        <v>0</v>
      </c>
      <c r="AJ14" s="211">
        <f t="shared" ref="AJ14:AJ15" si="28">(H14*AD14)/AE14</f>
        <v>0</v>
      </c>
      <c r="AK14" s="211">
        <f t="shared" ref="AK14:AK15" si="29">(I14*AD14)/AE14</f>
        <v>0</v>
      </c>
      <c r="AL14" s="211">
        <f t="shared" ref="AL14:AL15" si="30">(J14*AD14)/AE14</f>
        <v>0</v>
      </c>
      <c r="AM14" s="211">
        <f t="shared" ref="AM14:AM15" si="31">(K14*AD14)/AE14</f>
        <v>0</v>
      </c>
      <c r="AN14" s="211">
        <f t="shared" ref="AN14:AN15" si="32">(L14*AD14)/AE14</f>
        <v>0</v>
      </c>
      <c r="AO14" s="211">
        <f t="shared" ref="AO14:AO15" si="33">(M14*AD14)/AE14</f>
        <v>0</v>
      </c>
      <c r="AP14" s="211">
        <f t="shared" ref="AP14:AP15" si="34">(N14*AD14)/AE14</f>
        <v>0</v>
      </c>
      <c r="AQ14" s="211">
        <f t="shared" ref="AQ14:AQ15" si="35">(O14*AD14)/AE14</f>
        <v>0</v>
      </c>
      <c r="AR14" s="211">
        <f t="shared" ref="AR14:AR15" si="36">(P14*AD14)/AE14</f>
        <v>0</v>
      </c>
      <c r="AS14" s="211">
        <f t="shared" ref="AS14:AS15" si="37">(Q14*AD14)/AE14</f>
        <v>0</v>
      </c>
      <c r="AT14" s="211">
        <f t="shared" ref="AT14:AT15" si="38">(R14*AD14)/AE14</f>
        <v>0</v>
      </c>
      <c r="AU14" s="211">
        <f t="shared" ref="AU14:AU15" si="39">(S14*AD14)/AE14</f>
        <v>0</v>
      </c>
      <c r="AV14" s="211">
        <f t="shared" ref="AV14:AV15" si="40">(T14*AD14)/AE14</f>
        <v>0</v>
      </c>
      <c r="AW14" s="211">
        <f t="shared" ref="AW14:AW15" si="41">(U14*AD14)/AE14</f>
        <v>0</v>
      </c>
      <c r="AX14" s="211">
        <f t="shared" ref="AX14:AX15" si="42">(V14*AD14)/AE14</f>
        <v>0</v>
      </c>
      <c r="AY14" s="211">
        <f t="shared" ref="AY14:AY15" si="43">(W14*AD14)/AE14</f>
        <v>0</v>
      </c>
      <c r="AZ14" s="211">
        <f t="shared" ref="AZ14:AZ15" si="44">(X14*AD14)/AE14</f>
        <v>0</v>
      </c>
      <c r="BA14" s="211">
        <f t="shared" ref="BA14:BA15" si="45">(Y14*AD14)/AE14</f>
        <v>0</v>
      </c>
      <c r="BB14" s="211">
        <f>(Z14*AD14)/AE14</f>
        <v>760.02</v>
      </c>
      <c r="BC14" s="211">
        <f t="shared" si="22"/>
        <v>0</v>
      </c>
      <c r="BD14" s="211">
        <f t="shared" si="23"/>
        <v>0</v>
      </c>
      <c r="BE14" s="207"/>
      <c r="BF14" s="207"/>
      <c r="BG14" s="207"/>
      <c r="BH14" s="207"/>
      <c r="BI14" s="207"/>
      <c r="BJ14" s="207"/>
      <c r="BK14" s="207"/>
      <c r="BL14" s="207"/>
    </row>
    <row r="15" spans="1:64" ht="12.75" x14ac:dyDescent="0.2">
      <c r="A15" s="430"/>
      <c r="B15" s="430"/>
      <c r="C15" s="208" t="s">
        <v>87</v>
      </c>
      <c r="D15" s="423"/>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v>126.67</v>
      </c>
      <c r="AC15" s="208" t="s">
        <v>188</v>
      </c>
      <c r="AD15" s="209">
        <f t="shared" si="24"/>
        <v>4.33</v>
      </c>
      <c r="AE15" s="210">
        <f>'1. SVS ABA DE CARREGAMENTO'!$B$90</f>
        <v>24</v>
      </c>
      <c r="AF15" s="423"/>
      <c r="AG15" s="211">
        <f t="shared" si="25"/>
        <v>0</v>
      </c>
      <c r="AH15" s="211">
        <f t="shared" si="26"/>
        <v>0</v>
      </c>
      <c r="AI15" s="211">
        <f t="shared" si="27"/>
        <v>0</v>
      </c>
      <c r="AJ15" s="211">
        <f t="shared" si="28"/>
        <v>0</v>
      </c>
      <c r="AK15" s="211">
        <f t="shared" si="29"/>
        <v>0</v>
      </c>
      <c r="AL15" s="211">
        <f t="shared" si="30"/>
        <v>0</v>
      </c>
      <c r="AM15" s="211">
        <f t="shared" si="31"/>
        <v>0</v>
      </c>
      <c r="AN15" s="211">
        <f t="shared" si="32"/>
        <v>0</v>
      </c>
      <c r="AO15" s="211">
        <f t="shared" si="33"/>
        <v>0</v>
      </c>
      <c r="AP15" s="211">
        <f t="shared" si="34"/>
        <v>0</v>
      </c>
      <c r="AQ15" s="211">
        <f t="shared" si="35"/>
        <v>0</v>
      </c>
      <c r="AR15" s="211">
        <f t="shared" si="36"/>
        <v>0</v>
      </c>
      <c r="AS15" s="211">
        <f t="shared" si="37"/>
        <v>0</v>
      </c>
      <c r="AT15" s="211">
        <f t="shared" si="38"/>
        <v>0</v>
      </c>
      <c r="AU15" s="211">
        <f t="shared" si="39"/>
        <v>0</v>
      </c>
      <c r="AV15" s="211">
        <f t="shared" si="40"/>
        <v>0</v>
      </c>
      <c r="AW15" s="211">
        <f t="shared" si="41"/>
        <v>0</v>
      </c>
      <c r="AX15" s="211">
        <f t="shared" si="42"/>
        <v>0</v>
      </c>
      <c r="AY15" s="211">
        <f t="shared" si="43"/>
        <v>0</v>
      </c>
      <c r="AZ15" s="211">
        <f t="shared" si="44"/>
        <v>0</v>
      </c>
      <c r="BA15" s="211">
        <f t="shared" si="45"/>
        <v>0</v>
      </c>
      <c r="BB15" s="211">
        <f t="shared" ref="BB15:BB16" si="46">(Z15*AD15)/AE15</f>
        <v>0</v>
      </c>
      <c r="BC15" s="211">
        <f t="shared" si="22"/>
        <v>0</v>
      </c>
      <c r="BD15" s="211">
        <f>(AB15*AD15)/AE15</f>
        <v>22.853379166666667</v>
      </c>
      <c r="BE15" s="207"/>
      <c r="BF15" s="207"/>
      <c r="BG15" s="207"/>
      <c r="BH15" s="207"/>
      <c r="BI15" s="207"/>
      <c r="BJ15" s="207"/>
      <c r="BK15" s="207"/>
      <c r="BL15" s="207"/>
    </row>
    <row r="16" spans="1:64" ht="25.5" x14ac:dyDescent="0.2">
      <c r="A16" s="431"/>
      <c r="B16" s="431"/>
      <c r="C16" s="208" t="s">
        <v>86</v>
      </c>
      <c r="D16" s="424"/>
      <c r="E16" s="208"/>
      <c r="F16" s="208"/>
      <c r="G16" s="208"/>
      <c r="H16" s="208"/>
      <c r="I16" s="208"/>
      <c r="J16" s="208"/>
      <c r="K16" s="208"/>
      <c r="L16" s="208"/>
      <c r="M16" s="208"/>
      <c r="N16" s="208"/>
      <c r="O16" s="208"/>
      <c r="P16" s="208"/>
      <c r="Q16" s="208"/>
      <c r="R16" s="208"/>
      <c r="S16" s="208"/>
      <c r="T16" s="208"/>
      <c r="U16" s="208"/>
      <c r="V16" s="208"/>
      <c r="W16" s="208"/>
      <c r="X16" s="208"/>
      <c r="Y16" s="208"/>
      <c r="Z16" s="208"/>
      <c r="AA16" s="208">
        <v>380.01</v>
      </c>
      <c r="AB16" s="208"/>
      <c r="AC16" s="208" t="s">
        <v>188</v>
      </c>
      <c r="AD16" s="209">
        <f t="shared" si="24"/>
        <v>4.33</v>
      </c>
      <c r="AE16" s="210">
        <f>'1. SVS ABA DE CARREGAMENTO'!$B$90</f>
        <v>24</v>
      </c>
      <c r="AF16" s="424"/>
      <c r="AG16" s="211">
        <f t="shared" si="0"/>
        <v>0</v>
      </c>
      <c r="AH16" s="211">
        <f t="shared" si="1"/>
        <v>0</v>
      </c>
      <c r="AI16" s="211">
        <f t="shared" si="2"/>
        <v>0</v>
      </c>
      <c r="AJ16" s="211">
        <f t="shared" si="3"/>
        <v>0</v>
      </c>
      <c r="AK16" s="211">
        <f t="shared" si="4"/>
        <v>0</v>
      </c>
      <c r="AL16" s="211">
        <f t="shared" si="5"/>
        <v>0</v>
      </c>
      <c r="AM16" s="211">
        <f t="shared" si="6"/>
        <v>0</v>
      </c>
      <c r="AN16" s="211">
        <f t="shared" si="7"/>
        <v>0</v>
      </c>
      <c r="AO16" s="211">
        <f t="shared" si="8"/>
        <v>0</v>
      </c>
      <c r="AP16" s="211">
        <f t="shared" si="9"/>
        <v>0</v>
      </c>
      <c r="AQ16" s="211">
        <f t="shared" si="10"/>
        <v>0</v>
      </c>
      <c r="AR16" s="211">
        <f t="shared" si="11"/>
        <v>0</v>
      </c>
      <c r="AS16" s="211">
        <f t="shared" si="12"/>
        <v>0</v>
      </c>
      <c r="AT16" s="211">
        <f t="shared" si="13"/>
        <v>0</v>
      </c>
      <c r="AU16" s="211">
        <f t="shared" si="14"/>
        <v>0</v>
      </c>
      <c r="AV16" s="211">
        <f t="shared" si="15"/>
        <v>0</v>
      </c>
      <c r="AW16" s="211">
        <f t="shared" si="16"/>
        <v>0</v>
      </c>
      <c r="AX16" s="211">
        <f t="shared" si="17"/>
        <v>0</v>
      </c>
      <c r="AY16" s="211">
        <f t="shared" si="18"/>
        <v>0</v>
      </c>
      <c r="AZ16" s="211">
        <f t="shared" si="19"/>
        <v>0</v>
      </c>
      <c r="BA16" s="211">
        <f t="shared" si="20"/>
        <v>0</v>
      </c>
      <c r="BB16" s="211">
        <f t="shared" si="46"/>
        <v>0</v>
      </c>
      <c r="BC16" s="211">
        <f>(AA16*AD16)/AE16</f>
        <v>68.560137499999996</v>
      </c>
      <c r="BD16" s="211">
        <f>(AB16*AD16)/AE16</f>
        <v>0</v>
      </c>
      <c r="BE16" s="207"/>
      <c r="BF16" s="207"/>
      <c r="BG16" s="207"/>
      <c r="BH16" s="207"/>
      <c r="BI16" s="207"/>
      <c r="BJ16" s="207"/>
      <c r="BK16" s="207"/>
      <c r="BL16" s="207"/>
    </row>
    <row r="17" spans="1:64" ht="12.75" x14ac:dyDescent="0.2">
      <c r="A17" s="429">
        <v>2</v>
      </c>
      <c r="B17" s="432" t="s">
        <v>190</v>
      </c>
      <c r="C17" s="212" t="s">
        <v>191</v>
      </c>
      <c r="D17" s="422">
        <f>SUM(E17:AB24)</f>
        <v>3853.2299999999996</v>
      </c>
      <c r="E17" s="212"/>
      <c r="F17" s="212">
        <v>1611.07</v>
      </c>
      <c r="G17" s="212"/>
      <c r="H17" s="212"/>
      <c r="I17" s="212"/>
      <c r="J17" s="212"/>
      <c r="K17" s="212"/>
      <c r="L17" s="212"/>
      <c r="M17" s="212"/>
      <c r="N17" s="212"/>
      <c r="O17" s="212"/>
      <c r="P17" s="212"/>
      <c r="Q17" s="212"/>
      <c r="R17" s="212"/>
      <c r="S17" s="212"/>
      <c r="T17" s="212"/>
      <c r="U17" s="212"/>
      <c r="V17" s="212"/>
      <c r="W17" s="212"/>
      <c r="X17" s="212"/>
      <c r="Y17" s="212"/>
      <c r="Z17" s="212"/>
      <c r="AA17" s="212"/>
      <c r="AB17" s="212"/>
      <c r="AC17" s="213" t="s">
        <v>181</v>
      </c>
      <c r="AD17" s="214">
        <f t="shared" si="24"/>
        <v>72</v>
      </c>
      <c r="AE17" s="215">
        <f>'1. SVS ABA DE CARREGAMENTO'!$B$90</f>
        <v>24</v>
      </c>
      <c r="AF17" s="422">
        <f>SUM(AG17:BD24)</f>
        <v>7846.3045416666673</v>
      </c>
      <c r="AG17" s="216">
        <f t="shared" si="0"/>
        <v>0</v>
      </c>
      <c r="AH17" s="216">
        <f t="shared" si="1"/>
        <v>4833.21</v>
      </c>
      <c r="AI17" s="216">
        <f t="shared" si="2"/>
        <v>0</v>
      </c>
      <c r="AJ17" s="216">
        <f t="shared" si="3"/>
        <v>0</v>
      </c>
      <c r="AK17" s="216">
        <f t="shared" si="4"/>
        <v>0</v>
      </c>
      <c r="AL17" s="217">
        <f t="shared" si="5"/>
        <v>0</v>
      </c>
      <c r="AM17" s="217">
        <f t="shared" si="6"/>
        <v>0</v>
      </c>
      <c r="AN17" s="216">
        <f t="shared" si="7"/>
        <v>0</v>
      </c>
      <c r="AO17" s="216">
        <f t="shared" si="8"/>
        <v>0</v>
      </c>
      <c r="AP17" s="217">
        <f t="shared" si="9"/>
        <v>0</v>
      </c>
      <c r="AQ17" s="217">
        <f t="shared" si="10"/>
        <v>0</v>
      </c>
      <c r="AR17" s="216">
        <f t="shared" si="11"/>
        <v>0</v>
      </c>
      <c r="AS17" s="216">
        <f t="shared" si="12"/>
        <v>0</v>
      </c>
      <c r="AT17" s="216">
        <f t="shared" si="13"/>
        <v>0</v>
      </c>
      <c r="AU17" s="216">
        <f t="shared" si="14"/>
        <v>0</v>
      </c>
      <c r="AV17" s="216">
        <f t="shared" si="15"/>
        <v>0</v>
      </c>
      <c r="AW17" s="216">
        <f t="shared" si="16"/>
        <v>0</v>
      </c>
      <c r="AX17" s="216">
        <f t="shared" si="17"/>
        <v>0</v>
      </c>
      <c r="AY17" s="216">
        <f t="shared" si="18"/>
        <v>0</v>
      </c>
      <c r="AZ17" s="216">
        <f t="shared" si="19"/>
        <v>0</v>
      </c>
      <c r="BA17" s="216">
        <f t="shared" si="20"/>
        <v>0</v>
      </c>
      <c r="BB17" s="218">
        <f t="shared" ref="BB17:BB24" si="47">(Z17*AD17)/AE17</f>
        <v>0</v>
      </c>
      <c r="BC17" s="218">
        <f t="shared" ref="BC17:BC24" si="48">(AA17*AD17)/AE17</f>
        <v>0</v>
      </c>
      <c r="BD17" s="218">
        <f t="shared" ref="BD17:BD24" si="49">(AB17*AD17)/AE17</f>
        <v>0</v>
      </c>
      <c r="BE17" s="207"/>
      <c r="BF17" s="207"/>
      <c r="BG17" s="207"/>
      <c r="BH17" s="207"/>
      <c r="BI17" s="207"/>
      <c r="BJ17" s="207"/>
      <c r="BK17" s="207"/>
      <c r="BL17" s="207"/>
    </row>
    <row r="18" spans="1:64" ht="12.75" x14ac:dyDescent="0.2">
      <c r="A18" s="430"/>
      <c r="B18" s="430"/>
      <c r="C18" s="212" t="s">
        <v>183</v>
      </c>
      <c r="D18" s="423"/>
      <c r="E18" s="212"/>
      <c r="F18" s="212"/>
      <c r="G18" s="212"/>
      <c r="H18" s="212"/>
      <c r="I18" s="212"/>
      <c r="J18" s="212"/>
      <c r="K18" s="212"/>
      <c r="L18" s="212">
        <v>664.38</v>
      </c>
      <c r="M18" s="212"/>
      <c r="N18" s="212"/>
      <c r="O18" s="212"/>
      <c r="P18" s="212"/>
      <c r="Q18" s="212"/>
      <c r="R18" s="212"/>
      <c r="S18" s="212"/>
      <c r="T18" s="212"/>
      <c r="U18" s="212"/>
      <c r="V18" s="212"/>
      <c r="W18" s="212"/>
      <c r="X18" s="212"/>
      <c r="Y18" s="212"/>
      <c r="Z18" s="212"/>
      <c r="AA18" s="212"/>
      <c r="AB18" s="212"/>
      <c r="AC18" s="213" t="s">
        <v>181</v>
      </c>
      <c r="AD18" s="214">
        <f t="shared" si="24"/>
        <v>72</v>
      </c>
      <c r="AE18" s="215">
        <f>'1. SVS ABA DE CARREGAMENTO'!$B$90</f>
        <v>24</v>
      </c>
      <c r="AF18" s="423"/>
      <c r="AG18" s="216">
        <f t="shared" si="0"/>
        <v>0</v>
      </c>
      <c r="AH18" s="216">
        <f t="shared" si="1"/>
        <v>0</v>
      </c>
      <c r="AI18" s="216">
        <f t="shared" si="2"/>
        <v>0</v>
      </c>
      <c r="AJ18" s="216">
        <f t="shared" si="3"/>
        <v>0</v>
      </c>
      <c r="AK18" s="216">
        <f t="shared" si="4"/>
        <v>0</v>
      </c>
      <c r="AL18" s="217">
        <f t="shared" si="5"/>
        <v>0</v>
      </c>
      <c r="AM18" s="217">
        <f t="shared" si="6"/>
        <v>0</v>
      </c>
      <c r="AN18" s="216">
        <f t="shared" si="7"/>
        <v>1993.14</v>
      </c>
      <c r="AO18" s="216">
        <f t="shared" si="8"/>
        <v>0</v>
      </c>
      <c r="AP18" s="217">
        <f t="shared" si="9"/>
        <v>0</v>
      </c>
      <c r="AQ18" s="217">
        <f t="shared" si="10"/>
        <v>0</v>
      </c>
      <c r="AR18" s="216">
        <f t="shared" si="11"/>
        <v>0</v>
      </c>
      <c r="AS18" s="216">
        <f t="shared" si="12"/>
        <v>0</v>
      </c>
      <c r="AT18" s="216">
        <f t="shared" si="13"/>
        <v>0</v>
      </c>
      <c r="AU18" s="216">
        <f t="shared" si="14"/>
        <v>0</v>
      </c>
      <c r="AV18" s="216">
        <f t="shared" si="15"/>
        <v>0</v>
      </c>
      <c r="AW18" s="216">
        <f t="shared" si="16"/>
        <v>0</v>
      </c>
      <c r="AX18" s="216">
        <f t="shared" si="17"/>
        <v>0</v>
      </c>
      <c r="AY18" s="216">
        <f t="shared" si="18"/>
        <v>0</v>
      </c>
      <c r="AZ18" s="216">
        <f t="shared" si="19"/>
        <v>0</v>
      </c>
      <c r="BA18" s="216">
        <f t="shared" si="20"/>
        <v>0</v>
      </c>
      <c r="BB18" s="218">
        <f t="shared" si="47"/>
        <v>0</v>
      </c>
      <c r="BC18" s="218">
        <f t="shared" si="48"/>
        <v>0</v>
      </c>
      <c r="BD18" s="218">
        <f t="shared" si="49"/>
        <v>0</v>
      </c>
      <c r="BE18" s="207"/>
      <c r="BF18" s="207"/>
      <c r="BG18" s="207"/>
      <c r="BH18" s="207"/>
      <c r="BI18" s="207"/>
      <c r="BJ18" s="207"/>
      <c r="BK18" s="207"/>
      <c r="BL18" s="207"/>
    </row>
    <row r="19" spans="1:64" ht="25.5" x14ac:dyDescent="0.2">
      <c r="A19" s="430"/>
      <c r="B19" s="430"/>
      <c r="C19" s="212" t="s">
        <v>184</v>
      </c>
      <c r="D19" s="423"/>
      <c r="E19" s="212"/>
      <c r="F19" s="212"/>
      <c r="G19" s="212"/>
      <c r="H19" s="212"/>
      <c r="I19" s="212"/>
      <c r="J19" s="212"/>
      <c r="K19" s="212"/>
      <c r="L19" s="212"/>
      <c r="M19" s="212">
        <v>145.91999999999999</v>
      </c>
      <c r="N19" s="212"/>
      <c r="O19" s="212"/>
      <c r="P19" s="212"/>
      <c r="Q19" s="212"/>
      <c r="R19" s="212"/>
      <c r="S19" s="212"/>
      <c r="T19" s="212"/>
      <c r="U19" s="212"/>
      <c r="V19" s="212"/>
      <c r="W19" s="212"/>
      <c r="X19" s="212"/>
      <c r="Y19" s="212"/>
      <c r="Z19" s="212"/>
      <c r="AA19" s="212"/>
      <c r="AB19" s="212"/>
      <c r="AC19" s="213" t="s">
        <v>188</v>
      </c>
      <c r="AD19" s="214">
        <f t="shared" si="24"/>
        <v>4.33</v>
      </c>
      <c r="AE19" s="215">
        <f>'1. SVS ABA DE CARREGAMENTO'!$B$90</f>
        <v>24</v>
      </c>
      <c r="AF19" s="423"/>
      <c r="AG19" s="216">
        <f t="shared" si="0"/>
        <v>0</v>
      </c>
      <c r="AH19" s="216">
        <f t="shared" si="1"/>
        <v>0</v>
      </c>
      <c r="AI19" s="216">
        <f t="shared" si="2"/>
        <v>0</v>
      </c>
      <c r="AJ19" s="216">
        <f t="shared" si="3"/>
        <v>0</v>
      </c>
      <c r="AK19" s="216">
        <f t="shared" si="4"/>
        <v>0</v>
      </c>
      <c r="AL19" s="217">
        <f t="shared" si="5"/>
        <v>0</v>
      </c>
      <c r="AM19" s="217">
        <f t="shared" si="6"/>
        <v>0</v>
      </c>
      <c r="AN19" s="216">
        <f t="shared" si="7"/>
        <v>0</v>
      </c>
      <c r="AO19" s="216">
        <f t="shared" si="8"/>
        <v>26.326399999999996</v>
      </c>
      <c r="AP19" s="217">
        <f t="shared" si="9"/>
        <v>0</v>
      </c>
      <c r="AQ19" s="217">
        <f t="shared" si="10"/>
        <v>0</v>
      </c>
      <c r="AR19" s="216">
        <f t="shared" si="11"/>
        <v>0</v>
      </c>
      <c r="AS19" s="216">
        <f t="shared" si="12"/>
        <v>0</v>
      </c>
      <c r="AT19" s="216">
        <f t="shared" si="13"/>
        <v>0</v>
      </c>
      <c r="AU19" s="216">
        <f t="shared" si="14"/>
        <v>0</v>
      </c>
      <c r="AV19" s="216">
        <f t="shared" si="15"/>
        <v>0</v>
      </c>
      <c r="AW19" s="216">
        <f t="shared" si="16"/>
        <v>0</v>
      </c>
      <c r="AX19" s="216">
        <f t="shared" si="17"/>
        <v>0</v>
      </c>
      <c r="AY19" s="216">
        <f t="shared" si="18"/>
        <v>0</v>
      </c>
      <c r="AZ19" s="216">
        <f t="shared" si="19"/>
        <v>0</v>
      </c>
      <c r="BA19" s="216">
        <f t="shared" si="20"/>
        <v>0</v>
      </c>
      <c r="BB19" s="218">
        <f t="shared" si="47"/>
        <v>0</v>
      </c>
      <c r="BC19" s="218">
        <f t="shared" si="48"/>
        <v>0</v>
      </c>
      <c r="BD19" s="218">
        <f t="shared" si="49"/>
        <v>0</v>
      </c>
      <c r="BE19" s="207"/>
      <c r="BF19" s="207"/>
      <c r="BG19" s="207"/>
      <c r="BH19" s="207"/>
      <c r="BI19" s="207"/>
      <c r="BJ19" s="207"/>
      <c r="BK19" s="207"/>
      <c r="BL19" s="207"/>
    </row>
    <row r="20" spans="1:64" ht="12.75" x14ac:dyDescent="0.2">
      <c r="A20" s="430"/>
      <c r="B20" s="430"/>
      <c r="C20" s="213" t="s">
        <v>186</v>
      </c>
      <c r="D20" s="423"/>
      <c r="E20" s="212"/>
      <c r="F20" s="212"/>
      <c r="G20" s="212"/>
      <c r="H20" s="212"/>
      <c r="I20" s="212"/>
      <c r="J20" s="212"/>
      <c r="K20" s="212"/>
      <c r="L20" s="212"/>
      <c r="M20" s="212"/>
      <c r="N20" s="212"/>
      <c r="O20" s="212"/>
      <c r="P20" s="212"/>
      <c r="Q20" s="212"/>
      <c r="R20" s="212"/>
      <c r="S20" s="212"/>
      <c r="T20" s="212"/>
      <c r="U20" s="212">
        <v>270.02999999999997</v>
      </c>
      <c r="V20" s="212">
        <v>126.55</v>
      </c>
      <c r="W20" s="212"/>
      <c r="X20" s="212"/>
      <c r="Y20" s="212"/>
      <c r="Z20" s="212"/>
      <c r="AA20" s="212"/>
      <c r="AB20" s="212"/>
      <c r="AC20" s="213" t="s">
        <v>627</v>
      </c>
      <c r="AD20" s="214">
        <f t="shared" si="24"/>
        <v>0.17</v>
      </c>
      <c r="AE20" s="215">
        <f>'1. SVS ABA DE CARREGAMENTO'!$B$90</f>
        <v>24</v>
      </c>
      <c r="AF20" s="423"/>
      <c r="AG20" s="216">
        <f t="shared" si="0"/>
        <v>0</v>
      </c>
      <c r="AH20" s="216">
        <f t="shared" si="1"/>
        <v>0</v>
      </c>
      <c r="AI20" s="216">
        <f t="shared" si="2"/>
        <v>0</v>
      </c>
      <c r="AJ20" s="216">
        <f t="shared" si="3"/>
        <v>0</v>
      </c>
      <c r="AK20" s="216">
        <f t="shared" si="4"/>
        <v>0</v>
      </c>
      <c r="AL20" s="217">
        <f t="shared" si="5"/>
        <v>0</v>
      </c>
      <c r="AM20" s="217">
        <f t="shared" si="6"/>
        <v>0</v>
      </c>
      <c r="AN20" s="216">
        <f t="shared" si="7"/>
        <v>0</v>
      </c>
      <c r="AO20" s="216">
        <f t="shared" si="8"/>
        <v>0</v>
      </c>
      <c r="AP20" s="217">
        <f t="shared" si="9"/>
        <v>0</v>
      </c>
      <c r="AQ20" s="217">
        <f t="shared" si="10"/>
        <v>0</v>
      </c>
      <c r="AR20" s="216">
        <f t="shared" si="11"/>
        <v>0</v>
      </c>
      <c r="AS20" s="216">
        <f t="shared" si="12"/>
        <v>0</v>
      </c>
      <c r="AT20" s="216">
        <f t="shared" si="13"/>
        <v>0</v>
      </c>
      <c r="AU20" s="216">
        <f t="shared" si="14"/>
        <v>0</v>
      </c>
      <c r="AV20" s="216">
        <f t="shared" si="15"/>
        <v>0</v>
      </c>
      <c r="AW20" s="216">
        <f t="shared" si="16"/>
        <v>1.9127124999999998</v>
      </c>
      <c r="AX20" s="216">
        <f t="shared" si="17"/>
        <v>0.89639583333333339</v>
      </c>
      <c r="AY20" s="216">
        <f t="shared" si="18"/>
        <v>0</v>
      </c>
      <c r="AZ20" s="216">
        <f t="shared" si="19"/>
        <v>0</v>
      </c>
      <c r="BA20" s="216">
        <f t="shared" si="20"/>
        <v>0</v>
      </c>
      <c r="BB20" s="218">
        <f t="shared" si="47"/>
        <v>0</v>
      </c>
      <c r="BC20" s="218">
        <f t="shared" si="48"/>
        <v>0</v>
      </c>
      <c r="BD20" s="218">
        <f t="shared" si="49"/>
        <v>0</v>
      </c>
      <c r="BE20" s="207"/>
      <c r="BF20" s="207"/>
      <c r="BG20" s="207"/>
      <c r="BH20" s="207"/>
      <c r="BI20" s="207"/>
      <c r="BJ20" s="207"/>
      <c r="BK20" s="207"/>
      <c r="BL20" s="207"/>
    </row>
    <row r="21" spans="1:64" ht="12.75" x14ac:dyDescent="0.2">
      <c r="A21" s="430"/>
      <c r="B21" s="430"/>
      <c r="C21" s="213" t="s">
        <v>187</v>
      </c>
      <c r="D21" s="423"/>
      <c r="E21" s="212"/>
      <c r="F21" s="212"/>
      <c r="G21" s="212"/>
      <c r="H21" s="212"/>
      <c r="I21" s="212"/>
      <c r="J21" s="212"/>
      <c r="K21" s="212"/>
      <c r="L21" s="212"/>
      <c r="M21" s="212"/>
      <c r="N21" s="212"/>
      <c r="O21" s="212"/>
      <c r="P21" s="212"/>
      <c r="Q21" s="212"/>
      <c r="R21" s="212"/>
      <c r="S21" s="212"/>
      <c r="T21" s="212"/>
      <c r="U21" s="212"/>
      <c r="V21" s="212"/>
      <c r="W21" s="212">
        <v>396.58</v>
      </c>
      <c r="X21" s="212"/>
      <c r="Y21" s="212"/>
      <c r="Z21" s="212"/>
      <c r="AA21" s="212"/>
      <c r="AB21" s="212"/>
      <c r="AC21" s="213" t="s">
        <v>628</v>
      </c>
      <c r="AD21" s="214">
        <f t="shared" si="24"/>
        <v>8</v>
      </c>
      <c r="AE21" s="215">
        <f>'1. SVS ABA DE CARREGAMENTO'!$B$90</f>
        <v>24</v>
      </c>
      <c r="AF21" s="423"/>
      <c r="AG21" s="216">
        <f t="shared" si="0"/>
        <v>0</v>
      </c>
      <c r="AH21" s="216">
        <f t="shared" si="1"/>
        <v>0</v>
      </c>
      <c r="AI21" s="216">
        <f t="shared" si="2"/>
        <v>0</v>
      </c>
      <c r="AJ21" s="216">
        <f t="shared" si="3"/>
        <v>0</v>
      </c>
      <c r="AK21" s="216">
        <f t="shared" si="4"/>
        <v>0</v>
      </c>
      <c r="AL21" s="217">
        <f t="shared" si="5"/>
        <v>0</v>
      </c>
      <c r="AM21" s="217">
        <f t="shared" si="6"/>
        <v>0</v>
      </c>
      <c r="AN21" s="216">
        <f t="shared" si="7"/>
        <v>0</v>
      </c>
      <c r="AO21" s="216">
        <f t="shared" si="8"/>
        <v>0</v>
      </c>
      <c r="AP21" s="217">
        <f t="shared" si="9"/>
        <v>0</v>
      </c>
      <c r="AQ21" s="217">
        <f t="shared" si="10"/>
        <v>0</v>
      </c>
      <c r="AR21" s="216">
        <f t="shared" si="11"/>
        <v>0</v>
      </c>
      <c r="AS21" s="216">
        <f t="shared" si="12"/>
        <v>0</v>
      </c>
      <c r="AT21" s="216">
        <f t="shared" si="13"/>
        <v>0</v>
      </c>
      <c r="AU21" s="216">
        <f t="shared" si="14"/>
        <v>0</v>
      </c>
      <c r="AV21" s="216">
        <f t="shared" si="15"/>
        <v>0</v>
      </c>
      <c r="AW21" s="216">
        <f t="shared" si="16"/>
        <v>0</v>
      </c>
      <c r="AX21" s="216">
        <f t="shared" si="17"/>
        <v>0</v>
      </c>
      <c r="AY21" s="216">
        <f t="shared" si="18"/>
        <v>132.19333333333333</v>
      </c>
      <c r="AZ21" s="216">
        <f t="shared" si="19"/>
        <v>0</v>
      </c>
      <c r="BA21" s="216">
        <f t="shared" si="20"/>
        <v>0</v>
      </c>
      <c r="BB21" s="218">
        <f t="shared" si="47"/>
        <v>0</v>
      </c>
      <c r="BC21" s="218">
        <f t="shared" si="48"/>
        <v>0</v>
      </c>
      <c r="BD21" s="218">
        <f t="shared" si="49"/>
        <v>0</v>
      </c>
      <c r="BE21" s="207"/>
      <c r="BF21" s="207"/>
      <c r="BG21" s="207"/>
      <c r="BH21" s="207"/>
      <c r="BI21" s="207"/>
      <c r="BJ21" s="207"/>
      <c r="BK21" s="207"/>
      <c r="BL21" s="207"/>
    </row>
    <row r="22" spans="1:64" ht="12.75" x14ac:dyDescent="0.2">
      <c r="A22" s="430"/>
      <c r="B22" s="430"/>
      <c r="C22" s="219" t="s">
        <v>160</v>
      </c>
      <c r="D22" s="423"/>
      <c r="E22" s="212"/>
      <c r="F22" s="212"/>
      <c r="G22" s="212"/>
      <c r="H22" s="212"/>
      <c r="I22" s="212"/>
      <c r="J22" s="212"/>
      <c r="K22" s="212"/>
      <c r="L22" s="212"/>
      <c r="M22" s="212"/>
      <c r="N22" s="212"/>
      <c r="O22" s="212"/>
      <c r="P22" s="212"/>
      <c r="Q22" s="212"/>
      <c r="R22" s="212"/>
      <c r="S22" s="212"/>
      <c r="T22" s="212"/>
      <c r="U22" s="212"/>
      <c r="V22" s="212"/>
      <c r="W22" s="212"/>
      <c r="X22" s="212"/>
      <c r="Y22" s="212"/>
      <c r="Z22" s="212">
        <v>127.74</v>
      </c>
      <c r="AA22" s="212"/>
      <c r="AB22" s="212"/>
      <c r="AC22" s="213" t="s">
        <v>623</v>
      </c>
      <c r="AD22" s="214">
        <f t="shared" si="24"/>
        <v>144</v>
      </c>
      <c r="AE22" s="215">
        <f>'1. SVS ABA DE CARREGAMENTO'!$B$90</f>
        <v>24</v>
      </c>
      <c r="AF22" s="423"/>
      <c r="AG22" s="216">
        <f t="shared" ref="AG22:AG23" si="50">(E22*AD22)/AE22</f>
        <v>0</v>
      </c>
      <c r="AH22" s="216">
        <f t="shared" ref="AH22:AH23" si="51">(F22*AD22)/AE22</f>
        <v>0</v>
      </c>
      <c r="AI22" s="216">
        <f t="shared" ref="AI22:AI23" si="52">(G22*AD22)/AE22</f>
        <v>0</v>
      </c>
      <c r="AJ22" s="216">
        <f t="shared" ref="AJ22:AJ23" si="53">(H22*AD22)/AE22</f>
        <v>0</v>
      </c>
      <c r="AK22" s="216">
        <f t="shared" ref="AK22:AK23" si="54">(I22*AD22)/AE22</f>
        <v>0</v>
      </c>
      <c r="AL22" s="217">
        <f t="shared" ref="AL22:AL23" si="55">(J22*AD22)/AE22</f>
        <v>0</v>
      </c>
      <c r="AM22" s="217">
        <f t="shared" ref="AM22:AM23" si="56">(K22*AD22)/AE22</f>
        <v>0</v>
      </c>
      <c r="AN22" s="216">
        <f t="shared" ref="AN22:AN23" si="57">(L22*AD22)/AE22</f>
        <v>0</v>
      </c>
      <c r="AO22" s="216">
        <f t="shared" ref="AO22:AO23" si="58">(M22*AD22)/AE22</f>
        <v>0</v>
      </c>
      <c r="AP22" s="217">
        <f t="shared" ref="AP22:AP23" si="59">(N22*AD22)/AE22</f>
        <v>0</v>
      </c>
      <c r="AQ22" s="217">
        <f t="shared" ref="AQ22:AQ23" si="60">(O22*AD22)/AE22</f>
        <v>0</v>
      </c>
      <c r="AR22" s="216">
        <f t="shared" ref="AR22:AR23" si="61">(P22*AD22)/AE22</f>
        <v>0</v>
      </c>
      <c r="AS22" s="216">
        <f t="shared" ref="AS22:AS23" si="62">(Q22*AD22)/AE22</f>
        <v>0</v>
      </c>
      <c r="AT22" s="216">
        <f t="shared" ref="AT22:AT23" si="63">(R22*AD22)/AE22</f>
        <v>0</v>
      </c>
      <c r="AU22" s="216">
        <f t="shared" ref="AU22:AU23" si="64">(S22*AD22)/AE22</f>
        <v>0</v>
      </c>
      <c r="AV22" s="216">
        <f t="shared" ref="AV22:AV23" si="65">(T22*AD22)/AE22</f>
        <v>0</v>
      </c>
      <c r="AW22" s="216">
        <f t="shared" ref="AW22:AW23" si="66">(U22*AD22)/AE22</f>
        <v>0</v>
      </c>
      <c r="AX22" s="216">
        <f t="shared" ref="AX22:AX23" si="67">(V22*AD22)/AE22</f>
        <v>0</v>
      </c>
      <c r="AY22" s="216">
        <f t="shared" ref="AY22:AY23" si="68">(W22*AD22)/AE22</f>
        <v>0</v>
      </c>
      <c r="AZ22" s="216">
        <f t="shared" ref="AZ22:AZ23" si="69">(X22*AD22)/AE22</f>
        <v>0</v>
      </c>
      <c r="BA22" s="216">
        <f t="shared" ref="BA22:BA23" si="70">(Y22*AD22)/AE22</f>
        <v>0</v>
      </c>
      <c r="BB22" s="218">
        <f t="shared" si="47"/>
        <v>766.43999999999994</v>
      </c>
      <c r="BC22" s="218">
        <f t="shared" si="48"/>
        <v>0</v>
      </c>
      <c r="BD22" s="218">
        <f t="shared" si="49"/>
        <v>0</v>
      </c>
      <c r="BE22" s="207"/>
      <c r="BF22" s="207"/>
      <c r="BG22" s="207"/>
      <c r="BH22" s="207"/>
      <c r="BI22" s="207"/>
      <c r="BJ22" s="207"/>
      <c r="BK22" s="207"/>
      <c r="BL22" s="207"/>
    </row>
    <row r="23" spans="1:64" ht="12.75" x14ac:dyDescent="0.2">
      <c r="A23" s="430"/>
      <c r="B23" s="430"/>
      <c r="C23" s="219" t="s">
        <v>87</v>
      </c>
      <c r="D23" s="423"/>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v>127.74</v>
      </c>
      <c r="AC23" s="213" t="s">
        <v>188</v>
      </c>
      <c r="AD23" s="214">
        <f t="shared" si="24"/>
        <v>4.33</v>
      </c>
      <c r="AE23" s="215">
        <f>'1. SVS ABA DE CARREGAMENTO'!$B$90</f>
        <v>24</v>
      </c>
      <c r="AF23" s="423"/>
      <c r="AG23" s="216">
        <f t="shared" si="50"/>
        <v>0</v>
      </c>
      <c r="AH23" s="216">
        <f t="shared" si="51"/>
        <v>0</v>
      </c>
      <c r="AI23" s="216">
        <f t="shared" si="52"/>
        <v>0</v>
      </c>
      <c r="AJ23" s="216">
        <f t="shared" si="53"/>
        <v>0</v>
      </c>
      <c r="AK23" s="216">
        <f t="shared" si="54"/>
        <v>0</v>
      </c>
      <c r="AL23" s="217">
        <f t="shared" si="55"/>
        <v>0</v>
      </c>
      <c r="AM23" s="217">
        <f t="shared" si="56"/>
        <v>0</v>
      </c>
      <c r="AN23" s="216">
        <f t="shared" si="57"/>
        <v>0</v>
      </c>
      <c r="AO23" s="216">
        <f t="shared" si="58"/>
        <v>0</v>
      </c>
      <c r="AP23" s="217">
        <f t="shared" si="59"/>
        <v>0</v>
      </c>
      <c r="AQ23" s="217">
        <f t="shared" si="60"/>
        <v>0</v>
      </c>
      <c r="AR23" s="216">
        <f t="shared" si="61"/>
        <v>0</v>
      </c>
      <c r="AS23" s="216">
        <f t="shared" si="62"/>
        <v>0</v>
      </c>
      <c r="AT23" s="216">
        <f t="shared" si="63"/>
        <v>0</v>
      </c>
      <c r="AU23" s="216">
        <f t="shared" si="64"/>
        <v>0</v>
      </c>
      <c r="AV23" s="216">
        <f t="shared" si="65"/>
        <v>0</v>
      </c>
      <c r="AW23" s="216">
        <f t="shared" si="66"/>
        <v>0</v>
      </c>
      <c r="AX23" s="216">
        <f t="shared" si="67"/>
        <v>0</v>
      </c>
      <c r="AY23" s="216">
        <f t="shared" si="68"/>
        <v>0</v>
      </c>
      <c r="AZ23" s="216">
        <f t="shared" si="69"/>
        <v>0</v>
      </c>
      <c r="BA23" s="216">
        <f t="shared" si="70"/>
        <v>0</v>
      </c>
      <c r="BB23" s="218">
        <f t="shared" si="47"/>
        <v>0</v>
      </c>
      <c r="BC23" s="218">
        <f t="shared" si="48"/>
        <v>0</v>
      </c>
      <c r="BD23" s="218">
        <f t="shared" si="49"/>
        <v>23.046424999999999</v>
      </c>
      <c r="BE23" s="207"/>
      <c r="BF23" s="207"/>
      <c r="BG23" s="207"/>
      <c r="BH23" s="207"/>
      <c r="BI23" s="207"/>
      <c r="BJ23" s="207"/>
      <c r="BK23" s="207"/>
      <c r="BL23" s="207"/>
    </row>
    <row r="24" spans="1:64" ht="25.5" x14ac:dyDescent="0.2">
      <c r="A24" s="431"/>
      <c r="B24" s="431"/>
      <c r="C24" s="219" t="s">
        <v>86</v>
      </c>
      <c r="D24" s="424"/>
      <c r="E24" s="212"/>
      <c r="F24" s="212"/>
      <c r="G24" s="212"/>
      <c r="H24" s="212"/>
      <c r="I24" s="212"/>
      <c r="J24" s="212"/>
      <c r="K24" s="212"/>
      <c r="L24" s="212"/>
      <c r="M24" s="212"/>
      <c r="N24" s="212"/>
      <c r="O24" s="212"/>
      <c r="P24" s="212"/>
      <c r="Q24" s="212"/>
      <c r="R24" s="212"/>
      <c r="S24" s="212"/>
      <c r="T24" s="212"/>
      <c r="U24" s="212"/>
      <c r="V24" s="212"/>
      <c r="W24" s="212"/>
      <c r="X24" s="212"/>
      <c r="Y24" s="212"/>
      <c r="Z24" s="212"/>
      <c r="AA24" s="212">
        <v>383.22</v>
      </c>
      <c r="AB24" s="212"/>
      <c r="AC24" s="213" t="s">
        <v>188</v>
      </c>
      <c r="AD24" s="214">
        <f t="shared" si="24"/>
        <v>4.33</v>
      </c>
      <c r="AE24" s="215">
        <f>'1. SVS ABA DE CARREGAMENTO'!$B$90</f>
        <v>24</v>
      </c>
      <c r="AF24" s="424"/>
      <c r="AG24" s="216">
        <f t="shared" si="0"/>
        <v>0</v>
      </c>
      <c r="AH24" s="216">
        <f t="shared" si="1"/>
        <v>0</v>
      </c>
      <c r="AI24" s="216">
        <f t="shared" si="2"/>
        <v>0</v>
      </c>
      <c r="AJ24" s="216">
        <f t="shared" si="3"/>
        <v>0</v>
      </c>
      <c r="AK24" s="216">
        <f t="shared" si="4"/>
        <v>0</v>
      </c>
      <c r="AL24" s="217">
        <f t="shared" si="5"/>
        <v>0</v>
      </c>
      <c r="AM24" s="217">
        <f t="shared" si="6"/>
        <v>0</v>
      </c>
      <c r="AN24" s="216">
        <f t="shared" si="7"/>
        <v>0</v>
      </c>
      <c r="AO24" s="216">
        <f t="shared" si="8"/>
        <v>0</v>
      </c>
      <c r="AP24" s="217">
        <f t="shared" si="9"/>
        <v>0</v>
      </c>
      <c r="AQ24" s="217">
        <f t="shared" si="10"/>
        <v>0</v>
      </c>
      <c r="AR24" s="216">
        <f t="shared" si="11"/>
        <v>0</v>
      </c>
      <c r="AS24" s="216">
        <f t="shared" si="12"/>
        <v>0</v>
      </c>
      <c r="AT24" s="216">
        <f t="shared" si="13"/>
        <v>0</v>
      </c>
      <c r="AU24" s="216">
        <f t="shared" si="14"/>
        <v>0</v>
      </c>
      <c r="AV24" s="216">
        <f t="shared" si="15"/>
        <v>0</v>
      </c>
      <c r="AW24" s="216">
        <f t="shared" si="16"/>
        <v>0</v>
      </c>
      <c r="AX24" s="216">
        <f t="shared" si="17"/>
        <v>0</v>
      </c>
      <c r="AY24" s="216">
        <f t="shared" si="18"/>
        <v>0</v>
      </c>
      <c r="AZ24" s="216">
        <f t="shared" si="19"/>
        <v>0</v>
      </c>
      <c r="BA24" s="216">
        <f t="shared" si="20"/>
        <v>0</v>
      </c>
      <c r="BB24" s="218">
        <f t="shared" si="47"/>
        <v>0</v>
      </c>
      <c r="BC24" s="218">
        <f t="shared" si="48"/>
        <v>69.139275000000012</v>
      </c>
      <c r="BD24" s="218">
        <f t="shared" si="49"/>
        <v>0</v>
      </c>
      <c r="BE24" s="207"/>
      <c r="BF24" s="207"/>
      <c r="BG24" s="207"/>
      <c r="BH24" s="207"/>
      <c r="BI24" s="207"/>
      <c r="BJ24" s="207"/>
      <c r="BK24" s="207"/>
      <c r="BL24" s="207"/>
    </row>
    <row r="25" spans="1:64" ht="12.75" x14ac:dyDescent="0.2">
      <c r="A25" s="433">
        <v>3</v>
      </c>
      <c r="B25" s="434" t="s">
        <v>192</v>
      </c>
      <c r="C25" s="208" t="s">
        <v>193</v>
      </c>
      <c r="D25" s="425">
        <f>SUM(E25:AB32)</f>
        <v>639.78</v>
      </c>
      <c r="E25" s="208"/>
      <c r="F25" s="208">
        <v>265.61</v>
      </c>
      <c r="G25" s="208"/>
      <c r="H25" s="208"/>
      <c r="I25" s="208"/>
      <c r="J25" s="208"/>
      <c r="K25" s="208"/>
      <c r="L25" s="208"/>
      <c r="M25" s="208"/>
      <c r="N25" s="208"/>
      <c r="O25" s="208"/>
      <c r="P25" s="208"/>
      <c r="Q25" s="208"/>
      <c r="R25" s="208"/>
      <c r="S25" s="208"/>
      <c r="T25" s="208"/>
      <c r="U25" s="208"/>
      <c r="V25" s="208"/>
      <c r="W25" s="208"/>
      <c r="X25" s="208"/>
      <c r="Y25" s="208"/>
      <c r="Z25" s="208"/>
      <c r="AA25" s="208"/>
      <c r="AB25" s="208"/>
      <c r="AC25" s="208" t="s">
        <v>185</v>
      </c>
      <c r="AD25" s="209">
        <f t="shared" si="24"/>
        <v>24</v>
      </c>
      <c r="AE25" s="210">
        <f>'1. SVS ABA DE CARREGAMENTO'!$B$90</f>
        <v>24</v>
      </c>
      <c r="AF25" s="425">
        <f>SUM(AG25:BD32)</f>
        <v>501.32815416666659</v>
      </c>
      <c r="AG25" s="211">
        <f t="shared" si="0"/>
        <v>0</v>
      </c>
      <c r="AH25" s="211">
        <f t="shared" si="1"/>
        <v>265.61</v>
      </c>
      <c r="AI25" s="211">
        <f t="shared" si="2"/>
        <v>0</v>
      </c>
      <c r="AJ25" s="211">
        <f t="shared" si="3"/>
        <v>0</v>
      </c>
      <c r="AK25" s="211">
        <f t="shared" si="4"/>
        <v>0</v>
      </c>
      <c r="AL25" s="211">
        <f t="shared" si="5"/>
        <v>0</v>
      </c>
      <c r="AM25" s="211">
        <f t="shared" si="6"/>
        <v>0</v>
      </c>
      <c r="AN25" s="211">
        <f t="shared" si="7"/>
        <v>0</v>
      </c>
      <c r="AO25" s="211">
        <f t="shared" si="8"/>
        <v>0</v>
      </c>
      <c r="AP25" s="211">
        <f t="shared" si="9"/>
        <v>0</v>
      </c>
      <c r="AQ25" s="211">
        <f t="shared" si="10"/>
        <v>0</v>
      </c>
      <c r="AR25" s="211">
        <f t="shared" si="11"/>
        <v>0</v>
      </c>
      <c r="AS25" s="211">
        <f t="shared" si="12"/>
        <v>0</v>
      </c>
      <c r="AT25" s="211">
        <f t="shared" si="13"/>
        <v>0</v>
      </c>
      <c r="AU25" s="211">
        <f t="shared" si="14"/>
        <v>0</v>
      </c>
      <c r="AV25" s="211">
        <f t="shared" si="15"/>
        <v>0</v>
      </c>
      <c r="AW25" s="211">
        <f t="shared" si="16"/>
        <v>0</v>
      </c>
      <c r="AX25" s="211">
        <f t="shared" si="17"/>
        <v>0</v>
      </c>
      <c r="AY25" s="211">
        <f t="shared" si="18"/>
        <v>0</v>
      </c>
      <c r="AZ25" s="211">
        <f t="shared" si="19"/>
        <v>0</v>
      </c>
      <c r="BA25" s="211">
        <f t="shared" si="20"/>
        <v>0</v>
      </c>
      <c r="BB25" s="211">
        <f t="shared" ref="BB25:BB76" si="71">(Z25*AD25)/AE25</f>
        <v>0</v>
      </c>
      <c r="BC25" s="211">
        <f t="shared" ref="BC25:BC76" si="72">(AA25*AD25)/AE25</f>
        <v>0</v>
      </c>
      <c r="BD25" s="211">
        <f t="shared" ref="BD25:BD76" si="73">(AB25*AD25)/AE25</f>
        <v>0</v>
      </c>
      <c r="BE25" s="207"/>
      <c r="BF25" s="207"/>
      <c r="BG25" s="207"/>
      <c r="BH25" s="207"/>
      <c r="BI25" s="207"/>
      <c r="BJ25" s="207"/>
      <c r="BK25" s="207"/>
      <c r="BL25" s="207"/>
    </row>
    <row r="26" spans="1:64" ht="12.75" x14ac:dyDescent="0.2">
      <c r="A26" s="430"/>
      <c r="B26" s="430"/>
      <c r="C26" s="208" t="s">
        <v>183</v>
      </c>
      <c r="D26" s="423"/>
      <c r="E26" s="208"/>
      <c r="F26" s="208"/>
      <c r="G26" s="208"/>
      <c r="H26" s="208"/>
      <c r="I26" s="208"/>
      <c r="J26" s="208"/>
      <c r="K26" s="208"/>
      <c r="L26" s="208">
        <v>36.86</v>
      </c>
      <c r="M26" s="208"/>
      <c r="N26" s="208"/>
      <c r="O26" s="208"/>
      <c r="P26" s="208"/>
      <c r="Q26" s="208"/>
      <c r="R26" s="208"/>
      <c r="S26" s="208"/>
      <c r="T26" s="208"/>
      <c r="U26" s="208"/>
      <c r="V26" s="208"/>
      <c r="W26" s="208"/>
      <c r="X26" s="208"/>
      <c r="Y26" s="208"/>
      <c r="Z26" s="208"/>
      <c r="AA26" s="208"/>
      <c r="AB26" s="208"/>
      <c r="AC26" s="208" t="s">
        <v>185</v>
      </c>
      <c r="AD26" s="209">
        <f t="shared" si="24"/>
        <v>24</v>
      </c>
      <c r="AE26" s="210">
        <f>'1. SVS ABA DE CARREGAMENTO'!$B$90</f>
        <v>24</v>
      </c>
      <c r="AF26" s="423"/>
      <c r="AG26" s="211">
        <f t="shared" si="0"/>
        <v>0</v>
      </c>
      <c r="AH26" s="211">
        <f t="shared" si="1"/>
        <v>0</v>
      </c>
      <c r="AI26" s="211">
        <f t="shared" si="2"/>
        <v>0</v>
      </c>
      <c r="AJ26" s="211">
        <f t="shared" si="3"/>
        <v>0</v>
      </c>
      <c r="AK26" s="211">
        <f t="shared" si="4"/>
        <v>0</v>
      </c>
      <c r="AL26" s="211">
        <f t="shared" si="5"/>
        <v>0</v>
      </c>
      <c r="AM26" s="211">
        <f t="shared" si="6"/>
        <v>0</v>
      </c>
      <c r="AN26" s="211">
        <f t="shared" si="7"/>
        <v>36.86</v>
      </c>
      <c r="AO26" s="211">
        <f t="shared" si="8"/>
        <v>0</v>
      </c>
      <c r="AP26" s="211">
        <f t="shared" si="9"/>
        <v>0</v>
      </c>
      <c r="AQ26" s="211">
        <f t="shared" si="10"/>
        <v>0</v>
      </c>
      <c r="AR26" s="211">
        <f t="shared" si="11"/>
        <v>0</v>
      </c>
      <c r="AS26" s="211">
        <f t="shared" si="12"/>
        <v>0</v>
      </c>
      <c r="AT26" s="211">
        <f t="shared" si="13"/>
        <v>0</v>
      </c>
      <c r="AU26" s="211">
        <f t="shared" si="14"/>
        <v>0</v>
      </c>
      <c r="AV26" s="211">
        <f t="shared" si="15"/>
        <v>0</v>
      </c>
      <c r="AW26" s="211">
        <f t="shared" si="16"/>
        <v>0</v>
      </c>
      <c r="AX26" s="211">
        <f t="shared" si="17"/>
        <v>0</v>
      </c>
      <c r="AY26" s="211">
        <f t="shared" si="18"/>
        <v>0</v>
      </c>
      <c r="AZ26" s="211">
        <f t="shared" si="19"/>
        <v>0</v>
      </c>
      <c r="BA26" s="211">
        <f t="shared" si="20"/>
        <v>0</v>
      </c>
      <c r="BB26" s="211">
        <f t="shared" si="71"/>
        <v>0</v>
      </c>
      <c r="BC26" s="211">
        <f t="shared" si="72"/>
        <v>0</v>
      </c>
      <c r="BD26" s="211">
        <f t="shared" si="73"/>
        <v>0</v>
      </c>
      <c r="BE26" s="207"/>
      <c r="BF26" s="207"/>
      <c r="BG26" s="207"/>
      <c r="BH26" s="207"/>
      <c r="BI26" s="207"/>
      <c r="BJ26" s="207"/>
      <c r="BK26" s="207"/>
      <c r="BL26" s="207"/>
    </row>
    <row r="27" spans="1:64" ht="25.5" x14ac:dyDescent="0.2">
      <c r="A27" s="430"/>
      <c r="B27" s="430"/>
      <c r="C27" s="208" t="s">
        <v>184</v>
      </c>
      <c r="D27" s="423"/>
      <c r="E27" s="208"/>
      <c r="F27" s="208"/>
      <c r="G27" s="208"/>
      <c r="H27" s="208"/>
      <c r="I27" s="208"/>
      <c r="J27" s="208"/>
      <c r="K27" s="208"/>
      <c r="L27" s="208"/>
      <c r="M27" s="208">
        <v>50.52</v>
      </c>
      <c r="N27" s="208"/>
      <c r="O27" s="208"/>
      <c r="P27" s="208"/>
      <c r="Q27" s="208"/>
      <c r="R27" s="208"/>
      <c r="S27" s="208"/>
      <c r="T27" s="208"/>
      <c r="U27" s="208"/>
      <c r="V27" s="208"/>
      <c r="W27" s="208"/>
      <c r="X27" s="208"/>
      <c r="Y27" s="208"/>
      <c r="Z27" s="208"/>
      <c r="AA27" s="208"/>
      <c r="AB27" s="208"/>
      <c r="AC27" s="208" t="s">
        <v>188</v>
      </c>
      <c r="AD27" s="209">
        <f t="shared" si="24"/>
        <v>4.33</v>
      </c>
      <c r="AE27" s="210">
        <f>'1. SVS ABA DE CARREGAMENTO'!$B$90</f>
        <v>24</v>
      </c>
      <c r="AF27" s="423"/>
      <c r="AG27" s="211">
        <f t="shared" si="0"/>
        <v>0</v>
      </c>
      <c r="AH27" s="211">
        <f t="shared" si="1"/>
        <v>0</v>
      </c>
      <c r="AI27" s="211">
        <f t="shared" si="2"/>
        <v>0</v>
      </c>
      <c r="AJ27" s="211">
        <f t="shared" si="3"/>
        <v>0</v>
      </c>
      <c r="AK27" s="211">
        <f t="shared" si="4"/>
        <v>0</v>
      </c>
      <c r="AL27" s="211">
        <f t="shared" si="5"/>
        <v>0</v>
      </c>
      <c r="AM27" s="211">
        <f t="shared" si="6"/>
        <v>0</v>
      </c>
      <c r="AN27" s="211">
        <f t="shared" si="7"/>
        <v>0</v>
      </c>
      <c r="AO27" s="211">
        <f t="shared" si="8"/>
        <v>9.114650000000001</v>
      </c>
      <c r="AP27" s="211">
        <f t="shared" si="9"/>
        <v>0</v>
      </c>
      <c r="AQ27" s="211">
        <f t="shared" si="10"/>
        <v>0</v>
      </c>
      <c r="AR27" s="211">
        <f t="shared" si="11"/>
        <v>0</v>
      </c>
      <c r="AS27" s="211">
        <f t="shared" si="12"/>
        <v>0</v>
      </c>
      <c r="AT27" s="211">
        <f t="shared" si="13"/>
        <v>0</v>
      </c>
      <c r="AU27" s="211">
        <f t="shared" si="14"/>
        <v>0</v>
      </c>
      <c r="AV27" s="211">
        <f t="shared" si="15"/>
        <v>0</v>
      </c>
      <c r="AW27" s="211">
        <f t="shared" si="16"/>
        <v>0</v>
      </c>
      <c r="AX27" s="211">
        <f t="shared" si="17"/>
        <v>0</v>
      </c>
      <c r="AY27" s="211">
        <f t="shared" si="18"/>
        <v>0</v>
      </c>
      <c r="AZ27" s="211">
        <f t="shared" si="19"/>
        <v>0</v>
      </c>
      <c r="BA27" s="211">
        <f t="shared" si="20"/>
        <v>0</v>
      </c>
      <c r="BB27" s="211">
        <f t="shared" si="71"/>
        <v>0</v>
      </c>
      <c r="BC27" s="211">
        <f t="shared" si="72"/>
        <v>0</v>
      </c>
      <c r="BD27" s="211">
        <f t="shared" si="73"/>
        <v>0</v>
      </c>
      <c r="BE27" s="207"/>
      <c r="BF27" s="207"/>
      <c r="BG27" s="207"/>
      <c r="BH27" s="207"/>
      <c r="BI27" s="207"/>
      <c r="BJ27" s="207"/>
      <c r="BK27" s="207"/>
      <c r="BL27" s="207"/>
    </row>
    <row r="28" spans="1:64" ht="12.75" x14ac:dyDescent="0.2">
      <c r="A28" s="430"/>
      <c r="B28" s="430"/>
      <c r="C28" s="208" t="s">
        <v>186</v>
      </c>
      <c r="D28" s="423"/>
      <c r="E28" s="208"/>
      <c r="F28" s="208"/>
      <c r="G28" s="208"/>
      <c r="H28" s="208"/>
      <c r="I28" s="208"/>
      <c r="J28" s="208"/>
      <c r="K28" s="208"/>
      <c r="L28" s="208"/>
      <c r="M28" s="208"/>
      <c r="N28" s="208"/>
      <c r="O28" s="208"/>
      <c r="P28" s="208"/>
      <c r="Q28" s="208"/>
      <c r="R28" s="208"/>
      <c r="S28" s="208"/>
      <c r="T28" s="208"/>
      <c r="U28" s="208"/>
      <c r="V28" s="208">
        <v>52.37</v>
      </c>
      <c r="W28" s="208"/>
      <c r="X28" s="208"/>
      <c r="Y28" s="208"/>
      <c r="Z28" s="208"/>
      <c r="AA28" s="208"/>
      <c r="AB28" s="208"/>
      <c r="AC28" s="208" t="s">
        <v>627</v>
      </c>
      <c r="AD28" s="209">
        <f t="shared" si="24"/>
        <v>0.17</v>
      </c>
      <c r="AE28" s="210">
        <f>'1. SVS ABA DE CARREGAMENTO'!$B$90</f>
        <v>24</v>
      </c>
      <c r="AF28" s="423"/>
      <c r="AG28" s="211">
        <f t="shared" si="0"/>
        <v>0</v>
      </c>
      <c r="AH28" s="211">
        <f t="shared" si="1"/>
        <v>0</v>
      </c>
      <c r="AI28" s="211">
        <f t="shared" si="2"/>
        <v>0</v>
      </c>
      <c r="AJ28" s="211">
        <f t="shared" si="3"/>
        <v>0</v>
      </c>
      <c r="AK28" s="211">
        <f t="shared" si="4"/>
        <v>0</v>
      </c>
      <c r="AL28" s="211">
        <f t="shared" si="5"/>
        <v>0</v>
      </c>
      <c r="AM28" s="211">
        <f t="shared" si="6"/>
        <v>0</v>
      </c>
      <c r="AN28" s="211">
        <f t="shared" si="7"/>
        <v>0</v>
      </c>
      <c r="AO28" s="211">
        <f t="shared" si="8"/>
        <v>0</v>
      </c>
      <c r="AP28" s="211">
        <f t="shared" si="9"/>
        <v>0</v>
      </c>
      <c r="AQ28" s="211">
        <f t="shared" si="10"/>
        <v>0</v>
      </c>
      <c r="AR28" s="211">
        <f t="shared" si="11"/>
        <v>0</v>
      </c>
      <c r="AS28" s="211">
        <f t="shared" si="12"/>
        <v>0</v>
      </c>
      <c r="AT28" s="211">
        <f t="shared" si="13"/>
        <v>0</v>
      </c>
      <c r="AU28" s="211">
        <f t="shared" si="14"/>
        <v>0</v>
      </c>
      <c r="AV28" s="211">
        <f t="shared" si="15"/>
        <v>0</v>
      </c>
      <c r="AW28" s="211">
        <f t="shared" si="16"/>
        <v>0</v>
      </c>
      <c r="AX28" s="211">
        <f t="shared" si="17"/>
        <v>0.3709541666666667</v>
      </c>
      <c r="AY28" s="211">
        <f t="shared" si="18"/>
        <v>0</v>
      </c>
      <c r="AZ28" s="211">
        <f t="shared" si="19"/>
        <v>0</v>
      </c>
      <c r="BA28" s="211">
        <f t="shared" si="20"/>
        <v>0</v>
      </c>
      <c r="BB28" s="211">
        <f t="shared" si="71"/>
        <v>0</v>
      </c>
      <c r="BC28" s="211">
        <f t="shared" si="72"/>
        <v>0</v>
      </c>
      <c r="BD28" s="211">
        <f t="shared" si="73"/>
        <v>0</v>
      </c>
      <c r="BE28" s="207"/>
      <c r="BF28" s="207"/>
      <c r="BG28" s="207"/>
      <c r="BH28" s="207"/>
      <c r="BI28" s="207"/>
      <c r="BJ28" s="207"/>
      <c r="BK28" s="207"/>
      <c r="BL28" s="207"/>
    </row>
    <row r="29" spans="1:64" ht="12.75" x14ac:dyDescent="0.2">
      <c r="A29" s="430"/>
      <c r="B29" s="430"/>
      <c r="C29" s="208" t="s">
        <v>187</v>
      </c>
      <c r="D29" s="423"/>
      <c r="E29" s="208"/>
      <c r="F29" s="208"/>
      <c r="G29" s="208"/>
      <c r="H29" s="208"/>
      <c r="I29" s="208"/>
      <c r="J29" s="208"/>
      <c r="K29" s="208"/>
      <c r="L29" s="208"/>
      <c r="M29" s="208"/>
      <c r="N29" s="208"/>
      <c r="O29" s="208"/>
      <c r="P29" s="208"/>
      <c r="Q29" s="208"/>
      <c r="R29" s="208"/>
      <c r="S29" s="208"/>
      <c r="T29" s="208"/>
      <c r="U29" s="208"/>
      <c r="V29" s="208"/>
      <c r="W29" s="208">
        <v>52.37</v>
      </c>
      <c r="X29" s="208"/>
      <c r="Y29" s="208"/>
      <c r="Z29" s="208"/>
      <c r="AA29" s="208"/>
      <c r="AB29" s="208"/>
      <c r="AC29" s="208" t="s">
        <v>628</v>
      </c>
      <c r="AD29" s="209">
        <f t="shared" si="24"/>
        <v>8</v>
      </c>
      <c r="AE29" s="210">
        <f>'1. SVS ABA DE CARREGAMENTO'!$B$90</f>
        <v>24</v>
      </c>
      <c r="AF29" s="423"/>
      <c r="AG29" s="211">
        <f t="shared" si="0"/>
        <v>0</v>
      </c>
      <c r="AH29" s="211">
        <f t="shared" si="1"/>
        <v>0</v>
      </c>
      <c r="AI29" s="211">
        <f t="shared" si="2"/>
        <v>0</v>
      </c>
      <c r="AJ29" s="211">
        <f t="shared" si="3"/>
        <v>0</v>
      </c>
      <c r="AK29" s="211">
        <f t="shared" si="4"/>
        <v>0</v>
      </c>
      <c r="AL29" s="211">
        <f t="shared" si="5"/>
        <v>0</v>
      </c>
      <c r="AM29" s="211">
        <f t="shared" si="6"/>
        <v>0</v>
      </c>
      <c r="AN29" s="211">
        <f t="shared" si="7"/>
        <v>0</v>
      </c>
      <c r="AO29" s="211">
        <f t="shared" si="8"/>
        <v>0</v>
      </c>
      <c r="AP29" s="211">
        <f t="shared" si="9"/>
        <v>0</v>
      </c>
      <c r="AQ29" s="211">
        <f t="shared" si="10"/>
        <v>0</v>
      </c>
      <c r="AR29" s="211">
        <f t="shared" si="11"/>
        <v>0</v>
      </c>
      <c r="AS29" s="211">
        <f t="shared" si="12"/>
        <v>0</v>
      </c>
      <c r="AT29" s="211">
        <f t="shared" si="13"/>
        <v>0</v>
      </c>
      <c r="AU29" s="211">
        <f t="shared" si="14"/>
        <v>0</v>
      </c>
      <c r="AV29" s="211">
        <f t="shared" si="15"/>
        <v>0</v>
      </c>
      <c r="AW29" s="211">
        <f t="shared" si="16"/>
        <v>0</v>
      </c>
      <c r="AX29" s="211">
        <f t="shared" si="17"/>
        <v>0</v>
      </c>
      <c r="AY29" s="211">
        <f t="shared" si="18"/>
        <v>17.456666666666667</v>
      </c>
      <c r="AZ29" s="211">
        <f t="shared" si="19"/>
        <v>0</v>
      </c>
      <c r="BA29" s="211">
        <f t="shared" si="20"/>
        <v>0</v>
      </c>
      <c r="BB29" s="211">
        <f t="shared" si="71"/>
        <v>0</v>
      </c>
      <c r="BC29" s="211">
        <f t="shared" si="72"/>
        <v>0</v>
      </c>
      <c r="BD29" s="211">
        <f t="shared" si="73"/>
        <v>0</v>
      </c>
      <c r="BE29" s="207"/>
      <c r="BF29" s="207"/>
      <c r="BG29" s="207"/>
      <c r="BH29" s="207"/>
      <c r="BI29" s="207"/>
      <c r="BJ29" s="207"/>
      <c r="BK29" s="207"/>
      <c r="BL29" s="207"/>
    </row>
    <row r="30" spans="1:64" ht="12.75" x14ac:dyDescent="0.2">
      <c r="A30" s="430"/>
      <c r="B30" s="430"/>
      <c r="C30" s="208" t="s">
        <v>160</v>
      </c>
      <c r="D30" s="423"/>
      <c r="E30" s="208"/>
      <c r="F30" s="208"/>
      <c r="G30" s="208"/>
      <c r="H30" s="208"/>
      <c r="I30" s="208"/>
      <c r="J30" s="208"/>
      <c r="K30" s="208"/>
      <c r="L30" s="208"/>
      <c r="M30" s="208"/>
      <c r="N30" s="208"/>
      <c r="O30" s="208"/>
      <c r="P30" s="208"/>
      <c r="Q30" s="208"/>
      <c r="R30" s="208"/>
      <c r="S30" s="208"/>
      <c r="T30" s="208"/>
      <c r="U30" s="208"/>
      <c r="V30" s="208"/>
      <c r="W30" s="208"/>
      <c r="X30" s="208"/>
      <c r="Y30" s="208"/>
      <c r="Z30" s="208">
        <v>36.409999999999997</v>
      </c>
      <c r="AA30" s="208"/>
      <c r="AB30" s="208"/>
      <c r="AC30" s="208" t="s">
        <v>625</v>
      </c>
      <c r="AD30" s="209">
        <f t="shared" si="24"/>
        <v>96</v>
      </c>
      <c r="AE30" s="210">
        <f>'1. SVS ABA DE CARREGAMENTO'!$B$90</f>
        <v>24</v>
      </c>
      <c r="AF30" s="423"/>
      <c r="AG30" s="211">
        <f t="shared" ref="AG30:AG31" si="74">(E30*AD30)/AE30</f>
        <v>0</v>
      </c>
      <c r="AH30" s="211">
        <f t="shared" ref="AH30:AH31" si="75">(F30*AD30)/AE30</f>
        <v>0</v>
      </c>
      <c r="AI30" s="211">
        <f t="shared" ref="AI30:AI31" si="76">(G30*AD30)/AE30</f>
        <v>0</v>
      </c>
      <c r="AJ30" s="211">
        <f t="shared" ref="AJ30:AJ31" si="77">(H30*AD30)/AE30</f>
        <v>0</v>
      </c>
      <c r="AK30" s="211">
        <f t="shared" ref="AK30:AK31" si="78">(I30*AD30)/AE30</f>
        <v>0</v>
      </c>
      <c r="AL30" s="211">
        <f t="shared" ref="AL30:AL31" si="79">(J30*AD30)/AE30</f>
        <v>0</v>
      </c>
      <c r="AM30" s="211">
        <f t="shared" ref="AM30:AM31" si="80">(K30*AD30)/AE30</f>
        <v>0</v>
      </c>
      <c r="AN30" s="211">
        <f t="shared" ref="AN30:AN31" si="81">(L30*AD30)/AE30</f>
        <v>0</v>
      </c>
      <c r="AO30" s="211">
        <f t="shared" ref="AO30:AO31" si="82">(M30*AD30)/AE30</f>
        <v>0</v>
      </c>
      <c r="AP30" s="211">
        <f t="shared" ref="AP30:AP31" si="83">(N30*AD30)/AE30</f>
        <v>0</v>
      </c>
      <c r="AQ30" s="211">
        <f t="shared" ref="AQ30:AQ31" si="84">(O30*AD30)/AE30</f>
        <v>0</v>
      </c>
      <c r="AR30" s="211">
        <f t="shared" ref="AR30:AR31" si="85">(P30*AD30)/AE30</f>
        <v>0</v>
      </c>
      <c r="AS30" s="211">
        <f t="shared" ref="AS30:AS31" si="86">(Q30*AD30)/AE30</f>
        <v>0</v>
      </c>
      <c r="AT30" s="211">
        <f t="shared" ref="AT30:AT31" si="87">(R30*AD30)/AE30</f>
        <v>0</v>
      </c>
      <c r="AU30" s="211">
        <f t="shared" ref="AU30:AU31" si="88">(S30*AD30)/AE30</f>
        <v>0</v>
      </c>
      <c r="AV30" s="211">
        <f t="shared" ref="AV30:AV31" si="89">(T30*AD30)/AE30</f>
        <v>0</v>
      </c>
      <c r="AW30" s="211">
        <f t="shared" ref="AW30:AW31" si="90">(U30*AD30)/AE30</f>
        <v>0</v>
      </c>
      <c r="AX30" s="211">
        <f t="shared" ref="AX30:AX31" si="91">(V30*AD30)/AE30</f>
        <v>0</v>
      </c>
      <c r="AY30" s="211">
        <f t="shared" ref="AY30:AY31" si="92">(W30*AD30)/AE30</f>
        <v>0</v>
      </c>
      <c r="AZ30" s="211">
        <f t="shared" ref="AZ30:AZ31" si="93">(X30*AD30)/AE30</f>
        <v>0</v>
      </c>
      <c r="BA30" s="211">
        <f t="shared" ref="BA30:BA31" si="94">(Y30*AD30)/AE30</f>
        <v>0</v>
      </c>
      <c r="BB30" s="211">
        <f t="shared" si="71"/>
        <v>145.63999999999999</v>
      </c>
      <c r="BC30" s="211">
        <f t="shared" si="72"/>
        <v>0</v>
      </c>
      <c r="BD30" s="211">
        <f t="shared" si="73"/>
        <v>0</v>
      </c>
      <c r="BE30" s="207"/>
      <c r="BF30" s="207"/>
      <c r="BG30" s="207"/>
      <c r="BH30" s="207"/>
      <c r="BI30" s="207"/>
      <c r="BJ30" s="207"/>
      <c r="BK30" s="207"/>
      <c r="BL30" s="207"/>
    </row>
    <row r="31" spans="1:64" ht="12.75" x14ac:dyDescent="0.2">
      <c r="A31" s="430"/>
      <c r="B31" s="430"/>
      <c r="C31" s="208" t="s">
        <v>87</v>
      </c>
      <c r="D31" s="423"/>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v>36.409999999999997</v>
      </c>
      <c r="AC31" s="208" t="s">
        <v>188</v>
      </c>
      <c r="AD31" s="209">
        <f t="shared" si="24"/>
        <v>4.33</v>
      </c>
      <c r="AE31" s="210">
        <f>'1. SVS ABA DE CARREGAMENTO'!$B$90</f>
        <v>24</v>
      </c>
      <c r="AF31" s="423"/>
      <c r="AG31" s="211">
        <f t="shared" si="74"/>
        <v>0</v>
      </c>
      <c r="AH31" s="211">
        <f t="shared" si="75"/>
        <v>0</v>
      </c>
      <c r="AI31" s="211">
        <f t="shared" si="76"/>
        <v>0</v>
      </c>
      <c r="AJ31" s="211">
        <f t="shared" si="77"/>
        <v>0</v>
      </c>
      <c r="AK31" s="211">
        <f t="shared" si="78"/>
        <v>0</v>
      </c>
      <c r="AL31" s="211">
        <f t="shared" si="79"/>
        <v>0</v>
      </c>
      <c r="AM31" s="211">
        <f t="shared" si="80"/>
        <v>0</v>
      </c>
      <c r="AN31" s="211">
        <f t="shared" si="81"/>
        <v>0</v>
      </c>
      <c r="AO31" s="211">
        <f t="shared" si="82"/>
        <v>0</v>
      </c>
      <c r="AP31" s="211">
        <f t="shared" si="83"/>
        <v>0</v>
      </c>
      <c r="AQ31" s="211">
        <f t="shared" si="84"/>
        <v>0</v>
      </c>
      <c r="AR31" s="211">
        <f t="shared" si="85"/>
        <v>0</v>
      </c>
      <c r="AS31" s="211">
        <f t="shared" si="86"/>
        <v>0</v>
      </c>
      <c r="AT31" s="211">
        <f t="shared" si="87"/>
        <v>0</v>
      </c>
      <c r="AU31" s="211">
        <f t="shared" si="88"/>
        <v>0</v>
      </c>
      <c r="AV31" s="211">
        <f t="shared" si="89"/>
        <v>0</v>
      </c>
      <c r="AW31" s="211">
        <f t="shared" si="90"/>
        <v>0</v>
      </c>
      <c r="AX31" s="211">
        <f t="shared" si="91"/>
        <v>0</v>
      </c>
      <c r="AY31" s="211">
        <f t="shared" si="92"/>
        <v>0</v>
      </c>
      <c r="AZ31" s="211">
        <f t="shared" si="93"/>
        <v>0</v>
      </c>
      <c r="BA31" s="211">
        <f t="shared" si="94"/>
        <v>0</v>
      </c>
      <c r="BB31" s="211">
        <f t="shared" si="71"/>
        <v>0</v>
      </c>
      <c r="BC31" s="211">
        <f t="shared" si="72"/>
        <v>0</v>
      </c>
      <c r="BD31" s="211">
        <f t="shared" si="73"/>
        <v>6.5689708333333323</v>
      </c>
      <c r="BE31" s="207"/>
      <c r="BF31" s="207"/>
      <c r="BG31" s="207"/>
      <c r="BH31" s="207"/>
      <c r="BI31" s="207"/>
      <c r="BJ31" s="207"/>
      <c r="BK31" s="207"/>
      <c r="BL31" s="207"/>
    </row>
    <row r="32" spans="1:64" ht="25.5" x14ac:dyDescent="0.2">
      <c r="A32" s="431"/>
      <c r="B32" s="431"/>
      <c r="C32" s="208" t="s">
        <v>86</v>
      </c>
      <c r="D32" s="424"/>
      <c r="E32" s="208"/>
      <c r="F32" s="208"/>
      <c r="G32" s="208"/>
      <c r="H32" s="208"/>
      <c r="I32" s="208"/>
      <c r="J32" s="208"/>
      <c r="K32" s="208"/>
      <c r="L32" s="208"/>
      <c r="M32" s="208"/>
      <c r="N32" s="208"/>
      <c r="O32" s="208"/>
      <c r="P32" s="208"/>
      <c r="Q32" s="208"/>
      <c r="R32" s="208"/>
      <c r="S32" s="208"/>
      <c r="T32" s="208"/>
      <c r="U32" s="208"/>
      <c r="V32" s="208"/>
      <c r="W32" s="208"/>
      <c r="X32" s="208"/>
      <c r="Y32" s="208"/>
      <c r="Z32" s="208"/>
      <c r="AA32" s="208">
        <v>109.23</v>
      </c>
      <c r="AB32" s="208"/>
      <c r="AC32" s="208" t="s">
        <v>188</v>
      </c>
      <c r="AD32" s="209">
        <f t="shared" si="24"/>
        <v>4.33</v>
      </c>
      <c r="AE32" s="210">
        <f>'1. SVS ABA DE CARREGAMENTO'!$B$90</f>
        <v>24</v>
      </c>
      <c r="AF32" s="424"/>
      <c r="AG32" s="211">
        <f t="shared" si="0"/>
        <v>0</v>
      </c>
      <c r="AH32" s="211">
        <f t="shared" si="1"/>
        <v>0</v>
      </c>
      <c r="AI32" s="211">
        <f t="shared" si="2"/>
        <v>0</v>
      </c>
      <c r="AJ32" s="211">
        <f t="shared" si="3"/>
        <v>0</v>
      </c>
      <c r="AK32" s="211">
        <f t="shared" si="4"/>
        <v>0</v>
      </c>
      <c r="AL32" s="211">
        <f t="shared" si="5"/>
        <v>0</v>
      </c>
      <c r="AM32" s="211">
        <f t="shared" si="6"/>
        <v>0</v>
      </c>
      <c r="AN32" s="211">
        <f t="shared" si="7"/>
        <v>0</v>
      </c>
      <c r="AO32" s="211">
        <f t="shared" si="8"/>
        <v>0</v>
      </c>
      <c r="AP32" s="211">
        <f t="shared" si="9"/>
        <v>0</v>
      </c>
      <c r="AQ32" s="211">
        <f t="shared" si="10"/>
        <v>0</v>
      </c>
      <c r="AR32" s="211">
        <f t="shared" si="11"/>
        <v>0</v>
      </c>
      <c r="AS32" s="211">
        <f t="shared" si="12"/>
        <v>0</v>
      </c>
      <c r="AT32" s="211">
        <f t="shared" si="13"/>
        <v>0</v>
      </c>
      <c r="AU32" s="211">
        <f t="shared" si="14"/>
        <v>0</v>
      </c>
      <c r="AV32" s="211">
        <f t="shared" si="15"/>
        <v>0</v>
      </c>
      <c r="AW32" s="211">
        <f t="shared" si="16"/>
        <v>0</v>
      </c>
      <c r="AX32" s="211">
        <f t="shared" si="17"/>
        <v>0</v>
      </c>
      <c r="AY32" s="211">
        <f t="shared" si="18"/>
        <v>0</v>
      </c>
      <c r="AZ32" s="211">
        <f t="shared" si="19"/>
        <v>0</v>
      </c>
      <c r="BA32" s="211">
        <f t="shared" si="20"/>
        <v>0</v>
      </c>
      <c r="BB32" s="211">
        <f t="shared" si="71"/>
        <v>0</v>
      </c>
      <c r="BC32" s="211">
        <f t="shared" si="72"/>
        <v>19.706912500000001</v>
      </c>
      <c r="BD32" s="211">
        <f t="shared" si="73"/>
        <v>0</v>
      </c>
      <c r="BE32" s="207"/>
      <c r="BF32" s="207"/>
      <c r="BG32" s="207"/>
      <c r="BH32" s="207"/>
      <c r="BI32" s="207"/>
      <c r="BJ32" s="207"/>
      <c r="BK32" s="207"/>
      <c r="BL32" s="207"/>
    </row>
    <row r="33" spans="1:64" ht="12.75" x14ac:dyDescent="0.2">
      <c r="A33" s="452">
        <v>4</v>
      </c>
      <c r="B33" s="453" t="s">
        <v>194</v>
      </c>
      <c r="C33" s="213" t="s">
        <v>195</v>
      </c>
      <c r="D33" s="469">
        <f>SUM(E33:AB42)</f>
        <v>5385.6900000000005</v>
      </c>
      <c r="E33" s="213"/>
      <c r="F33" s="213"/>
      <c r="G33" s="213"/>
      <c r="H33" s="213"/>
      <c r="I33" s="213"/>
      <c r="J33" s="213"/>
      <c r="K33" s="213"/>
      <c r="L33" s="213">
        <v>103.51</v>
      </c>
      <c r="M33" s="213"/>
      <c r="N33" s="213"/>
      <c r="O33" s="213"/>
      <c r="P33" s="213"/>
      <c r="Q33" s="213"/>
      <c r="R33" s="213"/>
      <c r="S33" s="213"/>
      <c r="T33" s="213"/>
      <c r="U33" s="213"/>
      <c r="V33" s="213"/>
      <c r="W33" s="213"/>
      <c r="X33" s="213"/>
      <c r="Y33" s="213"/>
      <c r="Z33" s="213"/>
      <c r="AA33" s="213"/>
      <c r="AB33" s="213"/>
      <c r="AC33" s="213" t="s">
        <v>188</v>
      </c>
      <c r="AD33" s="214">
        <f t="shared" si="24"/>
        <v>4.33</v>
      </c>
      <c r="AE33" s="215">
        <f>'1. SVS ABA DE CARREGAMENTO'!$B$90</f>
        <v>24</v>
      </c>
      <c r="AF33" s="469">
        <f>SUM(AG33:BD42)</f>
        <v>1839.8918458333335</v>
      </c>
      <c r="AG33" s="217">
        <f t="shared" si="0"/>
        <v>0</v>
      </c>
      <c r="AH33" s="217">
        <f t="shared" si="1"/>
        <v>0</v>
      </c>
      <c r="AI33" s="217">
        <f t="shared" si="2"/>
        <v>0</v>
      </c>
      <c r="AJ33" s="217">
        <f t="shared" si="3"/>
        <v>0</v>
      </c>
      <c r="AK33" s="217">
        <f t="shared" si="4"/>
        <v>0</v>
      </c>
      <c r="AL33" s="217">
        <f t="shared" si="5"/>
        <v>0</v>
      </c>
      <c r="AM33" s="217">
        <f t="shared" si="6"/>
        <v>0</v>
      </c>
      <c r="AN33" s="217">
        <f t="shared" si="7"/>
        <v>18.674929166666669</v>
      </c>
      <c r="AO33" s="217">
        <f t="shared" si="8"/>
        <v>0</v>
      </c>
      <c r="AP33" s="217">
        <f t="shared" si="9"/>
        <v>0</v>
      </c>
      <c r="AQ33" s="217">
        <f t="shared" si="10"/>
        <v>0</v>
      </c>
      <c r="AR33" s="217">
        <f t="shared" si="11"/>
        <v>0</v>
      </c>
      <c r="AS33" s="217">
        <f t="shared" si="12"/>
        <v>0</v>
      </c>
      <c r="AT33" s="217">
        <f t="shared" si="13"/>
        <v>0</v>
      </c>
      <c r="AU33" s="217">
        <f t="shared" si="14"/>
        <v>0</v>
      </c>
      <c r="AV33" s="217">
        <f t="shared" si="15"/>
        <v>0</v>
      </c>
      <c r="AW33" s="217">
        <f t="shared" si="16"/>
        <v>0</v>
      </c>
      <c r="AX33" s="217">
        <f t="shared" si="17"/>
        <v>0</v>
      </c>
      <c r="AY33" s="217">
        <f t="shared" si="18"/>
        <v>0</v>
      </c>
      <c r="AZ33" s="217">
        <f t="shared" si="19"/>
        <v>0</v>
      </c>
      <c r="BA33" s="217">
        <f t="shared" si="20"/>
        <v>0</v>
      </c>
      <c r="BB33" s="218">
        <f t="shared" si="71"/>
        <v>0</v>
      </c>
      <c r="BC33" s="218">
        <f t="shared" si="72"/>
        <v>0</v>
      </c>
      <c r="BD33" s="218">
        <f t="shared" si="73"/>
        <v>0</v>
      </c>
      <c r="BE33" s="207"/>
      <c r="BF33" s="207"/>
      <c r="BG33" s="207"/>
      <c r="BH33" s="207"/>
      <c r="BI33" s="207"/>
      <c r="BJ33" s="207"/>
      <c r="BK33" s="207"/>
      <c r="BL33" s="207"/>
    </row>
    <row r="34" spans="1:64" ht="12.75" x14ac:dyDescent="0.2">
      <c r="A34" s="430"/>
      <c r="B34" s="430"/>
      <c r="C34" s="213" t="s">
        <v>196</v>
      </c>
      <c r="D34" s="423"/>
      <c r="E34" s="213"/>
      <c r="F34" s="213">
        <v>126.77</v>
      </c>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t="s">
        <v>185</v>
      </c>
      <c r="AD34" s="214">
        <f t="shared" si="24"/>
        <v>24</v>
      </c>
      <c r="AE34" s="215">
        <f>'1. SVS ABA DE CARREGAMENTO'!$B$90</f>
        <v>24</v>
      </c>
      <c r="AF34" s="423"/>
      <c r="AG34" s="217">
        <f t="shared" si="0"/>
        <v>0</v>
      </c>
      <c r="AH34" s="217">
        <f t="shared" si="1"/>
        <v>126.77</v>
      </c>
      <c r="AI34" s="217">
        <f t="shared" si="2"/>
        <v>0</v>
      </c>
      <c r="AJ34" s="217">
        <f t="shared" si="3"/>
        <v>0</v>
      </c>
      <c r="AK34" s="217">
        <f t="shared" si="4"/>
        <v>0</v>
      </c>
      <c r="AL34" s="217">
        <f t="shared" si="5"/>
        <v>0</v>
      </c>
      <c r="AM34" s="217">
        <f t="shared" si="6"/>
        <v>0</v>
      </c>
      <c r="AN34" s="217">
        <f t="shared" si="7"/>
        <v>0</v>
      </c>
      <c r="AO34" s="217">
        <f t="shared" si="8"/>
        <v>0</v>
      </c>
      <c r="AP34" s="217">
        <f t="shared" si="9"/>
        <v>0</v>
      </c>
      <c r="AQ34" s="217">
        <f t="shared" si="10"/>
        <v>0</v>
      </c>
      <c r="AR34" s="217">
        <f t="shared" si="11"/>
        <v>0</v>
      </c>
      <c r="AS34" s="217">
        <f t="shared" si="12"/>
        <v>0</v>
      </c>
      <c r="AT34" s="217">
        <f t="shared" si="13"/>
        <v>0</v>
      </c>
      <c r="AU34" s="217">
        <f t="shared" si="14"/>
        <v>0</v>
      </c>
      <c r="AV34" s="217">
        <f t="shared" si="15"/>
        <v>0</v>
      </c>
      <c r="AW34" s="217">
        <f t="shared" si="16"/>
        <v>0</v>
      </c>
      <c r="AX34" s="217">
        <f t="shared" si="17"/>
        <v>0</v>
      </c>
      <c r="AY34" s="217">
        <f t="shared" si="18"/>
        <v>0</v>
      </c>
      <c r="AZ34" s="217">
        <f t="shared" si="19"/>
        <v>0</v>
      </c>
      <c r="BA34" s="217">
        <f t="shared" si="20"/>
        <v>0</v>
      </c>
      <c r="BB34" s="218">
        <f t="shared" si="71"/>
        <v>0</v>
      </c>
      <c r="BC34" s="218">
        <f t="shared" si="72"/>
        <v>0</v>
      </c>
      <c r="BD34" s="218">
        <f t="shared" si="73"/>
        <v>0</v>
      </c>
      <c r="BE34" s="207"/>
      <c r="BF34" s="207"/>
      <c r="BG34" s="207"/>
      <c r="BH34" s="207"/>
      <c r="BI34" s="207"/>
      <c r="BJ34" s="207"/>
      <c r="BK34" s="207"/>
      <c r="BL34" s="207"/>
    </row>
    <row r="35" spans="1:64" ht="12.75" x14ac:dyDescent="0.2">
      <c r="A35" s="430"/>
      <c r="B35" s="430"/>
      <c r="C35" s="213" t="s">
        <v>197</v>
      </c>
      <c r="D35" s="423"/>
      <c r="E35" s="213"/>
      <c r="F35" s="213">
        <v>74.2</v>
      </c>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t="s">
        <v>185</v>
      </c>
      <c r="AD35" s="214">
        <f t="shared" si="24"/>
        <v>24</v>
      </c>
      <c r="AE35" s="215">
        <f>'1. SVS ABA DE CARREGAMENTO'!$B$90</f>
        <v>24</v>
      </c>
      <c r="AF35" s="423"/>
      <c r="AG35" s="217">
        <f t="shared" si="0"/>
        <v>0</v>
      </c>
      <c r="AH35" s="217">
        <f t="shared" si="1"/>
        <v>74.2</v>
      </c>
      <c r="AI35" s="217">
        <f t="shared" si="2"/>
        <v>0</v>
      </c>
      <c r="AJ35" s="217">
        <f t="shared" si="3"/>
        <v>0</v>
      </c>
      <c r="AK35" s="217">
        <f t="shared" si="4"/>
        <v>0</v>
      </c>
      <c r="AL35" s="217">
        <f t="shared" si="5"/>
        <v>0</v>
      </c>
      <c r="AM35" s="217">
        <f t="shared" si="6"/>
        <v>0</v>
      </c>
      <c r="AN35" s="217">
        <f t="shared" si="7"/>
        <v>0</v>
      </c>
      <c r="AO35" s="217">
        <f t="shared" si="8"/>
        <v>0</v>
      </c>
      <c r="AP35" s="217">
        <f t="shared" si="9"/>
        <v>0</v>
      </c>
      <c r="AQ35" s="217">
        <f t="shared" si="10"/>
        <v>0</v>
      </c>
      <c r="AR35" s="217">
        <f t="shared" si="11"/>
        <v>0</v>
      </c>
      <c r="AS35" s="217">
        <f t="shared" si="12"/>
        <v>0</v>
      </c>
      <c r="AT35" s="217">
        <f t="shared" si="13"/>
        <v>0</v>
      </c>
      <c r="AU35" s="217">
        <f t="shared" si="14"/>
        <v>0</v>
      </c>
      <c r="AV35" s="217">
        <f t="shared" si="15"/>
        <v>0</v>
      </c>
      <c r="AW35" s="217">
        <f t="shared" si="16"/>
        <v>0</v>
      </c>
      <c r="AX35" s="217">
        <f t="shared" si="17"/>
        <v>0</v>
      </c>
      <c r="AY35" s="217">
        <f t="shared" si="18"/>
        <v>0</v>
      </c>
      <c r="AZ35" s="217">
        <f t="shared" si="19"/>
        <v>0</v>
      </c>
      <c r="BA35" s="217">
        <f t="shared" si="20"/>
        <v>0</v>
      </c>
      <c r="BB35" s="218">
        <f t="shared" si="71"/>
        <v>0</v>
      </c>
      <c r="BC35" s="218">
        <f t="shared" si="72"/>
        <v>0</v>
      </c>
      <c r="BD35" s="218">
        <f t="shared" si="73"/>
        <v>0</v>
      </c>
      <c r="BE35" s="207"/>
      <c r="BF35" s="207"/>
      <c r="BG35" s="207"/>
      <c r="BH35" s="207"/>
      <c r="BI35" s="207"/>
      <c r="BJ35" s="207"/>
      <c r="BK35" s="207"/>
      <c r="BL35" s="207"/>
    </row>
    <row r="36" spans="1:64" ht="12.75" x14ac:dyDescent="0.2">
      <c r="A36" s="430"/>
      <c r="B36" s="430"/>
      <c r="C36" s="213" t="s">
        <v>183</v>
      </c>
      <c r="D36" s="423"/>
      <c r="E36" s="213"/>
      <c r="F36" s="213"/>
      <c r="G36" s="213"/>
      <c r="H36" s="213"/>
      <c r="I36" s="213"/>
      <c r="J36" s="213"/>
      <c r="K36" s="213"/>
      <c r="L36" s="213">
        <v>146.94999999999999</v>
      </c>
      <c r="M36" s="213"/>
      <c r="N36" s="213"/>
      <c r="O36" s="213"/>
      <c r="P36" s="213"/>
      <c r="Q36" s="213"/>
      <c r="R36" s="213"/>
      <c r="S36" s="213"/>
      <c r="T36" s="213"/>
      <c r="U36" s="213"/>
      <c r="V36" s="213"/>
      <c r="W36" s="213"/>
      <c r="X36" s="213"/>
      <c r="Y36" s="213"/>
      <c r="Z36" s="213"/>
      <c r="AA36" s="213"/>
      <c r="AB36" s="213"/>
      <c r="AC36" s="213" t="s">
        <v>185</v>
      </c>
      <c r="AD36" s="214">
        <f t="shared" si="24"/>
        <v>24</v>
      </c>
      <c r="AE36" s="215">
        <f>'1. SVS ABA DE CARREGAMENTO'!$B$90</f>
        <v>24</v>
      </c>
      <c r="AF36" s="423"/>
      <c r="AG36" s="217">
        <f t="shared" si="0"/>
        <v>0</v>
      </c>
      <c r="AH36" s="217">
        <f t="shared" si="1"/>
        <v>0</v>
      </c>
      <c r="AI36" s="217">
        <f t="shared" si="2"/>
        <v>0</v>
      </c>
      <c r="AJ36" s="217">
        <f t="shared" si="3"/>
        <v>0</v>
      </c>
      <c r="AK36" s="217">
        <f t="shared" si="4"/>
        <v>0</v>
      </c>
      <c r="AL36" s="217">
        <f t="shared" si="5"/>
        <v>0</v>
      </c>
      <c r="AM36" s="217">
        <f t="shared" si="6"/>
        <v>0</v>
      </c>
      <c r="AN36" s="217">
        <f t="shared" si="7"/>
        <v>146.94999999999999</v>
      </c>
      <c r="AO36" s="217">
        <f t="shared" si="8"/>
        <v>0</v>
      </c>
      <c r="AP36" s="217">
        <f t="shared" si="9"/>
        <v>0</v>
      </c>
      <c r="AQ36" s="217">
        <f t="shared" si="10"/>
        <v>0</v>
      </c>
      <c r="AR36" s="217">
        <f t="shared" si="11"/>
        <v>0</v>
      </c>
      <c r="AS36" s="217">
        <f t="shared" si="12"/>
        <v>0</v>
      </c>
      <c r="AT36" s="217">
        <f t="shared" si="13"/>
        <v>0</v>
      </c>
      <c r="AU36" s="217">
        <f t="shared" si="14"/>
        <v>0</v>
      </c>
      <c r="AV36" s="217">
        <f t="shared" si="15"/>
        <v>0</v>
      </c>
      <c r="AW36" s="217">
        <f t="shared" si="16"/>
        <v>0</v>
      </c>
      <c r="AX36" s="217">
        <f t="shared" si="17"/>
        <v>0</v>
      </c>
      <c r="AY36" s="217">
        <f t="shared" si="18"/>
        <v>0</v>
      </c>
      <c r="AZ36" s="217">
        <f t="shared" si="19"/>
        <v>0</v>
      </c>
      <c r="BA36" s="217">
        <f t="shared" si="20"/>
        <v>0</v>
      </c>
      <c r="BB36" s="218">
        <f t="shared" si="71"/>
        <v>0</v>
      </c>
      <c r="BC36" s="218">
        <f t="shared" si="72"/>
        <v>0</v>
      </c>
      <c r="BD36" s="218">
        <f t="shared" si="73"/>
        <v>0</v>
      </c>
      <c r="BE36" s="207"/>
      <c r="BF36" s="207"/>
      <c r="BG36" s="207"/>
      <c r="BH36" s="207"/>
      <c r="BI36" s="207"/>
      <c r="BJ36" s="207"/>
      <c r="BK36" s="207"/>
      <c r="BL36" s="207"/>
    </row>
    <row r="37" spans="1:64" ht="25.5" x14ac:dyDescent="0.2">
      <c r="A37" s="430"/>
      <c r="B37" s="430"/>
      <c r="C37" s="213" t="s">
        <v>184</v>
      </c>
      <c r="D37" s="423"/>
      <c r="E37" s="213"/>
      <c r="F37" s="213"/>
      <c r="G37" s="213"/>
      <c r="H37" s="213"/>
      <c r="I37" s="213"/>
      <c r="J37" s="213"/>
      <c r="K37" s="213"/>
      <c r="L37" s="213"/>
      <c r="M37" s="213">
        <v>1122.04</v>
      </c>
      <c r="N37" s="213"/>
      <c r="O37" s="213"/>
      <c r="P37" s="213"/>
      <c r="Q37" s="213"/>
      <c r="R37" s="213"/>
      <c r="S37" s="213"/>
      <c r="T37" s="213">
        <v>665.82</v>
      </c>
      <c r="U37" s="213"/>
      <c r="V37" s="213"/>
      <c r="W37" s="213"/>
      <c r="X37" s="213"/>
      <c r="Y37" s="213"/>
      <c r="Z37" s="213"/>
      <c r="AA37" s="213"/>
      <c r="AB37" s="213"/>
      <c r="AC37" s="213" t="s">
        <v>188</v>
      </c>
      <c r="AD37" s="214">
        <f t="shared" si="24"/>
        <v>4.33</v>
      </c>
      <c r="AE37" s="215">
        <f>'1. SVS ABA DE CARREGAMENTO'!$B$90</f>
        <v>24</v>
      </c>
      <c r="AF37" s="423"/>
      <c r="AG37" s="217">
        <f t="shared" si="0"/>
        <v>0</v>
      </c>
      <c r="AH37" s="217">
        <f t="shared" si="1"/>
        <v>0</v>
      </c>
      <c r="AI37" s="217">
        <f t="shared" si="2"/>
        <v>0</v>
      </c>
      <c r="AJ37" s="217">
        <f t="shared" si="3"/>
        <v>0</v>
      </c>
      <c r="AK37" s="217">
        <f t="shared" si="4"/>
        <v>0</v>
      </c>
      <c r="AL37" s="217">
        <f t="shared" si="5"/>
        <v>0</v>
      </c>
      <c r="AM37" s="217">
        <f t="shared" si="6"/>
        <v>0</v>
      </c>
      <c r="AN37" s="217">
        <f t="shared" si="7"/>
        <v>0</v>
      </c>
      <c r="AO37" s="217">
        <f t="shared" si="8"/>
        <v>202.43471666666665</v>
      </c>
      <c r="AP37" s="217">
        <f t="shared" si="9"/>
        <v>0</v>
      </c>
      <c r="AQ37" s="217">
        <f t="shared" si="10"/>
        <v>0</v>
      </c>
      <c r="AR37" s="217">
        <f t="shared" si="11"/>
        <v>0</v>
      </c>
      <c r="AS37" s="217">
        <f t="shared" si="12"/>
        <v>0</v>
      </c>
      <c r="AT37" s="217">
        <f t="shared" si="13"/>
        <v>0</v>
      </c>
      <c r="AU37" s="217">
        <f t="shared" si="14"/>
        <v>0</v>
      </c>
      <c r="AV37" s="217">
        <f t="shared" si="15"/>
        <v>120.12502500000001</v>
      </c>
      <c r="AW37" s="217">
        <f t="shared" si="16"/>
        <v>0</v>
      </c>
      <c r="AX37" s="217">
        <f t="shared" si="17"/>
        <v>0</v>
      </c>
      <c r="AY37" s="217">
        <f t="shared" si="18"/>
        <v>0</v>
      </c>
      <c r="AZ37" s="217">
        <f t="shared" si="19"/>
        <v>0</v>
      </c>
      <c r="BA37" s="217">
        <f t="shared" si="20"/>
        <v>0</v>
      </c>
      <c r="BB37" s="218">
        <f t="shared" si="71"/>
        <v>0</v>
      </c>
      <c r="BC37" s="218">
        <f t="shared" si="72"/>
        <v>0</v>
      </c>
      <c r="BD37" s="218">
        <f t="shared" si="73"/>
        <v>0</v>
      </c>
      <c r="BE37" s="207"/>
      <c r="BF37" s="207"/>
      <c r="BG37" s="207"/>
      <c r="BH37" s="207"/>
      <c r="BI37" s="207"/>
      <c r="BJ37" s="207"/>
      <c r="BK37" s="207"/>
      <c r="BL37" s="207"/>
    </row>
    <row r="38" spans="1:64" ht="12.75" x14ac:dyDescent="0.2">
      <c r="A38" s="430"/>
      <c r="B38" s="430"/>
      <c r="C38" s="213" t="s">
        <v>186</v>
      </c>
      <c r="D38" s="423"/>
      <c r="E38" s="213"/>
      <c r="F38" s="213"/>
      <c r="G38" s="213"/>
      <c r="H38" s="213"/>
      <c r="I38" s="213"/>
      <c r="J38" s="213"/>
      <c r="K38" s="213"/>
      <c r="L38" s="213"/>
      <c r="M38" s="213"/>
      <c r="N38" s="213"/>
      <c r="O38" s="213"/>
      <c r="P38" s="213"/>
      <c r="Q38" s="213"/>
      <c r="R38" s="213"/>
      <c r="S38" s="213"/>
      <c r="T38" s="213"/>
      <c r="U38" s="213"/>
      <c r="V38" s="213">
        <v>434.58</v>
      </c>
      <c r="W38" s="213"/>
      <c r="X38" s="213"/>
      <c r="Y38" s="213"/>
      <c r="Z38" s="213"/>
      <c r="AA38" s="213"/>
      <c r="AB38" s="213"/>
      <c r="AC38" s="213" t="s">
        <v>627</v>
      </c>
      <c r="AD38" s="214">
        <f t="shared" si="24"/>
        <v>0.17</v>
      </c>
      <c r="AE38" s="215">
        <f>'1. SVS ABA DE CARREGAMENTO'!$B$90</f>
        <v>24</v>
      </c>
      <c r="AF38" s="423"/>
      <c r="AG38" s="217">
        <f t="shared" si="0"/>
        <v>0</v>
      </c>
      <c r="AH38" s="217">
        <f t="shared" si="1"/>
        <v>0</v>
      </c>
      <c r="AI38" s="217">
        <f t="shared" si="2"/>
        <v>0</v>
      </c>
      <c r="AJ38" s="217">
        <f t="shared" si="3"/>
        <v>0</v>
      </c>
      <c r="AK38" s="217">
        <f t="shared" si="4"/>
        <v>0</v>
      </c>
      <c r="AL38" s="217">
        <f t="shared" si="5"/>
        <v>0</v>
      </c>
      <c r="AM38" s="217">
        <f t="shared" si="6"/>
        <v>0</v>
      </c>
      <c r="AN38" s="217">
        <f t="shared" si="7"/>
        <v>0</v>
      </c>
      <c r="AO38" s="217">
        <f t="shared" si="8"/>
        <v>0</v>
      </c>
      <c r="AP38" s="217">
        <f t="shared" si="9"/>
        <v>0</v>
      </c>
      <c r="AQ38" s="217">
        <f t="shared" si="10"/>
        <v>0</v>
      </c>
      <c r="AR38" s="217">
        <f t="shared" si="11"/>
        <v>0</v>
      </c>
      <c r="AS38" s="217">
        <f t="shared" si="12"/>
        <v>0</v>
      </c>
      <c r="AT38" s="217">
        <f t="shared" si="13"/>
        <v>0</v>
      </c>
      <c r="AU38" s="217">
        <f t="shared" si="14"/>
        <v>0</v>
      </c>
      <c r="AV38" s="217">
        <f t="shared" si="15"/>
        <v>0</v>
      </c>
      <c r="AW38" s="217">
        <f t="shared" si="16"/>
        <v>0</v>
      </c>
      <c r="AX38" s="217">
        <f t="shared" si="17"/>
        <v>3.0782750000000001</v>
      </c>
      <c r="AY38" s="217">
        <f t="shared" si="18"/>
        <v>0</v>
      </c>
      <c r="AZ38" s="217">
        <f t="shared" si="19"/>
        <v>0</v>
      </c>
      <c r="BA38" s="217">
        <f t="shared" si="20"/>
        <v>0</v>
      </c>
      <c r="BB38" s="218">
        <f t="shared" si="71"/>
        <v>0</v>
      </c>
      <c r="BC38" s="218">
        <f t="shared" si="72"/>
        <v>0</v>
      </c>
      <c r="BD38" s="218">
        <f t="shared" si="73"/>
        <v>0</v>
      </c>
      <c r="BE38" s="207"/>
      <c r="BF38" s="207"/>
      <c r="BG38" s="207"/>
      <c r="BH38" s="207"/>
      <c r="BI38" s="207"/>
      <c r="BJ38" s="207"/>
      <c r="BK38" s="207"/>
      <c r="BL38" s="207"/>
    </row>
    <row r="39" spans="1:64" ht="12.75" x14ac:dyDescent="0.2">
      <c r="A39" s="430"/>
      <c r="B39" s="430"/>
      <c r="C39" s="213" t="s">
        <v>187</v>
      </c>
      <c r="D39" s="423"/>
      <c r="E39" s="213"/>
      <c r="F39" s="213"/>
      <c r="G39" s="213"/>
      <c r="H39" s="213"/>
      <c r="I39" s="213"/>
      <c r="J39" s="213"/>
      <c r="K39" s="213"/>
      <c r="L39" s="213"/>
      <c r="M39" s="213"/>
      <c r="N39" s="213"/>
      <c r="O39" s="213"/>
      <c r="P39" s="213"/>
      <c r="Q39" s="213"/>
      <c r="R39" s="213"/>
      <c r="S39" s="213"/>
      <c r="T39" s="213"/>
      <c r="U39" s="213"/>
      <c r="V39" s="213"/>
      <c r="W39" s="213">
        <v>434.58</v>
      </c>
      <c r="X39" s="213"/>
      <c r="Y39" s="213"/>
      <c r="Z39" s="213"/>
      <c r="AA39" s="213"/>
      <c r="AB39" s="213"/>
      <c r="AC39" s="213" t="s">
        <v>628</v>
      </c>
      <c r="AD39" s="214">
        <f t="shared" si="24"/>
        <v>8</v>
      </c>
      <c r="AE39" s="215">
        <f>'1. SVS ABA DE CARREGAMENTO'!$B$90</f>
        <v>24</v>
      </c>
      <c r="AF39" s="423"/>
      <c r="AG39" s="217">
        <f t="shared" si="0"/>
        <v>0</v>
      </c>
      <c r="AH39" s="217">
        <f t="shared" si="1"/>
        <v>0</v>
      </c>
      <c r="AI39" s="217">
        <f t="shared" si="2"/>
        <v>0</v>
      </c>
      <c r="AJ39" s="217">
        <f t="shared" si="3"/>
        <v>0</v>
      </c>
      <c r="AK39" s="217">
        <f t="shared" si="4"/>
        <v>0</v>
      </c>
      <c r="AL39" s="217">
        <f t="shared" si="5"/>
        <v>0</v>
      </c>
      <c r="AM39" s="217">
        <f t="shared" si="6"/>
        <v>0</v>
      </c>
      <c r="AN39" s="217">
        <f t="shared" si="7"/>
        <v>0</v>
      </c>
      <c r="AO39" s="217">
        <f t="shared" si="8"/>
        <v>0</v>
      </c>
      <c r="AP39" s="217">
        <f t="shared" si="9"/>
        <v>0</v>
      </c>
      <c r="AQ39" s="217">
        <f t="shared" si="10"/>
        <v>0</v>
      </c>
      <c r="AR39" s="217">
        <f t="shared" si="11"/>
        <v>0</v>
      </c>
      <c r="AS39" s="217">
        <f t="shared" si="12"/>
        <v>0</v>
      </c>
      <c r="AT39" s="217">
        <f t="shared" si="13"/>
        <v>0</v>
      </c>
      <c r="AU39" s="217">
        <f t="shared" si="14"/>
        <v>0</v>
      </c>
      <c r="AV39" s="217">
        <f t="shared" si="15"/>
        <v>0</v>
      </c>
      <c r="AW39" s="217">
        <f t="shared" si="16"/>
        <v>0</v>
      </c>
      <c r="AX39" s="217">
        <f t="shared" si="17"/>
        <v>0</v>
      </c>
      <c r="AY39" s="217">
        <f t="shared" si="18"/>
        <v>144.85999999999999</v>
      </c>
      <c r="AZ39" s="217">
        <f t="shared" si="19"/>
        <v>0</v>
      </c>
      <c r="BA39" s="217">
        <f t="shared" si="20"/>
        <v>0</v>
      </c>
      <c r="BB39" s="218">
        <f t="shared" si="71"/>
        <v>0</v>
      </c>
      <c r="BC39" s="218">
        <f t="shared" si="72"/>
        <v>0</v>
      </c>
      <c r="BD39" s="218">
        <f t="shared" si="73"/>
        <v>0</v>
      </c>
      <c r="BE39" s="207"/>
      <c r="BF39" s="207"/>
      <c r="BG39" s="207"/>
      <c r="BH39" s="207"/>
      <c r="BI39" s="207"/>
      <c r="BJ39" s="207"/>
      <c r="BK39" s="207"/>
      <c r="BL39" s="207"/>
    </row>
    <row r="40" spans="1:64" ht="12.75" x14ac:dyDescent="0.2">
      <c r="A40" s="430"/>
      <c r="B40" s="430"/>
      <c r="C40" s="219" t="s">
        <v>160</v>
      </c>
      <c r="D40" s="423"/>
      <c r="E40" s="213"/>
      <c r="F40" s="213"/>
      <c r="G40" s="213"/>
      <c r="H40" s="213"/>
      <c r="I40" s="213"/>
      <c r="J40" s="213"/>
      <c r="K40" s="213"/>
      <c r="L40" s="213"/>
      <c r="M40" s="213"/>
      <c r="N40" s="213"/>
      <c r="O40" s="213"/>
      <c r="P40" s="213"/>
      <c r="Q40" s="213"/>
      <c r="R40" s="213"/>
      <c r="S40" s="213"/>
      <c r="T40" s="213"/>
      <c r="U40" s="213"/>
      <c r="V40" s="213"/>
      <c r="W40" s="213"/>
      <c r="X40" s="213"/>
      <c r="Y40" s="213"/>
      <c r="Z40" s="213">
        <v>325.32</v>
      </c>
      <c r="AA40" s="213"/>
      <c r="AB40" s="213"/>
      <c r="AC40" s="213" t="s">
        <v>201</v>
      </c>
      <c r="AD40" s="214">
        <f t="shared" si="24"/>
        <v>48</v>
      </c>
      <c r="AE40" s="215">
        <f>'1. SVS ABA DE CARREGAMENTO'!$B$90</f>
        <v>24</v>
      </c>
      <c r="AF40" s="423"/>
      <c r="AG40" s="217">
        <f t="shared" ref="AG40:AG41" si="95">(E40*AD40)/AE40</f>
        <v>0</v>
      </c>
      <c r="AH40" s="217">
        <f t="shared" ref="AH40:AH41" si="96">(F40*AD40)/AE40</f>
        <v>0</v>
      </c>
      <c r="AI40" s="217">
        <f t="shared" ref="AI40:AI41" si="97">(G40*AD40)/AE40</f>
        <v>0</v>
      </c>
      <c r="AJ40" s="217">
        <f t="shared" ref="AJ40:AJ41" si="98">(H40*AD40)/AE40</f>
        <v>0</v>
      </c>
      <c r="AK40" s="217">
        <f t="shared" ref="AK40:AK41" si="99">(I40*AD40)/AE40</f>
        <v>0</v>
      </c>
      <c r="AL40" s="217">
        <f t="shared" ref="AL40:AL41" si="100">(J40*AD40)/AE40</f>
        <v>0</v>
      </c>
      <c r="AM40" s="217">
        <f t="shared" ref="AM40:AM41" si="101">(K40*AD40)/AE40</f>
        <v>0</v>
      </c>
      <c r="AN40" s="217">
        <f t="shared" ref="AN40:AN41" si="102">(L40*AD40)/AE40</f>
        <v>0</v>
      </c>
      <c r="AO40" s="217">
        <f t="shared" ref="AO40:AO41" si="103">(M40*AD40)/AE40</f>
        <v>0</v>
      </c>
      <c r="AP40" s="217">
        <f t="shared" ref="AP40:AP41" si="104">(N40*AD40)/AE40</f>
        <v>0</v>
      </c>
      <c r="AQ40" s="217">
        <f t="shared" ref="AQ40:AQ41" si="105">(O40*AD40)/AE40</f>
        <v>0</v>
      </c>
      <c r="AR40" s="217">
        <f t="shared" ref="AR40:AR41" si="106">(P40*AD40)/AE40</f>
        <v>0</v>
      </c>
      <c r="AS40" s="217">
        <f t="shared" ref="AS40:AS41" si="107">(Q40*AD40)/AE40</f>
        <v>0</v>
      </c>
      <c r="AT40" s="217">
        <f t="shared" ref="AT40:AT41" si="108">(R40*AD40)/AE40</f>
        <v>0</v>
      </c>
      <c r="AU40" s="217">
        <f t="shared" ref="AU40:AU41" si="109">(S40*AD40)/AE40</f>
        <v>0</v>
      </c>
      <c r="AV40" s="217">
        <f t="shared" ref="AV40:AV41" si="110">(T40*AD40)/AE40</f>
        <v>0</v>
      </c>
      <c r="AW40" s="217">
        <f t="shared" ref="AW40:AW41" si="111">(U40*AD40)/AE40</f>
        <v>0</v>
      </c>
      <c r="AX40" s="217">
        <f t="shared" ref="AX40:AX41" si="112">(V40*AD40)/AE40</f>
        <v>0</v>
      </c>
      <c r="AY40" s="217">
        <f t="shared" ref="AY40:AY41" si="113">(W40*AD40)/AE40</f>
        <v>0</v>
      </c>
      <c r="AZ40" s="217">
        <f t="shared" ref="AZ40:AZ41" si="114">(X40*AD40)/AE40</f>
        <v>0</v>
      </c>
      <c r="BA40" s="217">
        <f t="shared" ref="BA40:BA41" si="115">(Y40*AD40)/AE40</f>
        <v>0</v>
      </c>
      <c r="BB40" s="218">
        <f t="shared" si="71"/>
        <v>650.64</v>
      </c>
      <c r="BC40" s="218">
        <f t="shared" si="72"/>
        <v>0</v>
      </c>
      <c r="BD40" s="218">
        <f t="shared" si="73"/>
        <v>0</v>
      </c>
      <c r="BE40" s="207"/>
      <c r="BF40" s="207"/>
      <c r="BG40" s="207"/>
      <c r="BH40" s="207"/>
      <c r="BI40" s="207"/>
      <c r="BJ40" s="207"/>
      <c r="BK40" s="207"/>
      <c r="BL40" s="207"/>
    </row>
    <row r="41" spans="1:64" ht="12.75" x14ac:dyDescent="0.2">
      <c r="A41" s="430"/>
      <c r="B41" s="430"/>
      <c r="C41" s="219" t="s">
        <v>87</v>
      </c>
      <c r="D41" s="42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v>325.32</v>
      </c>
      <c r="AC41" s="213" t="s">
        <v>188</v>
      </c>
      <c r="AD41" s="214">
        <f t="shared" si="24"/>
        <v>4.33</v>
      </c>
      <c r="AE41" s="215">
        <f>'1. SVS ABA DE CARREGAMENTO'!$B$90</f>
        <v>24</v>
      </c>
      <c r="AF41" s="423"/>
      <c r="AG41" s="217">
        <f t="shared" si="95"/>
        <v>0</v>
      </c>
      <c r="AH41" s="217">
        <f t="shared" si="96"/>
        <v>0</v>
      </c>
      <c r="AI41" s="217">
        <f t="shared" si="97"/>
        <v>0</v>
      </c>
      <c r="AJ41" s="217">
        <f t="shared" si="98"/>
        <v>0</v>
      </c>
      <c r="AK41" s="217">
        <f t="shared" si="99"/>
        <v>0</v>
      </c>
      <c r="AL41" s="217">
        <f t="shared" si="100"/>
        <v>0</v>
      </c>
      <c r="AM41" s="217">
        <f t="shared" si="101"/>
        <v>0</v>
      </c>
      <c r="AN41" s="217">
        <f t="shared" si="102"/>
        <v>0</v>
      </c>
      <c r="AO41" s="217">
        <f t="shared" si="103"/>
        <v>0</v>
      </c>
      <c r="AP41" s="217">
        <f t="shared" si="104"/>
        <v>0</v>
      </c>
      <c r="AQ41" s="217">
        <f t="shared" si="105"/>
        <v>0</v>
      </c>
      <c r="AR41" s="217">
        <f t="shared" si="106"/>
        <v>0</v>
      </c>
      <c r="AS41" s="217">
        <f t="shared" si="107"/>
        <v>0</v>
      </c>
      <c r="AT41" s="217">
        <f t="shared" si="108"/>
        <v>0</v>
      </c>
      <c r="AU41" s="217">
        <f t="shared" si="109"/>
        <v>0</v>
      </c>
      <c r="AV41" s="217">
        <f t="shared" si="110"/>
        <v>0</v>
      </c>
      <c r="AW41" s="217">
        <f t="shared" si="111"/>
        <v>0</v>
      </c>
      <c r="AX41" s="217">
        <f t="shared" si="112"/>
        <v>0</v>
      </c>
      <c r="AY41" s="217">
        <f t="shared" si="113"/>
        <v>0</v>
      </c>
      <c r="AZ41" s="217">
        <f t="shared" si="114"/>
        <v>0</v>
      </c>
      <c r="BA41" s="217">
        <f t="shared" si="115"/>
        <v>0</v>
      </c>
      <c r="BB41" s="218">
        <f t="shared" si="71"/>
        <v>0</v>
      </c>
      <c r="BC41" s="218">
        <f t="shared" si="72"/>
        <v>0</v>
      </c>
      <c r="BD41" s="218">
        <f t="shared" si="73"/>
        <v>58.693150000000003</v>
      </c>
      <c r="BE41" s="207"/>
      <c r="BF41" s="207"/>
      <c r="BG41" s="207"/>
      <c r="BH41" s="207"/>
      <c r="BI41" s="207"/>
      <c r="BJ41" s="207"/>
      <c r="BK41" s="207"/>
      <c r="BL41" s="207"/>
    </row>
    <row r="42" spans="1:64" ht="25.5" x14ac:dyDescent="0.2">
      <c r="A42" s="431"/>
      <c r="B42" s="431"/>
      <c r="C42" s="219" t="s">
        <v>86</v>
      </c>
      <c r="D42" s="424"/>
      <c r="E42" s="213"/>
      <c r="F42" s="213"/>
      <c r="G42" s="213"/>
      <c r="H42" s="213"/>
      <c r="I42" s="213"/>
      <c r="J42" s="213"/>
      <c r="K42" s="213"/>
      <c r="L42" s="213"/>
      <c r="M42" s="213"/>
      <c r="N42" s="213"/>
      <c r="O42" s="213"/>
      <c r="P42" s="213"/>
      <c r="Q42" s="213"/>
      <c r="R42" s="213"/>
      <c r="S42" s="213"/>
      <c r="T42" s="213"/>
      <c r="U42" s="213"/>
      <c r="V42" s="213"/>
      <c r="W42" s="213"/>
      <c r="X42" s="213"/>
      <c r="Y42" s="213"/>
      <c r="Z42" s="213"/>
      <c r="AA42" s="213">
        <v>1626.6</v>
      </c>
      <c r="AB42" s="213"/>
      <c r="AC42" s="213" t="s">
        <v>188</v>
      </c>
      <c r="AD42" s="214">
        <f t="shared" si="24"/>
        <v>4.33</v>
      </c>
      <c r="AE42" s="215">
        <f>'1. SVS ABA DE CARREGAMENTO'!$B$90</f>
        <v>24</v>
      </c>
      <c r="AF42" s="424"/>
      <c r="AG42" s="217">
        <f t="shared" si="0"/>
        <v>0</v>
      </c>
      <c r="AH42" s="217">
        <f t="shared" si="1"/>
        <v>0</v>
      </c>
      <c r="AI42" s="217">
        <f t="shared" si="2"/>
        <v>0</v>
      </c>
      <c r="AJ42" s="217">
        <f t="shared" si="3"/>
        <v>0</v>
      </c>
      <c r="AK42" s="217">
        <f t="shared" si="4"/>
        <v>0</v>
      </c>
      <c r="AL42" s="217">
        <f t="shared" si="5"/>
        <v>0</v>
      </c>
      <c r="AM42" s="217">
        <f t="shared" si="6"/>
        <v>0</v>
      </c>
      <c r="AN42" s="217">
        <f t="shared" si="7"/>
        <v>0</v>
      </c>
      <c r="AO42" s="217">
        <f t="shared" si="8"/>
        <v>0</v>
      </c>
      <c r="AP42" s="217">
        <f t="shared" si="9"/>
        <v>0</v>
      </c>
      <c r="AQ42" s="217">
        <f t="shared" si="10"/>
        <v>0</v>
      </c>
      <c r="AR42" s="217">
        <f t="shared" si="11"/>
        <v>0</v>
      </c>
      <c r="AS42" s="217">
        <f t="shared" si="12"/>
        <v>0</v>
      </c>
      <c r="AT42" s="217">
        <f t="shared" si="13"/>
        <v>0</v>
      </c>
      <c r="AU42" s="217">
        <f t="shared" si="14"/>
        <v>0</v>
      </c>
      <c r="AV42" s="217">
        <f t="shared" si="15"/>
        <v>0</v>
      </c>
      <c r="AW42" s="217">
        <f t="shared" si="16"/>
        <v>0</v>
      </c>
      <c r="AX42" s="217">
        <f t="shared" si="17"/>
        <v>0</v>
      </c>
      <c r="AY42" s="217">
        <f t="shared" si="18"/>
        <v>0</v>
      </c>
      <c r="AZ42" s="217">
        <f t="shared" si="19"/>
        <v>0</v>
      </c>
      <c r="BA42" s="217">
        <f t="shared" si="20"/>
        <v>0</v>
      </c>
      <c r="BB42" s="218">
        <f t="shared" si="71"/>
        <v>0</v>
      </c>
      <c r="BC42" s="218">
        <f t="shared" si="72"/>
        <v>293.46575000000001</v>
      </c>
      <c r="BD42" s="218">
        <f t="shared" si="73"/>
        <v>0</v>
      </c>
      <c r="BE42" s="207"/>
      <c r="BF42" s="207"/>
      <c r="BG42" s="207"/>
      <c r="BH42" s="207"/>
      <c r="BI42" s="207"/>
      <c r="BJ42" s="207"/>
      <c r="BK42" s="207"/>
      <c r="BL42" s="207"/>
    </row>
    <row r="43" spans="1:64" ht="12.75" x14ac:dyDescent="0.2">
      <c r="A43" s="433">
        <v>5</v>
      </c>
      <c r="B43" s="434" t="s">
        <v>198</v>
      </c>
      <c r="C43" s="220" t="s">
        <v>193</v>
      </c>
      <c r="D43" s="425">
        <f>SUM(E43:AB49)</f>
        <v>224.32000000000005</v>
      </c>
      <c r="E43" s="208"/>
      <c r="F43" s="208">
        <v>16.95</v>
      </c>
      <c r="G43" s="208"/>
      <c r="H43" s="208"/>
      <c r="I43" s="208"/>
      <c r="J43" s="208"/>
      <c r="K43" s="208"/>
      <c r="L43" s="208">
        <v>3.98</v>
      </c>
      <c r="M43" s="208"/>
      <c r="N43" s="208"/>
      <c r="O43" s="208"/>
      <c r="P43" s="208"/>
      <c r="Q43" s="208"/>
      <c r="R43" s="208"/>
      <c r="S43" s="208"/>
      <c r="T43" s="208"/>
      <c r="U43" s="208"/>
      <c r="V43" s="208"/>
      <c r="W43" s="208"/>
      <c r="X43" s="208"/>
      <c r="Y43" s="208">
        <v>53</v>
      </c>
      <c r="Z43" s="208"/>
      <c r="AA43" s="208"/>
      <c r="AB43" s="208"/>
      <c r="AC43" s="208" t="s">
        <v>181</v>
      </c>
      <c r="AD43" s="209">
        <f t="shared" si="24"/>
        <v>72</v>
      </c>
      <c r="AE43" s="210">
        <f>'1. SVS ABA DE CARREGAMENTO'!$B$90</f>
        <v>24</v>
      </c>
      <c r="AF43" s="425">
        <f>SUM(AG43:BD49)</f>
        <v>343.98546666666664</v>
      </c>
      <c r="AG43" s="211">
        <f t="shared" si="0"/>
        <v>0</v>
      </c>
      <c r="AH43" s="211">
        <f t="shared" si="1"/>
        <v>50.849999999999994</v>
      </c>
      <c r="AI43" s="211">
        <f t="shared" si="2"/>
        <v>0</v>
      </c>
      <c r="AJ43" s="211">
        <f t="shared" si="3"/>
        <v>0</v>
      </c>
      <c r="AK43" s="211">
        <f t="shared" si="4"/>
        <v>0</v>
      </c>
      <c r="AL43" s="211">
        <f t="shared" si="5"/>
        <v>0</v>
      </c>
      <c r="AM43" s="211">
        <f t="shared" si="6"/>
        <v>0</v>
      </c>
      <c r="AN43" s="211">
        <f t="shared" si="7"/>
        <v>11.94</v>
      </c>
      <c r="AO43" s="211">
        <f t="shared" si="8"/>
        <v>0</v>
      </c>
      <c r="AP43" s="211">
        <f t="shared" si="9"/>
        <v>0</v>
      </c>
      <c r="AQ43" s="211">
        <f t="shared" si="10"/>
        <v>0</v>
      </c>
      <c r="AR43" s="211">
        <f t="shared" si="11"/>
        <v>0</v>
      </c>
      <c r="AS43" s="211">
        <f t="shared" si="12"/>
        <v>0</v>
      </c>
      <c r="AT43" s="211">
        <f t="shared" si="13"/>
        <v>0</v>
      </c>
      <c r="AU43" s="211">
        <f t="shared" si="14"/>
        <v>0</v>
      </c>
      <c r="AV43" s="211">
        <f t="shared" si="15"/>
        <v>0</v>
      </c>
      <c r="AW43" s="211">
        <f t="shared" si="16"/>
        <v>0</v>
      </c>
      <c r="AX43" s="211">
        <f t="shared" si="17"/>
        <v>0</v>
      </c>
      <c r="AY43" s="211">
        <f t="shared" si="18"/>
        <v>0</v>
      </c>
      <c r="AZ43" s="211">
        <f t="shared" si="19"/>
        <v>0</v>
      </c>
      <c r="BA43" s="211">
        <f t="shared" si="20"/>
        <v>159</v>
      </c>
      <c r="BB43" s="211">
        <f t="shared" si="71"/>
        <v>0</v>
      </c>
      <c r="BC43" s="211">
        <f t="shared" si="72"/>
        <v>0</v>
      </c>
      <c r="BD43" s="211">
        <f t="shared" si="73"/>
        <v>0</v>
      </c>
      <c r="BE43" s="207"/>
      <c r="BF43" s="207"/>
      <c r="BG43" s="207"/>
      <c r="BH43" s="207"/>
      <c r="BI43" s="207"/>
      <c r="BJ43" s="207"/>
      <c r="BK43" s="207"/>
      <c r="BL43" s="207"/>
    </row>
    <row r="44" spans="1:64" ht="25.5" x14ac:dyDescent="0.2">
      <c r="A44" s="430"/>
      <c r="B44" s="430"/>
      <c r="C44" s="208" t="s">
        <v>184</v>
      </c>
      <c r="D44" s="423"/>
      <c r="E44" s="208"/>
      <c r="F44" s="208"/>
      <c r="G44" s="208"/>
      <c r="H44" s="208"/>
      <c r="I44" s="208"/>
      <c r="J44" s="208"/>
      <c r="K44" s="208"/>
      <c r="L44" s="208"/>
      <c r="M44" s="208">
        <v>98.92</v>
      </c>
      <c r="N44" s="208"/>
      <c r="O44" s="208"/>
      <c r="P44" s="208"/>
      <c r="Q44" s="208"/>
      <c r="R44" s="208"/>
      <c r="S44" s="208"/>
      <c r="T44" s="208"/>
      <c r="U44" s="208"/>
      <c r="V44" s="208"/>
      <c r="W44" s="208"/>
      <c r="X44" s="208"/>
      <c r="Y44" s="208"/>
      <c r="Z44" s="208"/>
      <c r="AA44" s="208"/>
      <c r="AB44" s="208"/>
      <c r="AC44" s="208" t="s">
        <v>185</v>
      </c>
      <c r="AD44" s="209">
        <f t="shared" si="24"/>
        <v>24</v>
      </c>
      <c r="AE44" s="210">
        <f>'1. SVS ABA DE CARREGAMENTO'!$B$90</f>
        <v>24</v>
      </c>
      <c r="AF44" s="423"/>
      <c r="AG44" s="211">
        <f t="shared" si="0"/>
        <v>0</v>
      </c>
      <c r="AH44" s="211">
        <f t="shared" si="1"/>
        <v>0</v>
      </c>
      <c r="AI44" s="211">
        <f t="shared" si="2"/>
        <v>0</v>
      </c>
      <c r="AJ44" s="211">
        <f t="shared" si="3"/>
        <v>0</v>
      </c>
      <c r="AK44" s="211">
        <f t="shared" si="4"/>
        <v>0</v>
      </c>
      <c r="AL44" s="211">
        <f t="shared" si="5"/>
        <v>0</v>
      </c>
      <c r="AM44" s="211">
        <f t="shared" si="6"/>
        <v>0</v>
      </c>
      <c r="AN44" s="211">
        <f t="shared" si="7"/>
        <v>0</v>
      </c>
      <c r="AO44" s="211">
        <f t="shared" si="8"/>
        <v>98.92</v>
      </c>
      <c r="AP44" s="211">
        <f t="shared" si="9"/>
        <v>0</v>
      </c>
      <c r="AQ44" s="211">
        <f t="shared" si="10"/>
        <v>0</v>
      </c>
      <c r="AR44" s="211">
        <f t="shared" si="11"/>
        <v>0</v>
      </c>
      <c r="AS44" s="211">
        <f t="shared" si="12"/>
        <v>0</v>
      </c>
      <c r="AT44" s="211">
        <f t="shared" si="13"/>
        <v>0</v>
      </c>
      <c r="AU44" s="211">
        <f t="shared" si="14"/>
        <v>0</v>
      </c>
      <c r="AV44" s="211">
        <f t="shared" si="15"/>
        <v>0</v>
      </c>
      <c r="AW44" s="211">
        <f t="shared" si="16"/>
        <v>0</v>
      </c>
      <c r="AX44" s="211">
        <f t="shared" si="17"/>
        <v>0</v>
      </c>
      <c r="AY44" s="211">
        <f t="shared" si="18"/>
        <v>0</v>
      </c>
      <c r="AZ44" s="211">
        <f t="shared" si="19"/>
        <v>0</v>
      </c>
      <c r="BA44" s="211">
        <f t="shared" si="20"/>
        <v>0</v>
      </c>
      <c r="BB44" s="211">
        <f t="shared" si="71"/>
        <v>0</v>
      </c>
      <c r="BC44" s="211">
        <f t="shared" si="72"/>
        <v>0</v>
      </c>
      <c r="BD44" s="211">
        <f t="shared" si="73"/>
        <v>0</v>
      </c>
      <c r="BE44" s="207"/>
      <c r="BF44" s="207"/>
      <c r="BG44" s="207"/>
      <c r="BH44" s="207"/>
      <c r="BI44" s="207"/>
      <c r="BJ44" s="207"/>
      <c r="BK44" s="207"/>
      <c r="BL44" s="207"/>
    </row>
    <row r="45" spans="1:64" ht="12.75" x14ac:dyDescent="0.2">
      <c r="A45" s="430"/>
      <c r="B45" s="430"/>
      <c r="C45" s="208" t="s">
        <v>186</v>
      </c>
      <c r="D45" s="423"/>
      <c r="E45" s="208"/>
      <c r="F45" s="208"/>
      <c r="G45" s="208"/>
      <c r="H45" s="208"/>
      <c r="I45" s="208"/>
      <c r="J45" s="208"/>
      <c r="K45" s="208"/>
      <c r="L45" s="208"/>
      <c r="M45" s="208"/>
      <c r="N45" s="208"/>
      <c r="O45" s="208"/>
      <c r="P45" s="208"/>
      <c r="Q45" s="208"/>
      <c r="R45" s="208"/>
      <c r="S45" s="208"/>
      <c r="T45" s="208"/>
      <c r="U45" s="208"/>
      <c r="V45" s="208">
        <v>16.36</v>
      </c>
      <c r="W45" s="208"/>
      <c r="X45" s="208"/>
      <c r="Y45" s="208"/>
      <c r="Z45" s="208"/>
      <c r="AA45" s="208"/>
      <c r="AB45" s="208"/>
      <c r="AC45" s="208" t="s">
        <v>627</v>
      </c>
      <c r="AD45" s="209">
        <f t="shared" si="24"/>
        <v>0.17</v>
      </c>
      <c r="AE45" s="210">
        <f>'1. SVS ABA DE CARREGAMENTO'!$B$90</f>
        <v>24</v>
      </c>
      <c r="AF45" s="423"/>
      <c r="AG45" s="211">
        <f t="shared" si="0"/>
        <v>0</v>
      </c>
      <c r="AH45" s="211">
        <f t="shared" si="1"/>
        <v>0</v>
      </c>
      <c r="AI45" s="211">
        <f t="shared" si="2"/>
        <v>0</v>
      </c>
      <c r="AJ45" s="211">
        <f t="shared" si="3"/>
        <v>0</v>
      </c>
      <c r="AK45" s="211">
        <f t="shared" si="4"/>
        <v>0</v>
      </c>
      <c r="AL45" s="211">
        <f t="shared" si="5"/>
        <v>0</v>
      </c>
      <c r="AM45" s="211">
        <f t="shared" si="6"/>
        <v>0</v>
      </c>
      <c r="AN45" s="211">
        <f t="shared" si="7"/>
        <v>0</v>
      </c>
      <c r="AO45" s="211">
        <f t="shared" si="8"/>
        <v>0</v>
      </c>
      <c r="AP45" s="211">
        <f t="shared" si="9"/>
        <v>0</v>
      </c>
      <c r="AQ45" s="211">
        <f t="shared" si="10"/>
        <v>0</v>
      </c>
      <c r="AR45" s="211">
        <f t="shared" si="11"/>
        <v>0</v>
      </c>
      <c r="AS45" s="211">
        <f t="shared" si="12"/>
        <v>0</v>
      </c>
      <c r="AT45" s="211">
        <f t="shared" si="13"/>
        <v>0</v>
      </c>
      <c r="AU45" s="211">
        <f t="shared" si="14"/>
        <v>0</v>
      </c>
      <c r="AV45" s="211">
        <f t="shared" si="15"/>
        <v>0</v>
      </c>
      <c r="AW45" s="211">
        <f t="shared" si="16"/>
        <v>0</v>
      </c>
      <c r="AX45" s="211">
        <f t="shared" si="17"/>
        <v>0.11588333333333334</v>
      </c>
      <c r="AY45" s="211">
        <f t="shared" si="18"/>
        <v>0</v>
      </c>
      <c r="AZ45" s="211">
        <f t="shared" si="19"/>
        <v>0</v>
      </c>
      <c r="BA45" s="211">
        <f t="shared" si="20"/>
        <v>0</v>
      </c>
      <c r="BB45" s="211">
        <f t="shared" si="71"/>
        <v>0</v>
      </c>
      <c r="BC45" s="211">
        <f t="shared" si="72"/>
        <v>0</v>
      </c>
      <c r="BD45" s="211">
        <f t="shared" si="73"/>
        <v>0</v>
      </c>
      <c r="BE45" s="207"/>
      <c r="BF45" s="207"/>
      <c r="BG45" s="207"/>
      <c r="BH45" s="207"/>
      <c r="BI45" s="207"/>
      <c r="BJ45" s="207"/>
      <c r="BK45" s="207"/>
      <c r="BL45" s="207"/>
    </row>
    <row r="46" spans="1:64" ht="12.75" x14ac:dyDescent="0.2">
      <c r="A46" s="430"/>
      <c r="B46" s="430"/>
      <c r="C46" s="208" t="s">
        <v>187</v>
      </c>
      <c r="D46" s="423"/>
      <c r="E46" s="208"/>
      <c r="F46" s="208"/>
      <c r="G46" s="208"/>
      <c r="H46" s="208"/>
      <c r="I46" s="208"/>
      <c r="J46" s="208"/>
      <c r="K46" s="208"/>
      <c r="L46" s="208"/>
      <c r="M46" s="208"/>
      <c r="N46" s="208"/>
      <c r="O46" s="208"/>
      <c r="P46" s="208"/>
      <c r="Q46" s="208"/>
      <c r="R46" s="208"/>
      <c r="S46" s="208"/>
      <c r="T46" s="208"/>
      <c r="U46" s="208"/>
      <c r="V46" s="208"/>
      <c r="W46" s="208">
        <v>16.36</v>
      </c>
      <c r="X46" s="208"/>
      <c r="Y46" s="208"/>
      <c r="Z46" s="208"/>
      <c r="AA46" s="208"/>
      <c r="AB46" s="208"/>
      <c r="AC46" s="208" t="s">
        <v>628</v>
      </c>
      <c r="AD46" s="209">
        <f t="shared" si="24"/>
        <v>8</v>
      </c>
      <c r="AE46" s="210">
        <f>'1. SVS ABA DE CARREGAMENTO'!$B$90</f>
        <v>24</v>
      </c>
      <c r="AF46" s="423"/>
      <c r="AG46" s="211">
        <f t="shared" si="0"/>
        <v>0</v>
      </c>
      <c r="AH46" s="211">
        <f t="shared" si="1"/>
        <v>0</v>
      </c>
      <c r="AI46" s="211">
        <f t="shared" si="2"/>
        <v>0</v>
      </c>
      <c r="AJ46" s="211">
        <f t="shared" si="3"/>
        <v>0</v>
      </c>
      <c r="AK46" s="211">
        <f t="shared" si="4"/>
        <v>0</v>
      </c>
      <c r="AL46" s="211">
        <f t="shared" si="5"/>
        <v>0</v>
      </c>
      <c r="AM46" s="211">
        <f t="shared" si="6"/>
        <v>0</v>
      </c>
      <c r="AN46" s="211">
        <f t="shared" si="7"/>
        <v>0</v>
      </c>
      <c r="AO46" s="211">
        <f t="shared" si="8"/>
        <v>0</v>
      </c>
      <c r="AP46" s="211">
        <f t="shared" si="9"/>
        <v>0</v>
      </c>
      <c r="AQ46" s="211">
        <f t="shared" si="10"/>
        <v>0</v>
      </c>
      <c r="AR46" s="211">
        <f t="shared" si="11"/>
        <v>0</v>
      </c>
      <c r="AS46" s="211">
        <f t="shared" si="12"/>
        <v>0</v>
      </c>
      <c r="AT46" s="211">
        <f t="shared" si="13"/>
        <v>0</v>
      </c>
      <c r="AU46" s="211">
        <f t="shared" si="14"/>
        <v>0</v>
      </c>
      <c r="AV46" s="211">
        <f t="shared" si="15"/>
        <v>0</v>
      </c>
      <c r="AW46" s="211">
        <f t="shared" si="16"/>
        <v>0</v>
      </c>
      <c r="AX46" s="211">
        <f t="shared" si="17"/>
        <v>0</v>
      </c>
      <c r="AY46" s="211">
        <f t="shared" si="18"/>
        <v>5.4533333333333331</v>
      </c>
      <c r="AZ46" s="211">
        <f t="shared" si="19"/>
        <v>0</v>
      </c>
      <c r="BA46" s="211">
        <f t="shared" si="20"/>
        <v>0</v>
      </c>
      <c r="BB46" s="211">
        <f t="shared" si="71"/>
        <v>0</v>
      </c>
      <c r="BC46" s="211">
        <f t="shared" si="72"/>
        <v>0</v>
      </c>
      <c r="BD46" s="211">
        <f t="shared" si="73"/>
        <v>0</v>
      </c>
      <c r="BE46" s="207"/>
      <c r="BF46" s="207"/>
      <c r="BG46" s="207"/>
      <c r="BH46" s="207"/>
      <c r="BI46" s="207"/>
      <c r="BJ46" s="207"/>
      <c r="BK46" s="207"/>
      <c r="BL46" s="207"/>
    </row>
    <row r="47" spans="1:64" ht="12.75" x14ac:dyDescent="0.2">
      <c r="A47" s="430"/>
      <c r="B47" s="430"/>
      <c r="C47" s="208" t="s">
        <v>160</v>
      </c>
      <c r="D47" s="423"/>
      <c r="E47" s="208"/>
      <c r="F47" s="208"/>
      <c r="G47" s="208"/>
      <c r="H47" s="208"/>
      <c r="I47" s="208"/>
      <c r="J47" s="208"/>
      <c r="K47" s="208"/>
      <c r="L47" s="208"/>
      <c r="M47" s="208"/>
      <c r="N47" s="208"/>
      <c r="O47" s="208"/>
      <c r="P47" s="208"/>
      <c r="Q47" s="208"/>
      <c r="R47" s="208"/>
      <c r="S47" s="208"/>
      <c r="T47" s="208"/>
      <c r="U47" s="208"/>
      <c r="V47" s="208"/>
      <c r="W47" s="208"/>
      <c r="X47" s="208"/>
      <c r="Y47" s="208"/>
      <c r="Z47" s="208">
        <v>3.75</v>
      </c>
      <c r="AA47" s="208"/>
      <c r="AB47" s="208"/>
      <c r="AC47" s="208" t="s">
        <v>625</v>
      </c>
      <c r="AD47" s="209">
        <f t="shared" si="24"/>
        <v>96</v>
      </c>
      <c r="AE47" s="210">
        <f>'1. SVS ABA DE CARREGAMENTO'!$B$90</f>
        <v>24</v>
      </c>
      <c r="AF47" s="423"/>
      <c r="AG47" s="211">
        <f t="shared" ref="AG47:AG48" si="116">(E47*AD47)/AE47</f>
        <v>0</v>
      </c>
      <c r="AH47" s="211">
        <f t="shared" ref="AH47:AH48" si="117">(F47*AD47)/AE47</f>
        <v>0</v>
      </c>
      <c r="AI47" s="211">
        <f t="shared" ref="AI47:AI48" si="118">(G47*AD47)/AE47</f>
        <v>0</v>
      </c>
      <c r="AJ47" s="211">
        <f t="shared" ref="AJ47:AJ48" si="119">(H47*AD47)/AE47</f>
        <v>0</v>
      </c>
      <c r="AK47" s="211">
        <f t="shared" ref="AK47:AK48" si="120">(I47*AD47)/AE47</f>
        <v>0</v>
      </c>
      <c r="AL47" s="211">
        <f t="shared" ref="AL47:AL48" si="121">(J47*AD47)/AE47</f>
        <v>0</v>
      </c>
      <c r="AM47" s="211">
        <f t="shared" ref="AM47:AM48" si="122">(K47*AD47)/AE47</f>
        <v>0</v>
      </c>
      <c r="AN47" s="211">
        <f t="shared" ref="AN47:AN48" si="123">(L47*AD47)/AE47</f>
        <v>0</v>
      </c>
      <c r="AO47" s="211">
        <f t="shared" ref="AO47:AO48" si="124">(M47*AD47)/AE47</f>
        <v>0</v>
      </c>
      <c r="AP47" s="211">
        <f t="shared" ref="AP47:AP48" si="125">(N47*AD47)/AE47</f>
        <v>0</v>
      </c>
      <c r="AQ47" s="211">
        <f t="shared" ref="AQ47:AQ48" si="126">(O47*AD47)/AE47</f>
        <v>0</v>
      </c>
      <c r="AR47" s="211">
        <f t="shared" ref="AR47:AR48" si="127">(P47*AD47)/AE47</f>
        <v>0</v>
      </c>
      <c r="AS47" s="211">
        <f t="shared" ref="AS47:AS48" si="128">(Q47*AD47)/AE47</f>
        <v>0</v>
      </c>
      <c r="AT47" s="211">
        <f t="shared" ref="AT47:AT48" si="129">(R47*AD47)/AE47</f>
        <v>0</v>
      </c>
      <c r="AU47" s="211">
        <f t="shared" ref="AU47:AU48" si="130">(S47*AD47)/AE47</f>
        <v>0</v>
      </c>
      <c r="AV47" s="211">
        <f t="shared" ref="AV47:AV48" si="131">(T47*AD47)/AE47</f>
        <v>0</v>
      </c>
      <c r="AW47" s="211">
        <f t="shared" ref="AW47:AW48" si="132">(U47*AD47)/AE47</f>
        <v>0</v>
      </c>
      <c r="AX47" s="211">
        <f t="shared" ref="AX47:AX48" si="133">(V47*AD47)/AE47</f>
        <v>0</v>
      </c>
      <c r="AY47" s="211">
        <f t="shared" ref="AY47:AY48" si="134">(W47*AD47)/AE47</f>
        <v>0</v>
      </c>
      <c r="AZ47" s="211">
        <f t="shared" ref="AZ47:AZ48" si="135">(X47*AD47)/AE47</f>
        <v>0</v>
      </c>
      <c r="BA47" s="211">
        <f t="shared" ref="BA47:BA48" si="136">(Y47*AD47)/AE47</f>
        <v>0</v>
      </c>
      <c r="BB47" s="211">
        <f t="shared" si="71"/>
        <v>15</v>
      </c>
      <c r="BC47" s="211">
        <f t="shared" si="72"/>
        <v>0</v>
      </c>
      <c r="BD47" s="211">
        <f t="shared" si="73"/>
        <v>0</v>
      </c>
      <c r="BE47" s="207"/>
      <c r="BF47" s="207"/>
      <c r="BG47" s="207"/>
      <c r="BH47" s="207"/>
      <c r="BI47" s="207"/>
      <c r="BJ47" s="207"/>
      <c r="BK47" s="207"/>
      <c r="BL47" s="207"/>
    </row>
    <row r="48" spans="1:64" ht="12.75" x14ac:dyDescent="0.2">
      <c r="A48" s="430"/>
      <c r="B48" s="430"/>
      <c r="C48" s="208" t="s">
        <v>87</v>
      </c>
      <c r="D48" s="423"/>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v>3.75</v>
      </c>
      <c r="AC48" s="208" t="s">
        <v>188</v>
      </c>
      <c r="AD48" s="209">
        <f t="shared" si="24"/>
        <v>4.33</v>
      </c>
      <c r="AE48" s="210">
        <f>'1. SVS ABA DE CARREGAMENTO'!$B$90</f>
        <v>24</v>
      </c>
      <c r="AF48" s="423"/>
      <c r="AG48" s="211">
        <f t="shared" si="116"/>
        <v>0</v>
      </c>
      <c r="AH48" s="211">
        <f t="shared" si="117"/>
        <v>0</v>
      </c>
      <c r="AI48" s="211">
        <f t="shared" si="118"/>
        <v>0</v>
      </c>
      <c r="AJ48" s="211">
        <f t="shared" si="119"/>
        <v>0</v>
      </c>
      <c r="AK48" s="211">
        <f t="shared" si="120"/>
        <v>0</v>
      </c>
      <c r="AL48" s="211">
        <f t="shared" si="121"/>
        <v>0</v>
      </c>
      <c r="AM48" s="211">
        <f t="shared" si="122"/>
        <v>0</v>
      </c>
      <c r="AN48" s="211">
        <f t="shared" si="123"/>
        <v>0</v>
      </c>
      <c r="AO48" s="211">
        <f t="shared" si="124"/>
        <v>0</v>
      </c>
      <c r="AP48" s="211">
        <f t="shared" si="125"/>
        <v>0</v>
      </c>
      <c r="AQ48" s="211">
        <f t="shared" si="126"/>
        <v>0</v>
      </c>
      <c r="AR48" s="211">
        <f t="shared" si="127"/>
        <v>0</v>
      </c>
      <c r="AS48" s="211">
        <f t="shared" si="128"/>
        <v>0</v>
      </c>
      <c r="AT48" s="211">
        <f t="shared" si="129"/>
        <v>0</v>
      </c>
      <c r="AU48" s="211">
        <f t="shared" si="130"/>
        <v>0</v>
      </c>
      <c r="AV48" s="211">
        <f t="shared" si="131"/>
        <v>0</v>
      </c>
      <c r="AW48" s="211">
        <f t="shared" si="132"/>
        <v>0</v>
      </c>
      <c r="AX48" s="211">
        <f t="shared" si="133"/>
        <v>0</v>
      </c>
      <c r="AY48" s="211">
        <f t="shared" si="134"/>
        <v>0</v>
      </c>
      <c r="AZ48" s="211">
        <f t="shared" si="135"/>
        <v>0</v>
      </c>
      <c r="BA48" s="211">
        <f t="shared" si="136"/>
        <v>0</v>
      </c>
      <c r="BB48" s="211">
        <f t="shared" si="71"/>
        <v>0</v>
      </c>
      <c r="BC48" s="211">
        <f t="shared" si="72"/>
        <v>0</v>
      </c>
      <c r="BD48" s="211">
        <f t="shared" si="73"/>
        <v>0.67656250000000007</v>
      </c>
      <c r="BE48" s="207"/>
      <c r="BF48" s="207"/>
      <c r="BG48" s="207"/>
      <c r="BH48" s="207"/>
      <c r="BI48" s="207"/>
      <c r="BJ48" s="207"/>
      <c r="BK48" s="207"/>
      <c r="BL48" s="207"/>
    </row>
    <row r="49" spans="1:64" ht="25.5" x14ac:dyDescent="0.2">
      <c r="A49" s="431"/>
      <c r="B49" s="431"/>
      <c r="C49" s="208" t="s">
        <v>86</v>
      </c>
      <c r="D49" s="424"/>
      <c r="E49" s="208"/>
      <c r="F49" s="208"/>
      <c r="G49" s="208"/>
      <c r="H49" s="208"/>
      <c r="I49" s="208"/>
      <c r="J49" s="208"/>
      <c r="K49" s="208"/>
      <c r="L49" s="208"/>
      <c r="M49" s="208"/>
      <c r="N49" s="208"/>
      <c r="O49" s="208"/>
      <c r="P49" s="208"/>
      <c r="Q49" s="208"/>
      <c r="R49" s="208"/>
      <c r="S49" s="208"/>
      <c r="T49" s="208"/>
      <c r="U49" s="208"/>
      <c r="V49" s="208"/>
      <c r="W49" s="208"/>
      <c r="X49" s="208"/>
      <c r="Y49" s="208"/>
      <c r="Z49" s="208"/>
      <c r="AA49" s="208">
        <v>11.25</v>
      </c>
      <c r="AB49" s="208"/>
      <c r="AC49" s="208" t="s">
        <v>188</v>
      </c>
      <c r="AD49" s="209">
        <f t="shared" si="24"/>
        <v>4.33</v>
      </c>
      <c r="AE49" s="210">
        <f>'1. SVS ABA DE CARREGAMENTO'!$B$90</f>
        <v>24</v>
      </c>
      <c r="AF49" s="424"/>
      <c r="AG49" s="211">
        <f t="shared" si="0"/>
        <v>0</v>
      </c>
      <c r="AH49" s="211">
        <f t="shared" si="1"/>
        <v>0</v>
      </c>
      <c r="AI49" s="211">
        <f t="shared" si="2"/>
        <v>0</v>
      </c>
      <c r="AJ49" s="211">
        <f t="shared" si="3"/>
        <v>0</v>
      </c>
      <c r="AK49" s="211">
        <f t="shared" si="4"/>
        <v>0</v>
      </c>
      <c r="AL49" s="211">
        <f t="shared" si="5"/>
        <v>0</v>
      </c>
      <c r="AM49" s="211">
        <f t="shared" si="6"/>
        <v>0</v>
      </c>
      <c r="AN49" s="211">
        <f t="shared" si="7"/>
        <v>0</v>
      </c>
      <c r="AO49" s="211">
        <f t="shared" si="8"/>
        <v>0</v>
      </c>
      <c r="AP49" s="211">
        <f t="shared" si="9"/>
        <v>0</v>
      </c>
      <c r="AQ49" s="211">
        <f t="shared" si="10"/>
        <v>0</v>
      </c>
      <c r="AR49" s="211">
        <f t="shared" si="11"/>
        <v>0</v>
      </c>
      <c r="AS49" s="211">
        <f t="shared" si="12"/>
        <v>0</v>
      </c>
      <c r="AT49" s="211">
        <f t="shared" si="13"/>
        <v>0</v>
      </c>
      <c r="AU49" s="211">
        <f t="shared" si="14"/>
        <v>0</v>
      </c>
      <c r="AV49" s="211">
        <f t="shared" si="15"/>
        <v>0</v>
      </c>
      <c r="AW49" s="211">
        <f t="shared" si="16"/>
        <v>0</v>
      </c>
      <c r="AX49" s="211">
        <f t="shared" si="17"/>
        <v>0</v>
      </c>
      <c r="AY49" s="211">
        <f t="shared" si="18"/>
        <v>0</v>
      </c>
      <c r="AZ49" s="211">
        <f t="shared" si="19"/>
        <v>0</v>
      </c>
      <c r="BA49" s="211">
        <f t="shared" si="20"/>
        <v>0</v>
      </c>
      <c r="BB49" s="211">
        <f t="shared" si="71"/>
        <v>0</v>
      </c>
      <c r="BC49" s="211">
        <f t="shared" si="72"/>
        <v>2.0296875000000001</v>
      </c>
      <c r="BD49" s="211">
        <f t="shared" si="73"/>
        <v>0</v>
      </c>
      <c r="BE49" s="207"/>
      <c r="BF49" s="207"/>
      <c r="BG49" s="207"/>
      <c r="BH49" s="207"/>
      <c r="BI49" s="207"/>
      <c r="BJ49" s="207"/>
      <c r="BK49" s="207"/>
      <c r="BL49" s="207"/>
    </row>
    <row r="50" spans="1:64" ht="12.75" x14ac:dyDescent="0.2">
      <c r="A50" s="448">
        <v>6</v>
      </c>
      <c r="B50" s="451" t="s">
        <v>199</v>
      </c>
      <c r="C50" s="221" t="s">
        <v>193</v>
      </c>
      <c r="D50" s="444">
        <f>SUM(E50:AB57)</f>
        <v>283.24</v>
      </c>
      <c r="E50" s="221"/>
      <c r="F50" s="221">
        <v>64.319999999999993</v>
      </c>
      <c r="G50" s="221"/>
      <c r="H50" s="221"/>
      <c r="I50" s="221"/>
      <c r="J50" s="221"/>
      <c r="K50" s="221"/>
      <c r="L50" s="221"/>
      <c r="M50" s="221"/>
      <c r="N50" s="221"/>
      <c r="O50" s="221"/>
      <c r="P50" s="221"/>
      <c r="Q50" s="221"/>
      <c r="R50" s="221"/>
      <c r="S50" s="221"/>
      <c r="T50" s="221"/>
      <c r="U50" s="221"/>
      <c r="V50" s="221"/>
      <c r="W50" s="221"/>
      <c r="X50" s="221"/>
      <c r="Y50" s="221"/>
      <c r="Z50" s="221"/>
      <c r="AA50" s="221"/>
      <c r="AB50" s="221"/>
      <c r="AC50" s="222" t="s">
        <v>625</v>
      </c>
      <c r="AD50" s="214">
        <f t="shared" si="24"/>
        <v>96</v>
      </c>
      <c r="AE50" s="223">
        <f>'1. SVS ABA DE CARREGAMENTO'!$B$90</f>
        <v>24</v>
      </c>
      <c r="AF50" s="444">
        <f>SUM(AG50:BD57)</f>
        <v>640.07105833333333</v>
      </c>
      <c r="AG50" s="224">
        <f t="shared" ref="AG50:AG52" si="137">(E50*AD50)/AE51</f>
        <v>0</v>
      </c>
      <c r="AH50" s="224">
        <f t="shared" ref="AH50:AH52" si="138">(F50*AD50)/AE51</f>
        <v>257.27999999999997</v>
      </c>
      <c r="AI50" s="224">
        <f t="shared" ref="AI50:AI52" si="139">(G50*AD50)/AE51</f>
        <v>0</v>
      </c>
      <c r="AJ50" s="224">
        <f t="shared" ref="AJ50:AJ52" si="140">(H50*AD50)/AE51</f>
        <v>0</v>
      </c>
      <c r="AK50" s="224">
        <f t="shared" ref="AK50:AK52" si="141">(I50*AD50)/AE51</f>
        <v>0</v>
      </c>
      <c r="AL50" s="225">
        <f t="shared" si="5"/>
        <v>0</v>
      </c>
      <c r="AM50" s="225">
        <f t="shared" si="6"/>
        <v>0</v>
      </c>
      <c r="AN50" s="224">
        <f t="shared" ref="AN50:AN52" si="142">(L50*AD50)/AE51</f>
        <v>0</v>
      </c>
      <c r="AO50" s="224">
        <f t="shared" ref="AO50:AO52" si="143">(M50*AD50)/AE51</f>
        <v>0</v>
      </c>
      <c r="AP50" s="226">
        <f t="shared" si="9"/>
        <v>0</v>
      </c>
      <c r="AQ50" s="226">
        <f t="shared" si="10"/>
        <v>0</v>
      </c>
      <c r="AR50" s="224">
        <f t="shared" ref="AR50:AR52" si="144">(P50*AD50)/AE51</f>
        <v>0</v>
      </c>
      <c r="AS50" s="224">
        <f t="shared" ref="AS50:AS52" si="145">(Q50*AD50)/AE51</f>
        <v>0</v>
      </c>
      <c r="AT50" s="224">
        <f t="shared" ref="AT50:AT52" si="146">(R50*AD50)/AE51</f>
        <v>0</v>
      </c>
      <c r="AU50" s="224">
        <f t="shared" ref="AU50:AU52" si="147">(S50*AD50)/AE51</f>
        <v>0</v>
      </c>
      <c r="AV50" s="224">
        <f t="shared" ref="AV50:AV52" si="148">(T50*AD50)/AE51</f>
        <v>0</v>
      </c>
      <c r="AW50" s="224">
        <f t="shared" ref="AW50:AW52" si="149">(U50*AD50)/AE51</f>
        <v>0</v>
      </c>
      <c r="AX50" s="224">
        <f t="shared" ref="AX50:AX52" si="150">(V50*AD50)/AE51</f>
        <v>0</v>
      </c>
      <c r="AY50" s="224">
        <f t="shared" ref="AY50:AY52" si="151">(W50*AD50)/AE51</f>
        <v>0</v>
      </c>
      <c r="AZ50" s="224">
        <f t="shared" ref="AZ50:AZ52" si="152">(X50*AD50)/AE51</f>
        <v>0</v>
      </c>
      <c r="BA50" s="224">
        <f t="shared" ref="BA50:BA52" si="153">(Y50*AD50)/AE51</f>
        <v>0</v>
      </c>
      <c r="BB50" s="218">
        <f t="shared" si="71"/>
        <v>0</v>
      </c>
      <c r="BC50" s="218">
        <f t="shared" si="72"/>
        <v>0</v>
      </c>
      <c r="BD50" s="218">
        <f t="shared" si="73"/>
        <v>0</v>
      </c>
      <c r="BE50" s="207"/>
      <c r="BF50" s="207"/>
      <c r="BG50" s="207"/>
      <c r="BH50" s="207"/>
      <c r="BI50" s="207"/>
      <c r="BJ50" s="207"/>
      <c r="BK50" s="207"/>
      <c r="BL50" s="207"/>
    </row>
    <row r="51" spans="1:64" ht="12.75" x14ac:dyDescent="0.2">
      <c r="A51" s="449"/>
      <c r="B51" s="449"/>
      <c r="C51" s="221" t="s">
        <v>200</v>
      </c>
      <c r="D51" s="445"/>
      <c r="E51" s="221"/>
      <c r="F51" s="221"/>
      <c r="G51" s="221">
        <v>76.09</v>
      </c>
      <c r="H51" s="221"/>
      <c r="I51" s="221"/>
      <c r="J51" s="221"/>
      <c r="K51" s="221"/>
      <c r="L51" s="221"/>
      <c r="M51" s="221"/>
      <c r="N51" s="221"/>
      <c r="O51" s="221"/>
      <c r="P51" s="221"/>
      <c r="Q51" s="221"/>
      <c r="R51" s="221"/>
      <c r="S51" s="221"/>
      <c r="T51" s="221"/>
      <c r="U51" s="221"/>
      <c r="V51" s="221"/>
      <c r="W51" s="221"/>
      <c r="X51" s="221"/>
      <c r="Y51" s="221"/>
      <c r="Z51" s="221"/>
      <c r="AA51" s="221"/>
      <c r="AB51" s="221"/>
      <c r="AC51" s="222" t="s">
        <v>625</v>
      </c>
      <c r="AD51" s="214">
        <f t="shared" si="24"/>
        <v>96</v>
      </c>
      <c r="AE51" s="223">
        <f>'1. SVS ABA DE CARREGAMENTO'!$B$90</f>
        <v>24</v>
      </c>
      <c r="AF51" s="445"/>
      <c r="AG51" s="224">
        <f t="shared" si="137"/>
        <v>0</v>
      </c>
      <c r="AH51" s="224">
        <f t="shared" si="138"/>
        <v>0</v>
      </c>
      <c r="AI51" s="224">
        <f t="shared" si="139"/>
        <v>304.36</v>
      </c>
      <c r="AJ51" s="224">
        <f t="shared" si="140"/>
        <v>0</v>
      </c>
      <c r="AK51" s="224">
        <f t="shared" si="141"/>
        <v>0</v>
      </c>
      <c r="AL51" s="225">
        <f t="shared" si="5"/>
        <v>0</v>
      </c>
      <c r="AM51" s="225">
        <f t="shared" si="6"/>
        <v>0</v>
      </c>
      <c r="AN51" s="224">
        <f t="shared" si="142"/>
        <v>0</v>
      </c>
      <c r="AO51" s="224">
        <f t="shared" si="143"/>
        <v>0</v>
      </c>
      <c r="AP51" s="226">
        <f t="shared" si="9"/>
        <v>0</v>
      </c>
      <c r="AQ51" s="226">
        <f t="shared" si="10"/>
        <v>0</v>
      </c>
      <c r="AR51" s="224">
        <f t="shared" si="144"/>
        <v>0</v>
      </c>
      <c r="AS51" s="224">
        <f t="shared" si="145"/>
        <v>0</v>
      </c>
      <c r="AT51" s="224">
        <f t="shared" si="146"/>
        <v>0</v>
      </c>
      <c r="AU51" s="224">
        <f t="shared" si="147"/>
        <v>0</v>
      </c>
      <c r="AV51" s="224">
        <f t="shared" si="148"/>
        <v>0</v>
      </c>
      <c r="AW51" s="224">
        <f t="shared" si="149"/>
        <v>0</v>
      </c>
      <c r="AX51" s="224">
        <f t="shared" si="150"/>
        <v>0</v>
      </c>
      <c r="AY51" s="224">
        <f t="shared" si="151"/>
        <v>0</v>
      </c>
      <c r="AZ51" s="224">
        <f t="shared" si="152"/>
        <v>0</v>
      </c>
      <c r="BA51" s="224">
        <f t="shared" si="153"/>
        <v>0</v>
      </c>
      <c r="BB51" s="218">
        <f t="shared" si="71"/>
        <v>0</v>
      </c>
      <c r="BC51" s="218">
        <f t="shared" si="72"/>
        <v>0</v>
      </c>
      <c r="BD51" s="218">
        <f t="shared" si="73"/>
        <v>0</v>
      </c>
      <c r="BE51" s="207"/>
      <c r="BF51" s="207"/>
      <c r="BG51" s="207"/>
      <c r="BH51" s="207"/>
      <c r="BI51" s="207"/>
      <c r="BJ51" s="207"/>
      <c r="BK51" s="207"/>
      <c r="BL51" s="207"/>
    </row>
    <row r="52" spans="1:64" ht="12.75" x14ac:dyDescent="0.2">
      <c r="A52" s="449"/>
      <c r="B52" s="449"/>
      <c r="C52" s="221" t="s">
        <v>183</v>
      </c>
      <c r="D52" s="445"/>
      <c r="E52" s="221"/>
      <c r="F52" s="221"/>
      <c r="G52" s="221"/>
      <c r="H52" s="221"/>
      <c r="I52" s="221"/>
      <c r="J52" s="221"/>
      <c r="K52" s="221"/>
      <c r="L52" s="221">
        <v>59.27</v>
      </c>
      <c r="M52" s="221"/>
      <c r="N52" s="221"/>
      <c r="O52" s="221"/>
      <c r="P52" s="221"/>
      <c r="Q52" s="221"/>
      <c r="R52" s="221"/>
      <c r="S52" s="221"/>
      <c r="T52" s="221"/>
      <c r="U52" s="221"/>
      <c r="V52" s="221"/>
      <c r="W52" s="221"/>
      <c r="X52" s="221"/>
      <c r="Y52" s="221"/>
      <c r="Z52" s="221"/>
      <c r="AA52" s="221"/>
      <c r="AB52" s="221"/>
      <c r="AC52" s="222" t="s">
        <v>185</v>
      </c>
      <c r="AD52" s="214">
        <f t="shared" si="24"/>
        <v>24</v>
      </c>
      <c r="AE52" s="223">
        <f>'1. SVS ABA DE CARREGAMENTO'!$B$90</f>
        <v>24</v>
      </c>
      <c r="AF52" s="445"/>
      <c r="AG52" s="224">
        <f t="shared" si="137"/>
        <v>0</v>
      </c>
      <c r="AH52" s="224">
        <f t="shared" si="138"/>
        <v>0</v>
      </c>
      <c r="AI52" s="224">
        <f t="shared" si="139"/>
        <v>0</v>
      </c>
      <c r="AJ52" s="224">
        <f t="shared" si="140"/>
        <v>0</v>
      </c>
      <c r="AK52" s="224">
        <f t="shared" si="141"/>
        <v>0</v>
      </c>
      <c r="AL52" s="225">
        <f t="shared" si="5"/>
        <v>0</v>
      </c>
      <c r="AM52" s="225">
        <f t="shared" si="6"/>
        <v>0</v>
      </c>
      <c r="AN52" s="224">
        <f t="shared" si="142"/>
        <v>59.27</v>
      </c>
      <c r="AO52" s="224">
        <f t="shared" si="143"/>
        <v>0</v>
      </c>
      <c r="AP52" s="226">
        <f t="shared" si="9"/>
        <v>0</v>
      </c>
      <c r="AQ52" s="226">
        <f t="shared" si="10"/>
        <v>0</v>
      </c>
      <c r="AR52" s="224">
        <f t="shared" si="144"/>
        <v>0</v>
      </c>
      <c r="AS52" s="224">
        <f t="shared" si="145"/>
        <v>0</v>
      </c>
      <c r="AT52" s="224">
        <f t="shared" si="146"/>
        <v>0</v>
      </c>
      <c r="AU52" s="224">
        <f t="shared" si="147"/>
        <v>0</v>
      </c>
      <c r="AV52" s="224">
        <f t="shared" si="148"/>
        <v>0</v>
      </c>
      <c r="AW52" s="224">
        <f t="shared" si="149"/>
        <v>0</v>
      </c>
      <c r="AX52" s="224">
        <f t="shared" si="150"/>
        <v>0</v>
      </c>
      <c r="AY52" s="224">
        <f t="shared" si="151"/>
        <v>0</v>
      </c>
      <c r="AZ52" s="224">
        <f t="shared" si="152"/>
        <v>0</v>
      </c>
      <c r="BA52" s="224">
        <f t="shared" si="153"/>
        <v>0</v>
      </c>
      <c r="BB52" s="218">
        <f t="shared" si="71"/>
        <v>0</v>
      </c>
      <c r="BC52" s="218">
        <f t="shared" si="72"/>
        <v>0</v>
      </c>
      <c r="BD52" s="218">
        <f t="shared" si="73"/>
        <v>0</v>
      </c>
      <c r="BE52" s="207"/>
      <c r="BF52" s="207"/>
      <c r="BG52" s="207"/>
      <c r="BH52" s="207"/>
      <c r="BI52" s="207"/>
      <c r="BJ52" s="207"/>
      <c r="BK52" s="207"/>
      <c r="BL52" s="207"/>
    </row>
    <row r="53" spans="1:64" ht="12.75" x14ac:dyDescent="0.2">
      <c r="A53" s="449"/>
      <c r="B53" s="449"/>
      <c r="C53" s="221" t="s">
        <v>186</v>
      </c>
      <c r="D53" s="445"/>
      <c r="E53" s="221"/>
      <c r="F53" s="221"/>
      <c r="G53" s="221"/>
      <c r="H53" s="221"/>
      <c r="I53" s="221"/>
      <c r="J53" s="221"/>
      <c r="K53" s="221"/>
      <c r="L53" s="221"/>
      <c r="M53" s="221">
        <v>0</v>
      </c>
      <c r="N53" s="221"/>
      <c r="O53" s="221"/>
      <c r="P53" s="221">
        <v>0</v>
      </c>
      <c r="Q53" s="221"/>
      <c r="R53" s="221"/>
      <c r="S53" s="221"/>
      <c r="T53" s="221"/>
      <c r="U53" s="221">
        <v>0</v>
      </c>
      <c r="V53" s="221">
        <v>35.18</v>
      </c>
      <c r="W53" s="221"/>
      <c r="X53" s="221"/>
      <c r="Y53" s="221"/>
      <c r="Z53" s="221"/>
      <c r="AA53" s="221"/>
      <c r="AB53" s="221"/>
      <c r="AC53" s="222" t="s">
        <v>627</v>
      </c>
      <c r="AD53" s="214">
        <f t="shared" si="24"/>
        <v>0.17</v>
      </c>
      <c r="AE53" s="223">
        <f>'1. SVS ABA DE CARREGAMENTO'!$B$90</f>
        <v>24</v>
      </c>
      <c r="AF53" s="445"/>
      <c r="AG53" s="224">
        <f t="shared" ref="AG53:AG54" si="154">(E53*AD53)/AE54</f>
        <v>0</v>
      </c>
      <c r="AH53" s="224">
        <f t="shared" ref="AH53:AH54" si="155">(F53*AD53)/AE54</f>
        <v>0</v>
      </c>
      <c r="AI53" s="224">
        <f t="shared" ref="AI53:AI54" si="156">(G53*AD53)/AE54</f>
        <v>0</v>
      </c>
      <c r="AJ53" s="224">
        <f t="shared" ref="AJ53:AJ54" si="157">(H53*AD53)/AE54</f>
        <v>0</v>
      </c>
      <c r="AK53" s="224">
        <f t="shared" ref="AK53:AK54" si="158">(I53*AD53)/AE54</f>
        <v>0</v>
      </c>
      <c r="AL53" s="225">
        <f t="shared" ref="AL53:AL54" si="159">(J53*AD53)/AE53</f>
        <v>0</v>
      </c>
      <c r="AM53" s="225">
        <f t="shared" ref="AM53:AM54" si="160">(K53*AD53)/AE53</f>
        <v>0</v>
      </c>
      <c r="AN53" s="224">
        <f t="shared" ref="AN53:AN54" si="161">(L53*AD53)/AE54</f>
        <v>0</v>
      </c>
      <c r="AO53" s="224">
        <f t="shared" ref="AO53:AO54" si="162">(M53*AD53)/AE54</f>
        <v>0</v>
      </c>
      <c r="AP53" s="226">
        <f t="shared" ref="AP53:AP54" si="163">(N53*AD53)/AE53</f>
        <v>0</v>
      </c>
      <c r="AQ53" s="226">
        <f t="shared" ref="AQ53:AQ54" si="164">(O53*AD53)/AE53</f>
        <v>0</v>
      </c>
      <c r="AR53" s="224">
        <f t="shared" ref="AR53:AR54" si="165">(P53*AD53)/AE54</f>
        <v>0</v>
      </c>
      <c r="AS53" s="224">
        <f t="shared" ref="AS53:AS54" si="166">(Q53*AD53)/AE54</f>
        <v>0</v>
      </c>
      <c r="AT53" s="224">
        <f t="shared" ref="AT53:AT54" si="167">(R53*AD53)/AE54</f>
        <v>0</v>
      </c>
      <c r="AU53" s="224">
        <f t="shared" ref="AU53:AU54" si="168">(S53*AD53)/AE54</f>
        <v>0</v>
      </c>
      <c r="AV53" s="224">
        <f t="shared" ref="AV53:AV54" si="169">(T53*AD53)/AE54</f>
        <v>0</v>
      </c>
      <c r="AW53" s="224">
        <f t="shared" ref="AW53:AW54" si="170">(U53*AD53)/AE54</f>
        <v>0</v>
      </c>
      <c r="AX53" s="224">
        <f t="shared" ref="AX53:AX54" si="171">(V53*AD53)/AE54</f>
        <v>0.2491916666666667</v>
      </c>
      <c r="AY53" s="224">
        <f t="shared" ref="AY53:AY54" si="172">(W53*AD53)/AE54</f>
        <v>0</v>
      </c>
      <c r="AZ53" s="224">
        <f t="shared" ref="AZ53:AZ54" si="173">(X53*AD53)/AE54</f>
        <v>0</v>
      </c>
      <c r="BA53" s="224">
        <f t="shared" ref="BA53:BA54" si="174">(Y53*AD53)/AE54</f>
        <v>0</v>
      </c>
      <c r="BB53" s="218">
        <f t="shared" ref="BB53:BB54" si="175">(Z53*AD53)/AE53</f>
        <v>0</v>
      </c>
      <c r="BC53" s="218">
        <f t="shared" ref="BC53:BC54" si="176">(AA53*AD53)/AE53</f>
        <v>0</v>
      </c>
      <c r="BD53" s="218">
        <f t="shared" si="73"/>
        <v>0</v>
      </c>
      <c r="BE53" s="207"/>
      <c r="BF53" s="207"/>
      <c r="BG53" s="207"/>
      <c r="BH53" s="207"/>
      <c r="BI53" s="207"/>
      <c r="BJ53" s="207"/>
      <c r="BK53" s="207"/>
      <c r="BL53" s="207"/>
    </row>
    <row r="54" spans="1:64" ht="12.75" x14ac:dyDescent="0.2">
      <c r="A54" s="449"/>
      <c r="B54" s="449"/>
      <c r="C54" s="221" t="s">
        <v>187</v>
      </c>
      <c r="D54" s="445"/>
      <c r="E54" s="221"/>
      <c r="F54" s="221"/>
      <c r="G54" s="221"/>
      <c r="H54" s="221"/>
      <c r="I54" s="221"/>
      <c r="J54" s="221"/>
      <c r="K54" s="221"/>
      <c r="L54" s="221"/>
      <c r="M54" s="221"/>
      <c r="N54" s="221"/>
      <c r="O54" s="221"/>
      <c r="P54" s="221"/>
      <c r="Q54" s="221"/>
      <c r="R54" s="221"/>
      <c r="S54" s="221"/>
      <c r="T54" s="221"/>
      <c r="U54" s="221"/>
      <c r="V54" s="221"/>
      <c r="W54" s="221">
        <v>35.18</v>
      </c>
      <c r="X54" s="221"/>
      <c r="Y54" s="221"/>
      <c r="Z54" s="221"/>
      <c r="AA54" s="221"/>
      <c r="AB54" s="221"/>
      <c r="AC54" s="222" t="s">
        <v>628</v>
      </c>
      <c r="AD54" s="214">
        <f t="shared" si="24"/>
        <v>8</v>
      </c>
      <c r="AE54" s="223">
        <f>'1. SVS ABA DE CARREGAMENTO'!$B$90</f>
        <v>24</v>
      </c>
      <c r="AF54" s="445"/>
      <c r="AG54" s="224">
        <f t="shared" si="154"/>
        <v>0</v>
      </c>
      <c r="AH54" s="224">
        <f t="shared" si="155"/>
        <v>0</v>
      </c>
      <c r="AI54" s="224">
        <f t="shared" si="156"/>
        <v>0</v>
      </c>
      <c r="AJ54" s="224">
        <f t="shared" si="157"/>
        <v>0</v>
      </c>
      <c r="AK54" s="224">
        <f t="shared" si="158"/>
        <v>0</v>
      </c>
      <c r="AL54" s="225">
        <f t="shared" si="159"/>
        <v>0</v>
      </c>
      <c r="AM54" s="225">
        <f t="shared" si="160"/>
        <v>0</v>
      </c>
      <c r="AN54" s="224">
        <f t="shared" si="161"/>
        <v>0</v>
      </c>
      <c r="AO54" s="224">
        <f t="shared" si="162"/>
        <v>0</v>
      </c>
      <c r="AP54" s="226">
        <f t="shared" si="163"/>
        <v>0</v>
      </c>
      <c r="AQ54" s="226">
        <f t="shared" si="164"/>
        <v>0</v>
      </c>
      <c r="AR54" s="224">
        <f t="shared" si="165"/>
        <v>0</v>
      </c>
      <c r="AS54" s="224">
        <f t="shared" si="166"/>
        <v>0</v>
      </c>
      <c r="AT54" s="224">
        <f t="shared" si="167"/>
        <v>0</v>
      </c>
      <c r="AU54" s="224">
        <f t="shared" si="168"/>
        <v>0</v>
      </c>
      <c r="AV54" s="224">
        <f t="shared" si="169"/>
        <v>0</v>
      </c>
      <c r="AW54" s="224">
        <f t="shared" si="170"/>
        <v>0</v>
      </c>
      <c r="AX54" s="224">
        <f t="shared" si="171"/>
        <v>0</v>
      </c>
      <c r="AY54" s="224">
        <f t="shared" si="172"/>
        <v>11.726666666666667</v>
      </c>
      <c r="AZ54" s="224">
        <f t="shared" si="173"/>
        <v>0</v>
      </c>
      <c r="BA54" s="224">
        <f t="shared" si="174"/>
        <v>0</v>
      </c>
      <c r="BB54" s="218">
        <f t="shared" si="175"/>
        <v>0</v>
      </c>
      <c r="BC54" s="218">
        <f t="shared" si="176"/>
        <v>0</v>
      </c>
      <c r="BD54" s="218">
        <f t="shared" si="73"/>
        <v>0</v>
      </c>
      <c r="BE54" s="207"/>
      <c r="BF54" s="207"/>
      <c r="BG54" s="207"/>
      <c r="BH54" s="207"/>
      <c r="BI54" s="207"/>
      <c r="BJ54" s="207"/>
      <c r="BK54" s="207"/>
      <c r="BL54" s="207"/>
    </row>
    <row r="55" spans="1:64" ht="12.75" x14ac:dyDescent="0.2">
      <c r="A55" s="449"/>
      <c r="B55" s="449"/>
      <c r="C55" s="219" t="s">
        <v>160</v>
      </c>
      <c r="D55" s="445"/>
      <c r="E55" s="221"/>
      <c r="F55" s="221"/>
      <c r="G55" s="221"/>
      <c r="H55" s="221"/>
      <c r="I55" s="221"/>
      <c r="J55" s="221"/>
      <c r="K55" s="221"/>
      <c r="L55" s="221"/>
      <c r="M55" s="221"/>
      <c r="N55" s="221"/>
      <c r="O55" s="221"/>
      <c r="P55" s="221"/>
      <c r="Q55" s="221"/>
      <c r="R55" s="221"/>
      <c r="S55" s="221"/>
      <c r="T55" s="221"/>
      <c r="U55" s="221"/>
      <c r="V55" s="221"/>
      <c r="W55" s="221"/>
      <c r="X55" s="221"/>
      <c r="Y55" s="221"/>
      <c r="Z55" s="221">
        <v>2.64</v>
      </c>
      <c r="AA55" s="221"/>
      <c r="AB55" s="221"/>
      <c r="AC55" s="222" t="s">
        <v>201</v>
      </c>
      <c r="AD55" s="214">
        <f t="shared" si="24"/>
        <v>48</v>
      </c>
      <c r="AE55" s="223">
        <f>'1. SVS ABA DE CARREGAMENTO'!$B$90</f>
        <v>24</v>
      </c>
      <c r="AF55" s="445"/>
      <c r="AG55" s="224">
        <f t="shared" ref="AG55:AG56" si="177">(E55*AD55)/AE56</f>
        <v>0</v>
      </c>
      <c r="AH55" s="224">
        <f t="shared" ref="AH55:AH56" si="178">(F55*AD55)/AE56</f>
        <v>0</v>
      </c>
      <c r="AI55" s="224">
        <f t="shared" ref="AI55:AI56" si="179">(G55*AD55)/AE56</f>
        <v>0</v>
      </c>
      <c r="AJ55" s="224">
        <f t="shared" ref="AJ55:AJ56" si="180">(H55*AD55)/AE56</f>
        <v>0</v>
      </c>
      <c r="AK55" s="224">
        <f t="shared" ref="AK55:AK56" si="181">(I55*AD55)/AE56</f>
        <v>0</v>
      </c>
      <c r="AL55" s="225">
        <f t="shared" ref="AL55:AL56" si="182">(J55*AD55)/AE55</f>
        <v>0</v>
      </c>
      <c r="AM55" s="225">
        <f t="shared" ref="AM55:AM56" si="183">(K55*AD55)/AE55</f>
        <v>0</v>
      </c>
      <c r="AN55" s="224">
        <f t="shared" ref="AN55:AN56" si="184">(L55*AD55)/AE56</f>
        <v>0</v>
      </c>
      <c r="AO55" s="224">
        <f t="shared" ref="AO55:AO56" si="185">(M55*AD55)/AE56</f>
        <v>0</v>
      </c>
      <c r="AP55" s="226">
        <f t="shared" ref="AP55:AP56" si="186">(N55*AD55)/AE55</f>
        <v>0</v>
      </c>
      <c r="AQ55" s="226">
        <f t="shared" ref="AQ55:AQ56" si="187">(O55*AD55)/AE55</f>
        <v>0</v>
      </c>
      <c r="AR55" s="224">
        <f t="shared" ref="AR55:AR56" si="188">(P55*AD55)/AE56</f>
        <v>0</v>
      </c>
      <c r="AS55" s="224">
        <f t="shared" ref="AS55:AS56" si="189">(Q55*AD55)/AE56</f>
        <v>0</v>
      </c>
      <c r="AT55" s="224">
        <f t="shared" ref="AT55:AT56" si="190">(R55*AD55)/AE56</f>
        <v>0</v>
      </c>
      <c r="AU55" s="224">
        <f t="shared" ref="AU55:AU56" si="191">(S55*AD55)/AE56</f>
        <v>0</v>
      </c>
      <c r="AV55" s="224">
        <f t="shared" ref="AV55:AV56" si="192">(T55*AD55)/AE56</f>
        <v>0</v>
      </c>
      <c r="AW55" s="224">
        <f t="shared" ref="AW55:AW56" si="193">(U55*AD55)/AE56</f>
        <v>0</v>
      </c>
      <c r="AX55" s="224">
        <f t="shared" ref="AX55:AX56" si="194">(V55*AD55)/AE56</f>
        <v>0</v>
      </c>
      <c r="AY55" s="224">
        <f t="shared" ref="AY55:AY56" si="195">(W55*AD55)/AE56</f>
        <v>0</v>
      </c>
      <c r="AZ55" s="224">
        <f t="shared" ref="AZ55:AZ56" si="196">(X55*AD55)/AE56</f>
        <v>0</v>
      </c>
      <c r="BA55" s="224">
        <f t="shared" ref="BA55:BA56" si="197">(Y55*AD55)/AE56</f>
        <v>0</v>
      </c>
      <c r="BB55" s="218">
        <f t="shared" si="71"/>
        <v>5.28</v>
      </c>
      <c r="BC55" s="218">
        <f t="shared" si="72"/>
        <v>0</v>
      </c>
      <c r="BD55" s="218">
        <f t="shared" si="73"/>
        <v>0</v>
      </c>
      <c r="BE55" s="207"/>
      <c r="BF55" s="207"/>
      <c r="BG55" s="207"/>
      <c r="BH55" s="207"/>
      <c r="BI55" s="207"/>
      <c r="BJ55" s="207"/>
      <c r="BK55" s="207"/>
      <c r="BL55" s="207"/>
    </row>
    <row r="56" spans="1:64" ht="12.75" x14ac:dyDescent="0.2">
      <c r="A56" s="449"/>
      <c r="B56" s="449"/>
      <c r="C56" s="219" t="s">
        <v>87</v>
      </c>
      <c r="D56" s="445"/>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v>2.64</v>
      </c>
      <c r="AC56" s="222" t="s">
        <v>188</v>
      </c>
      <c r="AD56" s="214">
        <f t="shared" si="24"/>
        <v>4.33</v>
      </c>
      <c r="AE56" s="223">
        <f>'1. SVS ABA DE CARREGAMENTO'!$B$90</f>
        <v>24</v>
      </c>
      <c r="AF56" s="445"/>
      <c r="AG56" s="224">
        <f t="shared" si="177"/>
        <v>0</v>
      </c>
      <c r="AH56" s="224">
        <f t="shared" si="178"/>
        <v>0</v>
      </c>
      <c r="AI56" s="224">
        <f t="shared" si="179"/>
        <v>0</v>
      </c>
      <c r="AJ56" s="224">
        <f t="shared" si="180"/>
        <v>0</v>
      </c>
      <c r="AK56" s="224">
        <f t="shared" si="181"/>
        <v>0</v>
      </c>
      <c r="AL56" s="225">
        <f t="shared" si="182"/>
        <v>0</v>
      </c>
      <c r="AM56" s="225">
        <f t="shared" si="183"/>
        <v>0</v>
      </c>
      <c r="AN56" s="224">
        <f t="shared" si="184"/>
        <v>0</v>
      </c>
      <c r="AO56" s="224">
        <f t="shared" si="185"/>
        <v>0</v>
      </c>
      <c r="AP56" s="226">
        <f t="shared" si="186"/>
        <v>0</v>
      </c>
      <c r="AQ56" s="226">
        <f t="shared" si="187"/>
        <v>0</v>
      </c>
      <c r="AR56" s="224">
        <f t="shared" si="188"/>
        <v>0</v>
      </c>
      <c r="AS56" s="224">
        <f t="shared" si="189"/>
        <v>0</v>
      </c>
      <c r="AT56" s="224">
        <f t="shared" si="190"/>
        <v>0</v>
      </c>
      <c r="AU56" s="224">
        <f t="shared" si="191"/>
        <v>0</v>
      </c>
      <c r="AV56" s="224">
        <f t="shared" si="192"/>
        <v>0</v>
      </c>
      <c r="AW56" s="224">
        <f t="shared" si="193"/>
        <v>0</v>
      </c>
      <c r="AX56" s="224">
        <f t="shared" si="194"/>
        <v>0</v>
      </c>
      <c r="AY56" s="224">
        <f t="shared" si="195"/>
        <v>0</v>
      </c>
      <c r="AZ56" s="224">
        <f t="shared" si="196"/>
        <v>0</v>
      </c>
      <c r="BA56" s="224">
        <f t="shared" si="197"/>
        <v>0</v>
      </c>
      <c r="BB56" s="218">
        <f t="shared" si="71"/>
        <v>0</v>
      </c>
      <c r="BC56" s="218">
        <f t="shared" si="72"/>
        <v>0</v>
      </c>
      <c r="BD56" s="218">
        <f t="shared" si="73"/>
        <v>0.4763</v>
      </c>
      <c r="BE56" s="207"/>
      <c r="BF56" s="207"/>
      <c r="BG56" s="207"/>
      <c r="BH56" s="207"/>
      <c r="BI56" s="207"/>
      <c r="BJ56" s="207"/>
      <c r="BK56" s="207"/>
      <c r="BL56" s="207"/>
    </row>
    <row r="57" spans="1:64" ht="25.5" x14ac:dyDescent="0.2">
      <c r="A57" s="450"/>
      <c r="B57" s="450"/>
      <c r="C57" s="219" t="s">
        <v>86</v>
      </c>
      <c r="D57" s="446"/>
      <c r="E57" s="221"/>
      <c r="F57" s="221"/>
      <c r="G57" s="221"/>
      <c r="H57" s="221"/>
      <c r="I57" s="221"/>
      <c r="J57" s="221"/>
      <c r="K57" s="221"/>
      <c r="L57" s="221"/>
      <c r="M57" s="221"/>
      <c r="N57" s="221"/>
      <c r="O57" s="221"/>
      <c r="P57" s="221"/>
      <c r="Q57" s="221"/>
      <c r="R57" s="221"/>
      <c r="S57" s="221"/>
      <c r="T57" s="221"/>
      <c r="U57" s="221"/>
      <c r="V57" s="221"/>
      <c r="W57" s="221"/>
      <c r="X57" s="221"/>
      <c r="Y57" s="221"/>
      <c r="Z57" s="221"/>
      <c r="AA57" s="221">
        <v>7.92</v>
      </c>
      <c r="AB57" s="221"/>
      <c r="AC57" s="222" t="s">
        <v>188</v>
      </c>
      <c r="AD57" s="214">
        <f t="shared" si="24"/>
        <v>4.33</v>
      </c>
      <c r="AE57" s="223">
        <f>'1. SVS ABA DE CARREGAMENTO'!$B$90</f>
        <v>24</v>
      </c>
      <c r="AF57" s="446"/>
      <c r="AG57" s="224">
        <f t="shared" ref="AG57" si="198">(E57*AD57)/AE58</f>
        <v>0</v>
      </c>
      <c r="AH57" s="224">
        <f t="shared" ref="AH57" si="199">(F57*AD57)/AE58</f>
        <v>0</v>
      </c>
      <c r="AI57" s="224">
        <f t="shared" ref="AI57" si="200">(G57*AD57)/AE58</f>
        <v>0</v>
      </c>
      <c r="AJ57" s="224">
        <f t="shared" ref="AJ57" si="201">(H57*AD57)/AE58</f>
        <v>0</v>
      </c>
      <c r="AK57" s="224">
        <f t="shared" ref="AK57" si="202">(I57*AD57)/AE58</f>
        <v>0</v>
      </c>
      <c r="AL57" s="225">
        <f t="shared" si="5"/>
        <v>0</v>
      </c>
      <c r="AM57" s="225">
        <f t="shared" si="6"/>
        <v>0</v>
      </c>
      <c r="AN57" s="224">
        <f t="shared" ref="AN57" si="203">(L57*AD57)/AE58</f>
        <v>0</v>
      </c>
      <c r="AO57" s="224">
        <f t="shared" ref="AO57" si="204">(M57*AD57)/AE58</f>
        <v>0</v>
      </c>
      <c r="AP57" s="226">
        <f t="shared" si="9"/>
        <v>0</v>
      </c>
      <c r="AQ57" s="226">
        <f t="shared" si="10"/>
        <v>0</v>
      </c>
      <c r="AR57" s="224">
        <f t="shared" ref="AR57" si="205">(P57*AD57)/AE58</f>
        <v>0</v>
      </c>
      <c r="AS57" s="224">
        <f t="shared" ref="AS57" si="206">(Q57*AD57)/AE58</f>
        <v>0</v>
      </c>
      <c r="AT57" s="224">
        <f t="shared" ref="AT57" si="207">(R57*AD57)/AE58</f>
        <v>0</v>
      </c>
      <c r="AU57" s="224">
        <f t="shared" ref="AU57" si="208">(S57*AD57)/AE58</f>
        <v>0</v>
      </c>
      <c r="AV57" s="224">
        <f t="shared" ref="AV57" si="209">(T57*AD57)/AE58</f>
        <v>0</v>
      </c>
      <c r="AW57" s="224">
        <f t="shared" ref="AW57" si="210">(U57*AD57)/AE58</f>
        <v>0</v>
      </c>
      <c r="AX57" s="224">
        <f t="shared" ref="AX57" si="211">(V57*AD57)/AE58</f>
        <v>0</v>
      </c>
      <c r="AY57" s="224">
        <f t="shared" ref="AY57" si="212">(W57*AD57)/AE58</f>
        <v>0</v>
      </c>
      <c r="AZ57" s="224">
        <f t="shared" ref="AZ57" si="213">(X57*AD57)/AE58</f>
        <v>0</v>
      </c>
      <c r="BA57" s="224">
        <f t="shared" ref="BA57" si="214">(Y57*AD57)/AE58</f>
        <v>0</v>
      </c>
      <c r="BB57" s="218">
        <f t="shared" si="71"/>
        <v>0</v>
      </c>
      <c r="BC57" s="218">
        <f t="shared" si="72"/>
        <v>1.4288999999999998</v>
      </c>
      <c r="BD57" s="218">
        <f t="shared" si="73"/>
        <v>0</v>
      </c>
      <c r="BE57" s="207"/>
      <c r="BF57" s="207"/>
      <c r="BG57" s="207"/>
      <c r="BH57" s="207"/>
      <c r="BI57" s="207"/>
      <c r="BJ57" s="207"/>
      <c r="BK57" s="207"/>
      <c r="BL57" s="207"/>
    </row>
    <row r="58" spans="1:64" ht="25.5" x14ac:dyDescent="0.2">
      <c r="A58" s="433">
        <v>7</v>
      </c>
      <c r="B58" s="434" t="s">
        <v>202</v>
      </c>
      <c r="C58" s="208" t="s">
        <v>203</v>
      </c>
      <c r="D58" s="425">
        <f>SUM(E58:AB67)</f>
        <v>2745.4500000000003</v>
      </c>
      <c r="E58" s="208"/>
      <c r="F58" s="208">
        <v>240.61</v>
      </c>
      <c r="G58" s="208"/>
      <c r="H58" s="208"/>
      <c r="I58" s="208"/>
      <c r="J58" s="208"/>
      <c r="K58" s="208"/>
      <c r="L58" s="208"/>
      <c r="M58" s="208">
        <v>0</v>
      </c>
      <c r="N58" s="208"/>
      <c r="O58" s="208"/>
      <c r="P58" s="208">
        <v>0</v>
      </c>
      <c r="Q58" s="208"/>
      <c r="R58" s="208"/>
      <c r="S58" s="208"/>
      <c r="T58" s="208"/>
      <c r="U58" s="208">
        <v>0</v>
      </c>
      <c r="V58" s="208"/>
      <c r="W58" s="208"/>
      <c r="X58" s="208"/>
      <c r="Y58" s="208"/>
      <c r="Z58" s="208"/>
      <c r="AA58" s="208"/>
      <c r="AB58" s="208"/>
      <c r="AC58" s="208" t="s">
        <v>185</v>
      </c>
      <c r="AD58" s="209">
        <f t="shared" si="24"/>
        <v>24</v>
      </c>
      <c r="AE58" s="210">
        <f>'1. SVS ABA DE CARREGAMENTO'!$B$90</f>
        <v>24</v>
      </c>
      <c r="AF58" s="425">
        <f>SUM(AG58:BD67)</f>
        <v>4396.4669041666675</v>
      </c>
      <c r="AG58" s="211">
        <f t="shared" ref="AG58:AG134" si="215">(E58*AD58)/AE58</f>
        <v>0</v>
      </c>
      <c r="AH58" s="211">
        <f t="shared" ref="AH58:AH244" si="216">(F58*AD58)/AE58</f>
        <v>240.61</v>
      </c>
      <c r="AI58" s="211">
        <f t="shared" ref="AI58:AI244" si="217">(G58*AD58)/AE58</f>
        <v>0</v>
      </c>
      <c r="AJ58" s="211">
        <f t="shared" ref="AJ58:AJ244" si="218">(H58*AD58)/AE58</f>
        <v>0</v>
      </c>
      <c r="AK58" s="211">
        <f t="shared" ref="AK58:AK244" si="219">(I58*AD58)/AE58</f>
        <v>0</v>
      </c>
      <c r="AL58" s="211">
        <f t="shared" si="5"/>
        <v>0</v>
      </c>
      <c r="AM58" s="211">
        <f t="shared" si="6"/>
        <v>0</v>
      </c>
      <c r="AN58" s="211">
        <f t="shared" ref="AN58:AN75" si="220">(L58*AD58)/AE58</f>
        <v>0</v>
      </c>
      <c r="AO58" s="211">
        <f t="shared" ref="AO58:AO75" si="221">(M58*AD58)/AE58</f>
        <v>0</v>
      </c>
      <c r="AP58" s="211">
        <f t="shared" si="9"/>
        <v>0</v>
      </c>
      <c r="AQ58" s="211">
        <f t="shared" si="10"/>
        <v>0</v>
      </c>
      <c r="AR58" s="211">
        <f t="shared" ref="AR58:AR244" si="222">(P58*AD58)/AE58</f>
        <v>0</v>
      </c>
      <c r="AS58" s="211">
        <f t="shared" ref="AS58:AS244" si="223">(Q58*AD58)/AE58</f>
        <v>0</v>
      </c>
      <c r="AT58" s="211">
        <f t="shared" ref="AT58:AT244" si="224">(R58*AD58)/AE58</f>
        <v>0</v>
      </c>
      <c r="AU58" s="211">
        <f t="shared" ref="AU58:AU244" si="225">(S58*AD58)/AE58</f>
        <v>0</v>
      </c>
      <c r="AV58" s="211">
        <f t="shared" ref="AV58:AV244" si="226">(T58*AD58)/AE58</f>
        <v>0</v>
      </c>
      <c r="AW58" s="211">
        <f t="shared" ref="AW58:AW190" si="227">(U58*AD58)/AE58</f>
        <v>0</v>
      </c>
      <c r="AX58" s="211">
        <f t="shared" ref="AX58:AX244" si="228">(V58*AD58)/AE58</f>
        <v>0</v>
      </c>
      <c r="AY58" s="211">
        <f t="shared" ref="AY58:AY244" si="229">(W58*AD58)/AE58</f>
        <v>0</v>
      </c>
      <c r="AZ58" s="211">
        <f t="shared" ref="AZ58:AZ244" si="230">(X58*AD58)/AE58</f>
        <v>0</v>
      </c>
      <c r="BA58" s="211">
        <f t="shared" ref="BA58:BA244" si="231">(Y58*AD58)/AE58</f>
        <v>0</v>
      </c>
      <c r="BB58" s="211">
        <f t="shared" si="71"/>
        <v>0</v>
      </c>
      <c r="BC58" s="211">
        <f t="shared" si="72"/>
        <v>0</v>
      </c>
      <c r="BD58" s="211">
        <f t="shared" si="73"/>
        <v>0</v>
      </c>
      <c r="BE58" s="207"/>
      <c r="BF58" s="207"/>
      <c r="BG58" s="207"/>
      <c r="BH58" s="207"/>
      <c r="BI58" s="207"/>
      <c r="BJ58" s="207"/>
      <c r="BK58" s="207"/>
      <c r="BL58" s="207"/>
    </row>
    <row r="59" spans="1:64" ht="12.75" x14ac:dyDescent="0.2">
      <c r="A59" s="430"/>
      <c r="B59" s="430"/>
      <c r="C59" s="208" t="s">
        <v>191</v>
      </c>
      <c r="D59" s="423"/>
      <c r="E59" s="208"/>
      <c r="F59" s="208">
        <v>308.62</v>
      </c>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t="s">
        <v>181</v>
      </c>
      <c r="AD59" s="209">
        <f t="shared" si="24"/>
        <v>72</v>
      </c>
      <c r="AE59" s="210">
        <f>'1. SVS ABA DE CARREGAMENTO'!$B$90</f>
        <v>24</v>
      </c>
      <c r="AF59" s="423"/>
      <c r="AG59" s="211">
        <f t="shared" si="215"/>
        <v>0</v>
      </c>
      <c r="AH59" s="211">
        <f t="shared" si="216"/>
        <v>925.86</v>
      </c>
      <c r="AI59" s="211">
        <f t="shared" si="217"/>
        <v>0</v>
      </c>
      <c r="AJ59" s="211">
        <f t="shared" si="218"/>
        <v>0</v>
      </c>
      <c r="AK59" s="211">
        <f t="shared" si="219"/>
        <v>0</v>
      </c>
      <c r="AL59" s="211">
        <f t="shared" si="5"/>
        <v>0</v>
      </c>
      <c r="AM59" s="211">
        <f t="shared" si="6"/>
        <v>0</v>
      </c>
      <c r="AN59" s="211">
        <f t="shared" si="220"/>
        <v>0</v>
      </c>
      <c r="AO59" s="211">
        <f t="shared" si="221"/>
        <v>0</v>
      </c>
      <c r="AP59" s="211">
        <f t="shared" si="9"/>
        <v>0</v>
      </c>
      <c r="AQ59" s="211">
        <f t="shared" si="10"/>
        <v>0</v>
      </c>
      <c r="AR59" s="211">
        <f t="shared" si="222"/>
        <v>0</v>
      </c>
      <c r="AS59" s="211">
        <f t="shared" si="223"/>
        <v>0</v>
      </c>
      <c r="AT59" s="211">
        <f t="shared" si="224"/>
        <v>0</v>
      </c>
      <c r="AU59" s="211">
        <f t="shared" si="225"/>
        <v>0</v>
      </c>
      <c r="AV59" s="211">
        <f t="shared" si="226"/>
        <v>0</v>
      </c>
      <c r="AW59" s="211">
        <f t="shared" si="227"/>
        <v>0</v>
      </c>
      <c r="AX59" s="211">
        <f t="shared" si="228"/>
        <v>0</v>
      </c>
      <c r="AY59" s="211">
        <f t="shared" si="229"/>
        <v>0</v>
      </c>
      <c r="AZ59" s="211">
        <f t="shared" si="230"/>
        <v>0</v>
      </c>
      <c r="BA59" s="211">
        <f t="shared" si="231"/>
        <v>0</v>
      </c>
      <c r="BB59" s="211">
        <f t="shared" si="71"/>
        <v>0</v>
      </c>
      <c r="BC59" s="211">
        <f t="shared" si="72"/>
        <v>0</v>
      </c>
      <c r="BD59" s="211">
        <f t="shared" si="73"/>
        <v>0</v>
      </c>
      <c r="BE59" s="207"/>
      <c r="BF59" s="207"/>
      <c r="BG59" s="207"/>
      <c r="BH59" s="207"/>
      <c r="BI59" s="207"/>
      <c r="BJ59" s="207"/>
      <c r="BK59" s="207"/>
      <c r="BL59" s="207"/>
    </row>
    <row r="60" spans="1:64" ht="25.5" x14ac:dyDescent="0.2">
      <c r="A60" s="430"/>
      <c r="B60" s="430"/>
      <c r="C60" s="208" t="s">
        <v>182</v>
      </c>
      <c r="D60" s="423"/>
      <c r="E60" s="208"/>
      <c r="F60" s="208">
        <v>839.57</v>
      </c>
      <c r="G60" s="208"/>
      <c r="H60" s="208"/>
      <c r="I60" s="208"/>
      <c r="J60" s="208"/>
      <c r="K60" s="208"/>
      <c r="L60" s="208"/>
      <c r="M60" s="208"/>
      <c r="N60" s="208"/>
      <c r="O60" s="208"/>
      <c r="P60" s="208"/>
      <c r="Q60" s="208"/>
      <c r="R60" s="208"/>
      <c r="S60" s="208"/>
      <c r="T60" s="208"/>
      <c r="U60" s="208">
        <v>0</v>
      </c>
      <c r="V60" s="208"/>
      <c r="W60" s="208"/>
      <c r="X60" s="208"/>
      <c r="Y60" s="208"/>
      <c r="Z60" s="208"/>
      <c r="AA60" s="208"/>
      <c r="AB60" s="208"/>
      <c r="AC60" s="208" t="s">
        <v>181</v>
      </c>
      <c r="AD60" s="209">
        <f t="shared" si="24"/>
        <v>72</v>
      </c>
      <c r="AE60" s="210">
        <f>'1. SVS ABA DE CARREGAMENTO'!$B$90</f>
        <v>24</v>
      </c>
      <c r="AF60" s="423"/>
      <c r="AG60" s="211">
        <f t="shared" si="215"/>
        <v>0</v>
      </c>
      <c r="AH60" s="211">
        <f t="shared" si="216"/>
        <v>2518.71</v>
      </c>
      <c r="AI60" s="211">
        <f t="shared" si="217"/>
        <v>0</v>
      </c>
      <c r="AJ60" s="211">
        <f t="shared" si="218"/>
        <v>0</v>
      </c>
      <c r="AK60" s="211">
        <f t="shared" si="219"/>
        <v>0</v>
      </c>
      <c r="AL60" s="211">
        <f t="shared" si="5"/>
        <v>0</v>
      </c>
      <c r="AM60" s="211">
        <f t="shared" si="6"/>
        <v>0</v>
      </c>
      <c r="AN60" s="211">
        <f t="shared" si="220"/>
        <v>0</v>
      </c>
      <c r="AO60" s="211">
        <f t="shared" si="221"/>
        <v>0</v>
      </c>
      <c r="AP60" s="211">
        <f t="shared" si="9"/>
        <v>0</v>
      </c>
      <c r="AQ60" s="211">
        <f t="shared" si="10"/>
        <v>0</v>
      </c>
      <c r="AR60" s="211">
        <f t="shared" si="222"/>
        <v>0</v>
      </c>
      <c r="AS60" s="211">
        <f t="shared" si="223"/>
        <v>0</v>
      </c>
      <c r="AT60" s="211">
        <f t="shared" si="224"/>
        <v>0</v>
      </c>
      <c r="AU60" s="211">
        <f t="shared" si="225"/>
        <v>0</v>
      </c>
      <c r="AV60" s="211">
        <f t="shared" si="226"/>
        <v>0</v>
      </c>
      <c r="AW60" s="211">
        <f t="shared" si="227"/>
        <v>0</v>
      </c>
      <c r="AX60" s="211">
        <f t="shared" si="228"/>
        <v>0</v>
      </c>
      <c r="AY60" s="211">
        <f t="shared" si="229"/>
        <v>0</v>
      </c>
      <c r="AZ60" s="211">
        <f t="shared" si="230"/>
        <v>0</v>
      </c>
      <c r="BA60" s="211">
        <f t="shared" si="231"/>
        <v>0</v>
      </c>
      <c r="BB60" s="211">
        <f t="shared" si="71"/>
        <v>0</v>
      </c>
      <c r="BC60" s="211">
        <f t="shared" si="72"/>
        <v>0</v>
      </c>
      <c r="BD60" s="211">
        <f t="shared" si="73"/>
        <v>0</v>
      </c>
      <c r="BE60" s="207"/>
      <c r="BF60" s="207"/>
      <c r="BG60" s="207"/>
      <c r="BH60" s="207"/>
      <c r="BI60" s="207"/>
      <c r="BJ60" s="207"/>
      <c r="BK60" s="207"/>
      <c r="BL60" s="207"/>
    </row>
    <row r="61" spans="1:64" ht="12.75" x14ac:dyDescent="0.2">
      <c r="A61" s="430"/>
      <c r="B61" s="430"/>
      <c r="C61" s="227" t="s">
        <v>183</v>
      </c>
      <c r="D61" s="423"/>
      <c r="E61" s="208"/>
      <c r="F61" s="208"/>
      <c r="G61" s="208"/>
      <c r="H61" s="208"/>
      <c r="I61" s="208"/>
      <c r="J61" s="208"/>
      <c r="K61" s="208"/>
      <c r="L61" s="208">
        <v>321.58999999999997</v>
      </c>
      <c r="M61" s="208"/>
      <c r="N61" s="208"/>
      <c r="O61" s="208"/>
      <c r="P61" s="208"/>
      <c r="Q61" s="208"/>
      <c r="R61" s="208"/>
      <c r="S61" s="208"/>
      <c r="T61" s="208"/>
      <c r="U61" s="208"/>
      <c r="V61" s="208"/>
      <c r="W61" s="208"/>
      <c r="X61" s="208"/>
      <c r="Y61" s="208"/>
      <c r="Z61" s="208"/>
      <c r="AA61" s="208"/>
      <c r="AB61" s="208"/>
      <c r="AC61" s="208" t="s">
        <v>185</v>
      </c>
      <c r="AD61" s="209">
        <f t="shared" ref="AD61:AD113" si="232">IF(AC61="DIÁRIA",AE61,IF(AC61="2xDIA",(AE61*2),IF(AC61="3xDIA",(AE61*3),IF(AC61="4xDIA",(AE61*4),IF(AC61="5xDIA",(AE61*5),IF(AC61="6xDIA",(AE61*6),IF(AC61="SEMANAL",4.33,IF(AC61="2xSEMANA",8,IF(AC61="3xSEMANA",12,IF(AC61="QUINZENAL",2,IF(AC61="MENSAL",1,IF(AC61="BIMESTRAL",0.5,IF(AC61="TRIMESTRAL",0.33,IF(AC61="SEMESTRAL",0.17,0))))))))))))))</f>
        <v>24</v>
      </c>
      <c r="AE61" s="210">
        <f>'1. SVS ABA DE CARREGAMENTO'!$B$90</f>
        <v>24</v>
      </c>
      <c r="AF61" s="423"/>
      <c r="AG61" s="211">
        <f t="shared" si="215"/>
        <v>0</v>
      </c>
      <c r="AH61" s="211">
        <f t="shared" si="216"/>
        <v>0</v>
      </c>
      <c r="AI61" s="211">
        <f t="shared" si="217"/>
        <v>0</v>
      </c>
      <c r="AJ61" s="211">
        <f t="shared" si="218"/>
        <v>0</v>
      </c>
      <c r="AK61" s="211">
        <f t="shared" si="219"/>
        <v>0</v>
      </c>
      <c r="AL61" s="211">
        <f t="shared" si="5"/>
        <v>0</v>
      </c>
      <c r="AM61" s="211">
        <f t="shared" si="6"/>
        <v>0</v>
      </c>
      <c r="AN61" s="211">
        <f t="shared" si="220"/>
        <v>321.58999999999997</v>
      </c>
      <c r="AO61" s="211">
        <f t="shared" si="221"/>
        <v>0</v>
      </c>
      <c r="AP61" s="211">
        <f t="shared" si="9"/>
        <v>0</v>
      </c>
      <c r="AQ61" s="211">
        <f t="shared" si="10"/>
        <v>0</v>
      </c>
      <c r="AR61" s="211">
        <f t="shared" si="222"/>
        <v>0</v>
      </c>
      <c r="AS61" s="211">
        <f t="shared" si="223"/>
        <v>0</v>
      </c>
      <c r="AT61" s="211">
        <f t="shared" si="224"/>
        <v>0</v>
      </c>
      <c r="AU61" s="211">
        <f t="shared" si="225"/>
        <v>0</v>
      </c>
      <c r="AV61" s="211">
        <f t="shared" si="226"/>
        <v>0</v>
      </c>
      <c r="AW61" s="211">
        <f t="shared" si="227"/>
        <v>0</v>
      </c>
      <c r="AX61" s="211">
        <f t="shared" si="228"/>
        <v>0</v>
      </c>
      <c r="AY61" s="211">
        <f t="shared" si="229"/>
        <v>0</v>
      </c>
      <c r="AZ61" s="211">
        <f t="shared" si="230"/>
        <v>0</v>
      </c>
      <c r="BA61" s="211">
        <f t="shared" si="231"/>
        <v>0</v>
      </c>
      <c r="BB61" s="211">
        <f t="shared" si="71"/>
        <v>0</v>
      </c>
      <c r="BC61" s="211">
        <f t="shared" si="72"/>
        <v>0</v>
      </c>
      <c r="BD61" s="211">
        <f t="shared" si="73"/>
        <v>0</v>
      </c>
      <c r="BE61" s="207"/>
      <c r="BF61" s="207"/>
      <c r="BG61" s="207"/>
      <c r="BH61" s="207"/>
      <c r="BI61" s="207"/>
      <c r="BJ61" s="207"/>
      <c r="BK61" s="207"/>
      <c r="BL61" s="207"/>
    </row>
    <row r="62" spans="1:64" ht="25.5" x14ac:dyDescent="0.2">
      <c r="A62" s="430"/>
      <c r="B62" s="430"/>
      <c r="C62" s="227" t="s">
        <v>184</v>
      </c>
      <c r="D62" s="423"/>
      <c r="E62" s="208"/>
      <c r="F62" s="208"/>
      <c r="G62" s="208"/>
      <c r="H62" s="208"/>
      <c r="I62" s="208"/>
      <c r="J62" s="208"/>
      <c r="K62" s="208"/>
      <c r="L62" s="208"/>
      <c r="M62" s="208">
        <v>138.65</v>
      </c>
      <c r="N62" s="208"/>
      <c r="O62" s="208"/>
      <c r="P62" s="208"/>
      <c r="Q62" s="208"/>
      <c r="R62" s="208"/>
      <c r="S62" s="208"/>
      <c r="T62" s="208"/>
      <c r="U62" s="208"/>
      <c r="V62" s="208"/>
      <c r="W62" s="208"/>
      <c r="X62" s="208"/>
      <c r="Y62" s="208"/>
      <c r="Z62" s="208"/>
      <c r="AA62" s="208"/>
      <c r="AB62" s="208"/>
      <c r="AC62" s="208" t="s">
        <v>188</v>
      </c>
      <c r="AD62" s="209">
        <f t="shared" si="232"/>
        <v>4.33</v>
      </c>
      <c r="AE62" s="210">
        <f>'1. SVS ABA DE CARREGAMENTO'!$B$90</f>
        <v>24</v>
      </c>
      <c r="AF62" s="423"/>
      <c r="AG62" s="211">
        <f t="shared" si="215"/>
        <v>0</v>
      </c>
      <c r="AH62" s="211">
        <f t="shared" si="216"/>
        <v>0</v>
      </c>
      <c r="AI62" s="211">
        <f t="shared" si="217"/>
        <v>0</v>
      </c>
      <c r="AJ62" s="211">
        <f t="shared" si="218"/>
        <v>0</v>
      </c>
      <c r="AK62" s="211">
        <f t="shared" si="219"/>
        <v>0</v>
      </c>
      <c r="AL62" s="211">
        <f t="shared" si="5"/>
        <v>0</v>
      </c>
      <c r="AM62" s="211">
        <f t="shared" si="6"/>
        <v>0</v>
      </c>
      <c r="AN62" s="211">
        <f t="shared" si="220"/>
        <v>0</v>
      </c>
      <c r="AO62" s="211">
        <f t="shared" si="221"/>
        <v>25.014770833333333</v>
      </c>
      <c r="AP62" s="211">
        <f t="shared" si="9"/>
        <v>0</v>
      </c>
      <c r="AQ62" s="211">
        <f t="shared" si="10"/>
        <v>0</v>
      </c>
      <c r="AR62" s="211">
        <f t="shared" si="222"/>
        <v>0</v>
      </c>
      <c r="AS62" s="211">
        <f t="shared" si="223"/>
        <v>0</v>
      </c>
      <c r="AT62" s="211">
        <f t="shared" si="224"/>
        <v>0</v>
      </c>
      <c r="AU62" s="211">
        <f t="shared" si="225"/>
        <v>0</v>
      </c>
      <c r="AV62" s="211">
        <f t="shared" si="226"/>
        <v>0</v>
      </c>
      <c r="AW62" s="211">
        <f t="shared" si="227"/>
        <v>0</v>
      </c>
      <c r="AX62" s="211">
        <f t="shared" si="228"/>
        <v>0</v>
      </c>
      <c r="AY62" s="211">
        <f t="shared" si="229"/>
        <v>0</v>
      </c>
      <c r="AZ62" s="211">
        <f t="shared" si="230"/>
        <v>0</v>
      </c>
      <c r="BA62" s="211">
        <f t="shared" si="231"/>
        <v>0</v>
      </c>
      <c r="BB62" s="211">
        <f t="shared" si="71"/>
        <v>0</v>
      </c>
      <c r="BC62" s="211">
        <f t="shared" si="72"/>
        <v>0</v>
      </c>
      <c r="BD62" s="211">
        <f t="shared" si="73"/>
        <v>0</v>
      </c>
      <c r="BE62" s="207"/>
      <c r="BF62" s="207"/>
      <c r="BG62" s="207"/>
      <c r="BH62" s="207"/>
      <c r="BI62" s="207"/>
      <c r="BJ62" s="207"/>
      <c r="BK62" s="207"/>
      <c r="BL62" s="207"/>
    </row>
    <row r="63" spans="1:64" ht="12.75" x14ac:dyDescent="0.2">
      <c r="A63" s="430"/>
      <c r="B63" s="430"/>
      <c r="C63" s="208" t="s">
        <v>186</v>
      </c>
      <c r="D63" s="423"/>
      <c r="E63" s="208"/>
      <c r="F63" s="208"/>
      <c r="G63" s="208"/>
      <c r="H63" s="208"/>
      <c r="I63" s="208"/>
      <c r="J63" s="208"/>
      <c r="K63" s="208"/>
      <c r="L63" s="208"/>
      <c r="M63" s="208">
        <v>0</v>
      </c>
      <c r="N63" s="208"/>
      <c r="O63" s="208"/>
      <c r="P63" s="208">
        <v>0</v>
      </c>
      <c r="Q63" s="208"/>
      <c r="R63" s="208"/>
      <c r="S63" s="208"/>
      <c r="T63" s="208"/>
      <c r="U63" s="208">
        <v>0</v>
      </c>
      <c r="V63" s="208">
        <v>357.88</v>
      </c>
      <c r="W63" s="208"/>
      <c r="X63" s="208"/>
      <c r="Y63" s="208"/>
      <c r="Z63" s="208"/>
      <c r="AA63" s="208"/>
      <c r="AB63" s="208"/>
      <c r="AC63" s="208" t="s">
        <v>627</v>
      </c>
      <c r="AD63" s="209">
        <f t="shared" si="232"/>
        <v>0.17</v>
      </c>
      <c r="AE63" s="210">
        <f>'1. SVS ABA DE CARREGAMENTO'!$B$90</f>
        <v>24</v>
      </c>
      <c r="AF63" s="423"/>
      <c r="AG63" s="211">
        <f t="shared" si="215"/>
        <v>0</v>
      </c>
      <c r="AH63" s="211">
        <f t="shared" si="216"/>
        <v>0</v>
      </c>
      <c r="AI63" s="211">
        <f t="shared" si="217"/>
        <v>0</v>
      </c>
      <c r="AJ63" s="211">
        <f t="shared" si="218"/>
        <v>0</v>
      </c>
      <c r="AK63" s="211">
        <f t="shared" si="219"/>
        <v>0</v>
      </c>
      <c r="AL63" s="211">
        <f t="shared" si="5"/>
        <v>0</v>
      </c>
      <c r="AM63" s="211">
        <f t="shared" si="6"/>
        <v>0</v>
      </c>
      <c r="AN63" s="211">
        <f t="shared" si="220"/>
        <v>0</v>
      </c>
      <c r="AO63" s="211">
        <f t="shared" si="221"/>
        <v>0</v>
      </c>
      <c r="AP63" s="211">
        <f t="shared" si="9"/>
        <v>0</v>
      </c>
      <c r="AQ63" s="211">
        <f t="shared" si="10"/>
        <v>0</v>
      </c>
      <c r="AR63" s="211">
        <f t="shared" si="222"/>
        <v>0</v>
      </c>
      <c r="AS63" s="211">
        <f t="shared" si="223"/>
        <v>0</v>
      </c>
      <c r="AT63" s="211">
        <f t="shared" si="224"/>
        <v>0</v>
      </c>
      <c r="AU63" s="211">
        <f t="shared" si="225"/>
        <v>0</v>
      </c>
      <c r="AV63" s="211">
        <f t="shared" si="226"/>
        <v>0</v>
      </c>
      <c r="AW63" s="211">
        <f t="shared" si="227"/>
        <v>0</v>
      </c>
      <c r="AX63" s="211">
        <f t="shared" si="228"/>
        <v>2.5349833333333334</v>
      </c>
      <c r="AY63" s="211">
        <f t="shared" si="229"/>
        <v>0</v>
      </c>
      <c r="AZ63" s="211">
        <f t="shared" si="230"/>
        <v>0</v>
      </c>
      <c r="BA63" s="211">
        <f t="shared" si="231"/>
        <v>0</v>
      </c>
      <c r="BB63" s="211">
        <f t="shared" si="71"/>
        <v>0</v>
      </c>
      <c r="BC63" s="211">
        <f t="shared" si="72"/>
        <v>0</v>
      </c>
      <c r="BD63" s="211">
        <f t="shared" si="73"/>
        <v>0</v>
      </c>
      <c r="BE63" s="207"/>
      <c r="BF63" s="207"/>
      <c r="BG63" s="207"/>
      <c r="BH63" s="207"/>
      <c r="BI63" s="207"/>
      <c r="BJ63" s="207"/>
      <c r="BK63" s="207"/>
      <c r="BL63" s="207"/>
    </row>
    <row r="64" spans="1:64" ht="12.75" x14ac:dyDescent="0.2">
      <c r="A64" s="430"/>
      <c r="B64" s="430"/>
      <c r="C64" s="208" t="s">
        <v>187</v>
      </c>
      <c r="D64" s="423"/>
      <c r="E64" s="208"/>
      <c r="F64" s="208"/>
      <c r="G64" s="208"/>
      <c r="H64" s="208"/>
      <c r="I64" s="208"/>
      <c r="J64" s="208"/>
      <c r="K64" s="208"/>
      <c r="L64" s="208"/>
      <c r="M64" s="208"/>
      <c r="N64" s="208"/>
      <c r="O64" s="208"/>
      <c r="P64" s="208"/>
      <c r="Q64" s="208"/>
      <c r="R64" s="208"/>
      <c r="S64" s="208"/>
      <c r="T64" s="208"/>
      <c r="U64" s="208"/>
      <c r="V64" s="208"/>
      <c r="W64" s="208">
        <v>357.88</v>
      </c>
      <c r="X64" s="208"/>
      <c r="Y64" s="208"/>
      <c r="Z64" s="208"/>
      <c r="AA64" s="208"/>
      <c r="AB64" s="208"/>
      <c r="AC64" s="208" t="s">
        <v>628</v>
      </c>
      <c r="AD64" s="209">
        <f t="shared" si="232"/>
        <v>8</v>
      </c>
      <c r="AE64" s="210">
        <f>'1. SVS ABA DE CARREGAMENTO'!$B$90</f>
        <v>24</v>
      </c>
      <c r="AF64" s="423"/>
      <c r="AG64" s="211">
        <f t="shared" si="215"/>
        <v>0</v>
      </c>
      <c r="AH64" s="211">
        <f t="shared" si="216"/>
        <v>0</v>
      </c>
      <c r="AI64" s="211">
        <f t="shared" si="217"/>
        <v>0</v>
      </c>
      <c r="AJ64" s="211">
        <f t="shared" si="218"/>
        <v>0</v>
      </c>
      <c r="AK64" s="211">
        <f t="shared" si="219"/>
        <v>0</v>
      </c>
      <c r="AL64" s="211">
        <f t="shared" si="5"/>
        <v>0</v>
      </c>
      <c r="AM64" s="211">
        <f t="shared" si="6"/>
        <v>0</v>
      </c>
      <c r="AN64" s="211">
        <f t="shared" si="220"/>
        <v>0</v>
      </c>
      <c r="AO64" s="211">
        <f t="shared" si="221"/>
        <v>0</v>
      </c>
      <c r="AP64" s="211">
        <f t="shared" si="9"/>
        <v>0</v>
      </c>
      <c r="AQ64" s="211">
        <f t="shared" si="10"/>
        <v>0</v>
      </c>
      <c r="AR64" s="211">
        <f t="shared" si="222"/>
        <v>0</v>
      </c>
      <c r="AS64" s="211">
        <f t="shared" si="223"/>
        <v>0</v>
      </c>
      <c r="AT64" s="211">
        <f t="shared" si="224"/>
        <v>0</v>
      </c>
      <c r="AU64" s="211">
        <f t="shared" si="225"/>
        <v>0</v>
      </c>
      <c r="AV64" s="211">
        <f t="shared" si="226"/>
        <v>0</v>
      </c>
      <c r="AW64" s="211">
        <f t="shared" si="227"/>
        <v>0</v>
      </c>
      <c r="AX64" s="211">
        <f t="shared" si="228"/>
        <v>0</v>
      </c>
      <c r="AY64" s="211">
        <f t="shared" si="229"/>
        <v>119.29333333333334</v>
      </c>
      <c r="AZ64" s="211">
        <f t="shared" si="230"/>
        <v>0</v>
      </c>
      <c r="BA64" s="211">
        <f t="shared" si="231"/>
        <v>0</v>
      </c>
      <c r="BB64" s="211">
        <f t="shared" si="71"/>
        <v>0</v>
      </c>
      <c r="BC64" s="211">
        <f t="shared" si="72"/>
        <v>0</v>
      </c>
      <c r="BD64" s="211">
        <f t="shared" si="73"/>
        <v>0</v>
      </c>
      <c r="BE64" s="207"/>
      <c r="BF64" s="207"/>
      <c r="BG64" s="207"/>
      <c r="BH64" s="207"/>
      <c r="BI64" s="207"/>
      <c r="BJ64" s="207"/>
      <c r="BK64" s="207"/>
      <c r="BL64" s="207"/>
    </row>
    <row r="65" spans="1:64" ht="12.75" x14ac:dyDescent="0.2">
      <c r="A65" s="430"/>
      <c r="B65" s="430"/>
      <c r="C65" s="208" t="s">
        <v>160</v>
      </c>
      <c r="D65" s="423"/>
      <c r="E65" s="208"/>
      <c r="F65" s="208"/>
      <c r="G65" s="208"/>
      <c r="H65" s="208"/>
      <c r="I65" s="208"/>
      <c r="J65" s="208"/>
      <c r="K65" s="208"/>
      <c r="L65" s="208"/>
      <c r="M65" s="208"/>
      <c r="N65" s="208"/>
      <c r="O65" s="208"/>
      <c r="P65" s="208"/>
      <c r="Q65" s="208"/>
      <c r="R65" s="208"/>
      <c r="S65" s="208"/>
      <c r="T65" s="208"/>
      <c r="U65" s="208"/>
      <c r="V65" s="208"/>
      <c r="W65" s="208"/>
      <c r="X65" s="208"/>
      <c r="Y65" s="208"/>
      <c r="Z65" s="208">
        <v>36.130000000000003</v>
      </c>
      <c r="AA65" s="208"/>
      <c r="AB65" s="208"/>
      <c r="AC65" s="208" t="s">
        <v>623</v>
      </c>
      <c r="AD65" s="209">
        <f t="shared" si="232"/>
        <v>144</v>
      </c>
      <c r="AE65" s="210">
        <f>'1. SVS ABA DE CARREGAMENTO'!$B$90</f>
        <v>24</v>
      </c>
      <c r="AF65" s="423"/>
      <c r="AG65" s="211">
        <f t="shared" ref="AG65:AG66" si="233">(E65*AD65)/AE65</f>
        <v>0</v>
      </c>
      <c r="AH65" s="211">
        <f t="shared" ref="AH65:AH66" si="234">(F65*AD65)/AE65</f>
        <v>0</v>
      </c>
      <c r="AI65" s="211">
        <f t="shared" ref="AI65:AI66" si="235">(G65*AD65)/AE65</f>
        <v>0</v>
      </c>
      <c r="AJ65" s="211">
        <f t="shared" ref="AJ65:AJ66" si="236">(H65*AD65)/AE65</f>
        <v>0</v>
      </c>
      <c r="AK65" s="211">
        <f t="shared" ref="AK65:AK66" si="237">(I65*AD65)/AE65</f>
        <v>0</v>
      </c>
      <c r="AL65" s="211">
        <f t="shared" ref="AL65:AL66" si="238">(J65*AD65)/AE65</f>
        <v>0</v>
      </c>
      <c r="AM65" s="211">
        <f t="shared" ref="AM65:AM66" si="239">(K65*AD65)/AE65</f>
        <v>0</v>
      </c>
      <c r="AN65" s="211">
        <f t="shared" ref="AN65:AN66" si="240">(L65*AD65)/AE65</f>
        <v>0</v>
      </c>
      <c r="AO65" s="211">
        <f t="shared" ref="AO65:AO66" si="241">(M65*AD65)/AE65</f>
        <v>0</v>
      </c>
      <c r="AP65" s="211">
        <f t="shared" ref="AP65:AP66" si="242">(N65*AD65)/AE65</f>
        <v>0</v>
      </c>
      <c r="AQ65" s="211">
        <f t="shared" ref="AQ65:AQ66" si="243">(O65*AD65)/AE65</f>
        <v>0</v>
      </c>
      <c r="AR65" s="211">
        <f t="shared" ref="AR65:AR66" si="244">(P65*AD65)/AE65</f>
        <v>0</v>
      </c>
      <c r="AS65" s="211">
        <f t="shared" ref="AS65:AS66" si="245">(Q65*AD65)/AE65</f>
        <v>0</v>
      </c>
      <c r="AT65" s="211">
        <f t="shared" ref="AT65:AT66" si="246">(R65*AD65)/AE65</f>
        <v>0</v>
      </c>
      <c r="AU65" s="211">
        <f t="shared" ref="AU65:AU66" si="247">(S65*AD65)/AE65</f>
        <v>0</v>
      </c>
      <c r="AV65" s="211">
        <f t="shared" ref="AV65:AV66" si="248">(T65*AD65)/AE65</f>
        <v>0</v>
      </c>
      <c r="AW65" s="211">
        <f t="shared" ref="AW65:AW66" si="249">(U65*AD65)/AE65</f>
        <v>0</v>
      </c>
      <c r="AX65" s="211">
        <f t="shared" ref="AX65:AX66" si="250">(V65*AD65)/AE65</f>
        <v>0</v>
      </c>
      <c r="AY65" s="211">
        <f t="shared" ref="AY65:AY66" si="251">(W65*AD65)/AE65</f>
        <v>0</v>
      </c>
      <c r="AZ65" s="211">
        <f t="shared" ref="AZ65:AZ66" si="252">(X65*AD65)/AE65</f>
        <v>0</v>
      </c>
      <c r="BA65" s="211">
        <f t="shared" ref="BA65:BA66" si="253">(Y65*AD65)/AE65</f>
        <v>0</v>
      </c>
      <c r="BB65" s="211">
        <f t="shared" si="71"/>
        <v>216.78</v>
      </c>
      <c r="BC65" s="211">
        <f t="shared" si="72"/>
        <v>0</v>
      </c>
      <c r="BD65" s="211">
        <f t="shared" si="73"/>
        <v>0</v>
      </c>
      <c r="BE65" s="207"/>
      <c r="BF65" s="207"/>
      <c r="BG65" s="207"/>
      <c r="BH65" s="207"/>
      <c r="BI65" s="207"/>
      <c r="BJ65" s="207"/>
      <c r="BK65" s="207"/>
      <c r="BL65" s="207"/>
    </row>
    <row r="66" spans="1:64" ht="12.75" x14ac:dyDescent="0.2">
      <c r="A66" s="430"/>
      <c r="B66" s="430"/>
      <c r="C66" s="208" t="s">
        <v>87</v>
      </c>
      <c r="D66" s="423"/>
      <c r="E66" s="208"/>
      <c r="F66" s="208"/>
      <c r="G66" s="208"/>
      <c r="H66" s="208"/>
      <c r="I66" s="208"/>
      <c r="J66" s="208"/>
      <c r="K66" s="208"/>
      <c r="L66" s="208"/>
      <c r="M66" s="208"/>
      <c r="N66" s="208"/>
      <c r="O66" s="208"/>
      <c r="P66" s="208"/>
      <c r="Q66" s="208"/>
      <c r="R66" s="208"/>
      <c r="S66" s="208"/>
      <c r="T66" s="208"/>
      <c r="U66" s="208"/>
      <c r="V66" s="208"/>
      <c r="W66" s="208"/>
      <c r="X66" s="208"/>
      <c r="Y66" s="208"/>
      <c r="Z66" s="208"/>
      <c r="AA66" s="208"/>
      <c r="AB66" s="208">
        <v>36.130000000000003</v>
      </c>
      <c r="AC66" s="208" t="s">
        <v>188</v>
      </c>
      <c r="AD66" s="209">
        <f t="shared" si="232"/>
        <v>4.33</v>
      </c>
      <c r="AE66" s="210">
        <f>'1. SVS ABA DE CARREGAMENTO'!$B$90</f>
        <v>24</v>
      </c>
      <c r="AF66" s="423"/>
      <c r="AG66" s="211">
        <f t="shared" si="233"/>
        <v>0</v>
      </c>
      <c r="AH66" s="211">
        <f t="shared" si="234"/>
        <v>0</v>
      </c>
      <c r="AI66" s="211">
        <f t="shared" si="235"/>
        <v>0</v>
      </c>
      <c r="AJ66" s="211">
        <f t="shared" si="236"/>
        <v>0</v>
      </c>
      <c r="AK66" s="211">
        <f t="shared" si="237"/>
        <v>0</v>
      </c>
      <c r="AL66" s="211">
        <f t="shared" si="238"/>
        <v>0</v>
      </c>
      <c r="AM66" s="211">
        <f t="shared" si="239"/>
        <v>0</v>
      </c>
      <c r="AN66" s="211">
        <f t="shared" si="240"/>
        <v>0</v>
      </c>
      <c r="AO66" s="211">
        <f t="shared" si="241"/>
        <v>0</v>
      </c>
      <c r="AP66" s="211">
        <f t="shared" si="242"/>
        <v>0</v>
      </c>
      <c r="AQ66" s="211">
        <f t="shared" si="243"/>
        <v>0</v>
      </c>
      <c r="AR66" s="211">
        <f t="shared" si="244"/>
        <v>0</v>
      </c>
      <c r="AS66" s="211">
        <f t="shared" si="245"/>
        <v>0</v>
      </c>
      <c r="AT66" s="211">
        <f t="shared" si="246"/>
        <v>0</v>
      </c>
      <c r="AU66" s="211">
        <f t="shared" si="247"/>
        <v>0</v>
      </c>
      <c r="AV66" s="211">
        <f t="shared" si="248"/>
        <v>0</v>
      </c>
      <c r="AW66" s="211">
        <f t="shared" si="249"/>
        <v>0</v>
      </c>
      <c r="AX66" s="211">
        <f t="shared" si="250"/>
        <v>0</v>
      </c>
      <c r="AY66" s="211">
        <f t="shared" si="251"/>
        <v>0</v>
      </c>
      <c r="AZ66" s="211">
        <f t="shared" si="252"/>
        <v>0</v>
      </c>
      <c r="BA66" s="211">
        <f t="shared" si="253"/>
        <v>0</v>
      </c>
      <c r="BB66" s="211">
        <f t="shared" si="71"/>
        <v>0</v>
      </c>
      <c r="BC66" s="211">
        <f t="shared" si="72"/>
        <v>0</v>
      </c>
      <c r="BD66" s="211">
        <f t="shared" si="73"/>
        <v>6.5184541666666673</v>
      </c>
      <c r="BE66" s="207"/>
      <c r="BF66" s="207"/>
      <c r="BG66" s="207"/>
      <c r="BH66" s="207"/>
      <c r="BI66" s="207"/>
      <c r="BJ66" s="207"/>
      <c r="BK66" s="207"/>
      <c r="BL66" s="207"/>
    </row>
    <row r="67" spans="1:64" ht="25.5" x14ac:dyDescent="0.2">
      <c r="A67" s="431"/>
      <c r="B67" s="431"/>
      <c r="C67" s="208" t="s">
        <v>86</v>
      </c>
      <c r="D67" s="424"/>
      <c r="E67" s="208"/>
      <c r="F67" s="208"/>
      <c r="G67" s="208"/>
      <c r="H67" s="208"/>
      <c r="I67" s="208"/>
      <c r="J67" s="208"/>
      <c r="K67" s="208"/>
      <c r="L67" s="208"/>
      <c r="M67" s="208"/>
      <c r="N67" s="208"/>
      <c r="O67" s="208"/>
      <c r="P67" s="208"/>
      <c r="Q67" s="208"/>
      <c r="R67" s="208"/>
      <c r="S67" s="208"/>
      <c r="T67" s="208"/>
      <c r="U67" s="208"/>
      <c r="V67" s="208"/>
      <c r="W67" s="208"/>
      <c r="X67" s="208"/>
      <c r="Y67" s="208"/>
      <c r="Z67" s="208"/>
      <c r="AA67" s="208">
        <v>108.39</v>
      </c>
      <c r="AB67" s="208"/>
      <c r="AC67" s="208" t="s">
        <v>188</v>
      </c>
      <c r="AD67" s="209">
        <f t="shared" si="232"/>
        <v>4.33</v>
      </c>
      <c r="AE67" s="210">
        <f>'1. SVS ABA DE CARREGAMENTO'!$B$90</f>
        <v>24</v>
      </c>
      <c r="AF67" s="424"/>
      <c r="AG67" s="211">
        <f t="shared" si="215"/>
        <v>0</v>
      </c>
      <c r="AH67" s="211">
        <f t="shared" si="216"/>
        <v>0</v>
      </c>
      <c r="AI67" s="211">
        <f t="shared" si="217"/>
        <v>0</v>
      </c>
      <c r="AJ67" s="211">
        <f t="shared" si="218"/>
        <v>0</v>
      </c>
      <c r="AK67" s="211">
        <f t="shared" si="219"/>
        <v>0</v>
      </c>
      <c r="AL67" s="211">
        <f t="shared" si="5"/>
        <v>0</v>
      </c>
      <c r="AM67" s="211">
        <f t="shared" si="6"/>
        <v>0</v>
      </c>
      <c r="AN67" s="211">
        <f t="shared" si="220"/>
        <v>0</v>
      </c>
      <c r="AO67" s="211">
        <f t="shared" si="221"/>
        <v>0</v>
      </c>
      <c r="AP67" s="211">
        <f t="shared" si="9"/>
        <v>0</v>
      </c>
      <c r="AQ67" s="211">
        <f t="shared" si="10"/>
        <v>0</v>
      </c>
      <c r="AR67" s="211">
        <f t="shared" si="222"/>
        <v>0</v>
      </c>
      <c r="AS67" s="211">
        <f t="shared" si="223"/>
        <v>0</v>
      </c>
      <c r="AT67" s="211">
        <f t="shared" si="224"/>
        <v>0</v>
      </c>
      <c r="AU67" s="211">
        <f t="shared" si="225"/>
        <v>0</v>
      </c>
      <c r="AV67" s="211">
        <f t="shared" si="226"/>
        <v>0</v>
      </c>
      <c r="AW67" s="211">
        <f t="shared" si="227"/>
        <v>0</v>
      </c>
      <c r="AX67" s="211">
        <f t="shared" si="228"/>
        <v>0</v>
      </c>
      <c r="AY67" s="211">
        <f t="shared" si="229"/>
        <v>0</v>
      </c>
      <c r="AZ67" s="211">
        <f t="shared" si="230"/>
        <v>0</v>
      </c>
      <c r="BA67" s="211">
        <f t="shared" si="231"/>
        <v>0</v>
      </c>
      <c r="BB67" s="211">
        <f t="shared" si="71"/>
        <v>0</v>
      </c>
      <c r="BC67" s="211">
        <f t="shared" si="72"/>
        <v>19.555362500000001</v>
      </c>
      <c r="BD67" s="211">
        <f t="shared" si="73"/>
        <v>0</v>
      </c>
      <c r="BE67" s="207"/>
      <c r="BF67" s="207"/>
      <c r="BG67" s="207"/>
      <c r="BH67" s="207"/>
      <c r="BI67" s="207"/>
      <c r="BJ67" s="207"/>
      <c r="BK67" s="207"/>
      <c r="BL67" s="207"/>
    </row>
    <row r="68" spans="1:64" ht="25.5" x14ac:dyDescent="0.2">
      <c r="A68" s="429">
        <v>8</v>
      </c>
      <c r="B68" s="432" t="s">
        <v>204</v>
      </c>
      <c r="C68" s="212" t="s">
        <v>203</v>
      </c>
      <c r="D68" s="422">
        <f>SUM(E68:AB79)</f>
        <v>3228.7299999999996</v>
      </c>
      <c r="E68" s="212"/>
      <c r="F68" s="212">
        <v>8</v>
      </c>
      <c r="G68" s="212"/>
      <c r="H68" s="212"/>
      <c r="I68" s="212"/>
      <c r="J68" s="212"/>
      <c r="K68" s="212"/>
      <c r="L68" s="212"/>
      <c r="M68" s="212"/>
      <c r="N68" s="212"/>
      <c r="O68" s="212"/>
      <c r="P68" s="212"/>
      <c r="Q68" s="212"/>
      <c r="R68" s="212"/>
      <c r="S68" s="212"/>
      <c r="T68" s="212"/>
      <c r="U68" s="212">
        <v>0</v>
      </c>
      <c r="V68" s="212"/>
      <c r="W68" s="212"/>
      <c r="X68" s="212"/>
      <c r="Y68" s="212"/>
      <c r="Z68" s="212"/>
      <c r="AA68" s="212"/>
      <c r="AB68" s="212"/>
      <c r="AC68" s="213" t="s">
        <v>185</v>
      </c>
      <c r="AD68" s="214">
        <f t="shared" si="232"/>
        <v>24</v>
      </c>
      <c r="AE68" s="215">
        <f>'1. SVS ABA DE CARREGAMENTO'!$B$90</f>
        <v>24</v>
      </c>
      <c r="AF68" s="422">
        <f>SUM(AG68:BD79)</f>
        <v>3219.7051958333336</v>
      </c>
      <c r="AG68" s="216">
        <f t="shared" si="215"/>
        <v>0</v>
      </c>
      <c r="AH68" s="216">
        <f t="shared" si="216"/>
        <v>8</v>
      </c>
      <c r="AI68" s="216">
        <f t="shared" si="217"/>
        <v>0</v>
      </c>
      <c r="AJ68" s="216">
        <f t="shared" si="218"/>
        <v>0</v>
      </c>
      <c r="AK68" s="216">
        <f t="shared" si="219"/>
        <v>0</v>
      </c>
      <c r="AL68" s="217">
        <f t="shared" si="5"/>
        <v>0</v>
      </c>
      <c r="AM68" s="217">
        <f t="shared" si="6"/>
        <v>0</v>
      </c>
      <c r="AN68" s="216">
        <f t="shared" si="220"/>
        <v>0</v>
      </c>
      <c r="AO68" s="216">
        <f t="shared" si="221"/>
        <v>0</v>
      </c>
      <c r="AP68" s="217">
        <f t="shared" si="9"/>
        <v>0</v>
      </c>
      <c r="AQ68" s="217">
        <f t="shared" si="10"/>
        <v>0</v>
      </c>
      <c r="AR68" s="216">
        <f t="shared" si="222"/>
        <v>0</v>
      </c>
      <c r="AS68" s="216">
        <f t="shared" si="223"/>
        <v>0</v>
      </c>
      <c r="AT68" s="216">
        <f t="shared" si="224"/>
        <v>0</v>
      </c>
      <c r="AU68" s="216">
        <f t="shared" si="225"/>
        <v>0</v>
      </c>
      <c r="AV68" s="216">
        <f t="shared" si="226"/>
        <v>0</v>
      </c>
      <c r="AW68" s="216">
        <f t="shared" si="227"/>
        <v>0</v>
      </c>
      <c r="AX68" s="216">
        <f t="shared" si="228"/>
        <v>0</v>
      </c>
      <c r="AY68" s="216">
        <f t="shared" si="229"/>
        <v>0</v>
      </c>
      <c r="AZ68" s="216">
        <f t="shared" si="230"/>
        <v>0</v>
      </c>
      <c r="BA68" s="216">
        <f t="shared" si="231"/>
        <v>0</v>
      </c>
      <c r="BB68" s="218">
        <f t="shared" si="71"/>
        <v>0</v>
      </c>
      <c r="BC68" s="218">
        <f t="shared" si="72"/>
        <v>0</v>
      </c>
      <c r="BD68" s="218">
        <f t="shared" si="73"/>
        <v>0</v>
      </c>
      <c r="BE68" s="207"/>
      <c r="BF68" s="207"/>
      <c r="BG68" s="207"/>
      <c r="BH68" s="207"/>
      <c r="BI68" s="207"/>
      <c r="BJ68" s="207"/>
      <c r="BK68" s="207"/>
      <c r="BL68" s="207"/>
    </row>
    <row r="69" spans="1:64" ht="12.75" x14ac:dyDescent="0.2">
      <c r="A69" s="430"/>
      <c r="B69" s="430"/>
      <c r="C69" s="212" t="s">
        <v>205</v>
      </c>
      <c r="D69" s="423"/>
      <c r="E69" s="212"/>
      <c r="F69" s="212"/>
      <c r="G69" s="212"/>
      <c r="H69" s="212"/>
      <c r="I69" s="212"/>
      <c r="J69" s="212"/>
      <c r="K69" s="212"/>
      <c r="L69" s="212">
        <f>776.16+168.29</f>
        <v>944.44999999999993</v>
      </c>
      <c r="M69" s="212"/>
      <c r="N69" s="212"/>
      <c r="O69" s="212"/>
      <c r="P69" s="212"/>
      <c r="Q69" s="212"/>
      <c r="R69" s="212"/>
      <c r="S69" s="212"/>
      <c r="T69" s="212"/>
      <c r="U69" s="212"/>
      <c r="V69" s="212"/>
      <c r="W69" s="212"/>
      <c r="X69" s="212"/>
      <c r="Y69" s="212"/>
      <c r="Z69" s="212"/>
      <c r="AA69" s="212"/>
      <c r="AB69" s="212"/>
      <c r="AC69" s="213" t="s">
        <v>185</v>
      </c>
      <c r="AD69" s="214">
        <f t="shared" si="232"/>
        <v>24</v>
      </c>
      <c r="AE69" s="215">
        <f>'1. SVS ABA DE CARREGAMENTO'!$B$90</f>
        <v>24</v>
      </c>
      <c r="AF69" s="423"/>
      <c r="AG69" s="216">
        <f t="shared" si="215"/>
        <v>0</v>
      </c>
      <c r="AH69" s="216">
        <f t="shared" si="216"/>
        <v>0</v>
      </c>
      <c r="AI69" s="216">
        <f t="shared" si="217"/>
        <v>0</v>
      </c>
      <c r="AJ69" s="216">
        <f t="shared" si="218"/>
        <v>0</v>
      </c>
      <c r="AK69" s="216">
        <f t="shared" si="219"/>
        <v>0</v>
      </c>
      <c r="AL69" s="217">
        <f t="shared" si="5"/>
        <v>0</v>
      </c>
      <c r="AM69" s="217">
        <f t="shared" si="6"/>
        <v>0</v>
      </c>
      <c r="AN69" s="216">
        <f t="shared" si="220"/>
        <v>944.44999999999993</v>
      </c>
      <c r="AO69" s="216">
        <f t="shared" si="221"/>
        <v>0</v>
      </c>
      <c r="AP69" s="217">
        <f t="shared" si="9"/>
        <v>0</v>
      </c>
      <c r="AQ69" s="217">
        <f t="shared" si="10"/>
        <v>0</v>
      </c>
      <c r="AR69" s="216">
        <f t="shared" si="222"/>
        <v>0</v>
      </c>
      <c r="AS69" s="216">
        <f t="shared" si="223"/>
        <v>0</v>
      </c>
      <c r="AT69" s="216">
        <f t="shared" si="224"/>
        <v>0</v>
      </c>
      <c r="AU69" s="216">
        <f t="shared" si="225"/>
        <v>0</v>
      </c>
      <c r="AV69" s="216">
        <f t="shared" si="226"/>
        <v>0</v>
      </c>
      <c r="AW69" s="216">
        <f t="shared" si="227"/>
        <v>0</v>
      </c>
      <c r="AX69" s="216">
        <f t="shared" si="228"/>
        <v>0</v>
      </c>
      <c r="AY69" s="216">
        <f t="shared" si="229"/>
        <v>0</v>
      </c>
      <c r="AZ69" s="216">
        <f t="shared" si="230"/>
        <v>0</v>
      </c>
      <c r="BA69" s="216">
        <f t="shared" si="231"/>
        <v>0</v>
      </c>
      <c r="BB69" s="218">
        <f t="shared" si="71"/>
        <v>0</v>
      </c>
      <c r="BC69" s="218">
        <f t="shared" si="72"/>
        <v>0</v>
      </c>
      <c r="BD69" s="218">
        <f t="shared" si="73"/>
        <v>0</v>
      </c>
      <c r="BE69" s="207"/>
      <c r="BF69" s="207"/>
      <c r="BG69" s="207"/>
      <c r="BH69" s="207"/>
      <c r="BI69" s="207"/>
      <c r="BJ69" s="207"/>
      <c r="BK69" s="207"/>
      <c r="BL69" s="207"/>
    </row>
    <row r="70" spans="1:64" ht="12.75" x14ac:dyDescent="0.2">
      <c r="A70" s="430"/>
      <c r="B70" s="430"/>
      <c r="C70" s="212" t="s">
        <v>206</v>
      </c>
      <c r="D70" s="423"/>
      <c r="E70" s="212"/>
      <c r="F70" s="212"/>
      <c r="G70" s="212"/>
      <c r="H70" s="212"/>
      <c r="I70" s="212"/>
      <c r="J70" s="212"/>
      <c r="K70" s="212"/>
      <c r="L70" s="212"/>
      <c r="M70" s="212">
        <v>260.18</v>
      </c>
      <c r="N70" s="212"/>
      <c r="O70" s="212"/>
      <c r="P70" s="212"/>
      <c r="Q70" s="212"/>
      <c r="R70" s="212"/>
      <c r="S70" s="212"/>
      <c r="T70" s="212"/>
      <c r="U70" s="212"/>
      <c r="V70" s="212"/>
      <c r="W70" s="212"/>
      <c r="X70" s="212"/>
      <c r="Y70" s="212"/>
      <c r="Z70" s="212"/>
      <c r="AA70" s="212"/>
      <c r="AB70" s="212"/>
      <c r="AC70" s="213" t="s">
        <v>188</v>
      </c>
      <c r="AD70" s="214">
        <f t="shared" si="232"/>
        <v>4.33</v>
      </c>
      <c r="AE70" s="215">
        <f>'1. SVS ABA DE CARREGAMENTO'!$B$90</f>
        <v>24</v>
      </c>
      <c r="AF70" s="423"/>
      <c r="AG70" s="216">
        <f t="shared" si="215"/>
        <v>0</v>
      </c>
      <c r="AH70" s="216">
        <f t="shared" si="216"/>
        <v>0</v>
      </c>
      <c r="AI70" s="216">
        <f t="shared" si="217"/>
        <v>0</v>
      </c>
      <c r="AJ70" s="216">
        <f t="shared" si="218"/>
        <v>0</v>
      </c>
      <c r="AK70" s="216">
        <f t="shared" si="219"/>
        <v>0</v>
      </c>
      <c r="AL70" s="217">
        <f t="shared" si="5"/>
        <v>0</v>
      </c>
      <c r="AM70" s="217">
        <f t="shared" si="6"/>
        <v>0</v>
      </c>
      <c r="AN70" s="216">
        <f t="shared" si="220"/>
        <v>0</v>
      </c>
      <c r="AO70" s="216">
        <f t="shared" si="221"/>
        <v>46.940808333333337</v>
      </c>
      <c r="AP70" s="217">
        <f t="shared" si="9"/>
        <v>0</v>
      </c>
      <c r="AQ70" s="217">
        <f t="shared" si="10"/>
        <v>0</v>
      </c>
      <c r="AR70" s="216">
        <f t="shared" si="222"/>
        <v>0</v>
      </c>
      <c r="AS70" s="216">
        <f t="shared" si="223"/>
        <v>0</v>
      </c>
      <c r="AT70" s="216">
        <f t="shared" si="224"/>
        <v>0</v>
      </c>
      <c r="AU70" s="216">
        <f t="shared" si="225"/>
        <v>0</v>
      </c>
      <c r="AV70" s="216">
        <f t="shared" si="226"/>
        <v>0</v>
      </c>
      <c r="AW70" s="216">
        <f t="shared" si="227"/>
        <v>0</v>
      </c>
      <c r="AX70" s="216">
        <f t="shared" si="228"/>
        <v>0</v>
      </c>
      <c r="AY70" s="216">
        <f t="shared" si="229"/>
        <v>0</v>
      </c>
      <c r="AZ70" s="216">
        <f t="shared" si="230"/>
        <v>0</v>
      </c>
      <c r="BA70" s="216">
        <f t="shared" si="231"/>
        <v>0</v>
      </c>
      <c r="BB70" s="218">
        <f t="shared" si="71"/>
        <v>0</v>
      </c>
      <c r="BC70" s="218">
        <f t="shared" si="72"/>
        <v>0</v>
      </c>
      <c r="BD70" s="218">
        <f t="shared" si="73"/>
        <v>0</v>
      </c>
      <c r="BE70" s="207"/>
      <c r="BF70" s="207"/>
      <c r="BG70" s="207"/>
      <c r="BH70" s="207"/>
      <c r="BI70" s="207"/>
      <c r="BJ70" s="207"/>
      <c r="BK70" s="207"/>
      <c r="BL70" s="207"/>
    </row>
    <row r="71" spans="1:64" ht="12.75" x14ac:dyDescent="0.2">
      <c r="A71" s="430"/>
      <c r="B71" s="430"/>
      <c r="C71" s="212" t="s">
        <v>208</v>
      </c>
      <c r="D71" s="423"/>
      <c r="E71" s="212"/>
      <c r="F71" s="212">
        <v>116.68</v>
      </c>
      <c r="G71" s="212"/>
      <c r="H71" s="212"/>
      <c r="I71" s="212"/>
      <c r="J71" s="212"/>
      <c r="K71" s="212"/>
      <c r="L71" s="212"/>
      <c r="M71" s="212"/>
      <c r="N71" s="212"/>
      <c r="O71" s="212"/>
      <c r="P71" s="212"/>
      <c r="Q71" s="212"/>
      <c r="R71" s="212"/>
      <c r="S71" s="212"/>
      <c r="T71" s="212"/>
      <c r="U71" s="212"/>
      <c r="V71" s="212"/>
      <c r="W71" s="212"/>
      <c r="X71" s="212"/>
      <c r="Y71" s="212"/>
      <c r="Z71" s="212"/>
      <c r="AA71" s="212"/>
      <c r="AB71" s="212"/>
      <c r="AC71" s="213" t="s">
        <v>181</v>
      </c>
      <c r="AD71" s="214">
        <f t="shared" si="232"/>
        <v>72</v>
      </c>
      <c r="AE71" s="215">
        <f>'1. SVS ABA DE CARREGAMENTO'!$B$90</f>
        <v>24</v>
      </c>
      <c r="AF71" s="423"/>
      <c r="AG71" s="216">
        <f t="shared" si="215"/>
        <v>0</v>
      </c>
      <c r="AH71" s="216">
        <f t="shared" si="216"/>
        <v>350.04</v>
      </c>
      <c r="AI71" s="216">
        <f t="shared" si="217"/>
        <v>0</v>
      </c>
      <c r="AJ71" s="216">
        <f t="shared" si="218"/>
        <v>0</v>
      </c>
      <c r="AK71" s="216">
        <f t="shared" si="219"/>
        <v>0</v>
      </c>
      <c r="AL71" s="217">
        <f t="shared" si="5"/>
        <v>0</v>
      </c>
      <c r="AM71" s="217">
        <f t="shared" si="6"/>
        <v>0</v>
      </c>
      <c r="AN71" s="216">
        <f t="shared" si="220"/>
        <v>0</v>
      </c>
      <c r="AO71" s="216">
        <f t="shared" si="221"/>
        <v>0</v>
      </c>
      <c r="AP71" s="217">
        <f t="shared" si="9"/>
        <v>0</v>
      </c>
      <c r="AQ71" s="217">
        <f t="shared" si="10"/>
        <v>0</v>
      </c>
      <c r="AR71" s="216">
        <f t="shared" si="222"/>
        <v>0</v>
      </c>
      <c r="AS71" s="216">
        <f t="shared" si="223"/>
        <v>0</v>
      </c>
      <c r="AT71" s="216">
        <f t="shared" si="224"/>
        <v>0</v>
      </c>
      <c r="AU71" s="216">
        <f t="shared" si="225"/>
        <v>0</v>
      </c>
      <c r="AV71" s="216">
        <f t="shared" si="226"/>
        <v>0</v>
      </c>
      <c r="AW71" s="216">
        <f t="shared" si="227"/>
        <v>0</v>
      </c>
      <c r="AX71" s="216">
        <f t="shared" si="228"/>
        <v>0</v>
      </c>
      <c r="AY71" s="216">
        <f t="shared" si="229"/>
        <v>0</v>
      </c>
      <c r="AZ71" s="216">
        <f t="shared" si="230"/>
        <v>0</v>
      </c>
      <c r="BA71" s="216">
        <f t="shared" si="231"/>
        <v>0</v>
      </c>
      <c r="BB71" s="218">
        <f t="shared" si="71"/>
        <v>0</v>
      </c>
      <c r="BC71" s="218">
        <f t="shared" si="72"/>
        <v>0</v>
      </c>
      <c r="BD71" s="218">
        <f t="shared" si="73"/>
        <v>0</v>
      </c>
      <c r="BE71" s="207"/>
      <c r="BF71" s="207"/>
      <c r="BG71" s="207"/>
      <c r="BH71" s="207"/>
      <c r="BI71" s="207"/>
      <c r="BJ71" s="207"/>
      <c r="BK71" s="207"/>
      <c r="BL71" s="207"/>
    </row>
    <row r="72" spans="1:64" ht="12.75" x14ac:dyDescent="0.2">
      <c r="A72" s="430"/>
      <c r="B72" s="430"/>
      <c r="C72" s="212" t="s">
        <v>209</v>
      </c>
      <c r="D72" s="423"/>
      <c r="E72" s="212"/>
      <c r="F72" s="212">
        <v>238.28</v>
      </c>
      <c r="G72" s="212"/>
      <c r="H72" s="212"/>
      <c r="I72" s="212"/>
      <c r="J72" s="212"/>
      <c r="K72" s="212"/>
      <c r="L72" s="212"/>
      <c r="M72" s="212"/>
      <c r="N72" s="212"/>
      <c r="O72" s="212"/>
      <c r="P72" s="212"/>
      <c r="Q72" s="212"/>
      <c r="R72" s="212"/>
      <c r="S72" s="212"/>
      <c r="T72" s="212"/>
      <c r="U72" s="212"/>
      <c r="V72" s="212"/>
      <c r="W72" s="212"/>
      <c r="X72" s="212"/>
      <c r="Y72" s="212"/>
      <c r="Z72" s="212"/>
      <c r="AA72" s="212"/>
      <c r="AB72" s="212"/>
      <c r="AC72" s="213" t="s">
        <v>185</v>
      </c>
      <c r="AD72" s="214">
        <f t="shared" si="232"/>
        <v>24</v>
      </c>
      <c r="AE72" s="215">
        <f>'1. SVS ABA DE CARREGAMENTO'!$B$90</f>
        <v>24</v>
      </c>
      <c r="AF72" s="423"/>
      <c r="AG72" s="216">
        <f t="shared" si="215"/>
        <v>0</v>
      </c>
      <c r="AH72" s="216">
        <f t="shared" si="216"/>
        <v>238.28</v>
      </c>
      <c r="AI72" s="216">
        <f t="shared" si="217"/>
        <v>0</v>
      </c>
      <c r="AJ72" s="216">
        <f t="shared" si="218"/>
        <v>0</v>
      </c>
      <c r="AK72" s="216">
        <f t="shared" si="219"/>
        <v>0</v>
      </c>
      <c r="AL72" s="217">
        <f t="shared" si="5"/>
        <v>0</v>
      </c>
      <c r="AM72" s="217">
        <f t="shared" si="6"/>
        <v>0</v>
      </c>
      <c r="AN72" s="216">
        <f t="shared" si="220"/>
        <v>0</v>
      </c>
      <c r="AO72" s="216">
        <f t="shared" si="221"/>
        <v>0</v>
      </c>
      <c r="AP72" s="217">
        <f t="shared" si="9"/>
        <v>0</v>
      </c>
      <c r="AQ72" s="217">
        <f t="shared" si="10"/>
        <v>0</v>
      </c>
      <c r="AR72" s="216">
        <f t="shared" si="222"/>
        <v>0</v>
      </c>
      <c r="AS72" s="216">
        <f t="shared" si="223"/>
        <v>0</v>
      </c>
      <c r="AT72" s="216">
        <f t="shared" si="224"/>
        <v>0</v>
      </c>
      <c r="AU72" s="216">
        <f t="shared" si="225"/>
        <v>0</v>
      </c>
      <c r="AV72" s="216">
        <f t="shared" si="226"/>
        <v>0</v>
      </c>
      <c r="AW72" s="216">
        <f t="shared" si="227"/>
        <v>0</v>
      </c>
      <c r="AX72" s="216">
        <f t="shared" si="228"/>
        <v>0</v>
      </c>
      <c r="AY72" s="216">
        <f t="shared" si="229"/>
        <v>0</v>
      </c>
      <c r="AZ72" s="216">
        <f t="shared" si="230"/>
        <v>0</v>
      </c>
      <c r="BA72" s="216">
        <f t="shared" si="231"/>
        <v>0</v>
      </c>
      <c r="BB72" s="218">
        <f t="shared" si="71"/>
        <v>0</v>
      </c>
      <c r="BC72" s="218">
        <f t="shared" si="72"/>
        <v>0</v>
      </c>
      <c r="BD72" s="218">
        <f t="shared" si="73"/>
        <v>0</v>
      </c>
      <c r="BE72" s="207"/>
      <c r="BF72" s="207"/>
      <c r="BG72" s="207"/>
      <c r="BH72" s="207"/>
      <c r="BI72" s="207"/>
      <c r="BJ72" s="207"/>
      <c r="BK72" s="207"/>
      <c r="BL72" s="207"/>
    </row>
    <row r="73" spans="1:64" ht="12.75" x14ac:dyDescent="0.2">
      <c r="A73" s="430"/>
      <c r="B73" s="430"/>
      <c r="C73" s="212" t="s">
        <v>183</v>
      </c>
      <c r="D73" s="423"/>
      <c r="E73" s="212"/>
      <c r="F73" s="212"/>
      <c r="G73" s="212"/>
      <c r="H73" s="212"/>
      <c r="I73" s="212"/>
      <c r="J73" s="212"/>
      <c r="K73" s="212"/>
      <c r="L73" s="212">
        <v>55.53</v>
      </c>
      <c r="M73" s="212"/>
      <c r="N73" s="212"/>
      <c r="O73" s="212"/>
      <c r="P73" s="212"/>
      <c r="Q73" s="212"/>
      <c r="R73" s="212"/>
      <c r="S73" s="212"/>
      <c r="T73" s="212"/>
      <c r="U73" s="212"/>
      <c r="V73" s="212"/>
      <c r="W73" s="212"/>
      <c r="X73" s="212"/>
      <c r="Y73" s="212"/>
      <c r="Z73" s="212"/>
      <c r="AA73" s="212"/>
      <c r="AB73" s="212"/>
      <c r="AC73" s="213" t="s">
        <v>185</v>
      </c>
      <c r="AD73" s="214">
        <f t="shared" si="232"/>
        <v>24</v>
      </c>
      <c r="AE73" s="215">
        <f>'1. SVS ABA DE CARREGAMENTO'!$B$90</f>
        <v>24</v>
      </c>
      <c r="AF73" s="423"/>
      <c r="AG73" s="216">
        <f t="shared" si="215"/>
        <v>0</v>
      </c>
      <c r="AH73" s="216">
        <f t="shared" si="216"/>
        <v>0</v>
      </c>
      <c r="AI73" s="216">
        <f t="shared" si="217"/>
        <v>0</v>
      </c>
      <c r="AJ73" s="216">
        <f t="shared" si="218"/>
        <v>0</v>
      </c>
      <c r="AK73" s="216">
        <f t="shared" si="219"/>
        <v>0</v>
      </c>
      <c r="AL73" s="217">
        <f t="shared" si="5"/>
        <v>0</v>
      </c>
      <c r="AM73" s="217">
        <f t="shared" si="6"/>
        <v>0</v>
      </c>
      <c r="AN73" s="216">
        <f t="shared" si="220"/>
        <v>55.53</v>
      </c>
      <c r="AO73" s="216">
        <f t="shared" si="221"/>
        <v>0</v>
      </c>
      <c r="AP73" s="217">
        <f t="shared" si="9"/>
        <v>0</v>
      </c>
      <c r="AQ73" s="217">
        <f t="shared" si="10"/>
        <v>0</v>
      </c>
      <c r="AR73" s="216">
        <f t="shared" si="222"/>
        <v>0</v>
      </c>
      <c r="AS73" s="216">
        <f t="shared" si="223"/>
        <v>0</v>
      </c>
      <c r="AT73" s="216">
        <f t="shared" si="224"/>
        <v>0</v>
      </c>
      <c r="AU73" s="216">
        <f t="shared" si="225"/>
        <v>0</v>
      </c>
      <c r="AV73" s="216">
        <f t="shared" si="226"/>
        <v>0</v>
      </c>
      <c r="AW73" s="216">
        <f t="shared" si="227"/>
        <v>0</v>
      </c>
      <c r="AX73" s="216">
        <f t="shared" si="228"/>
        <v>0</v>
      </c>
      <c r="AY73" s="216">
        <f t="shared" si="229"/>
        <v>0</v>
      </c>
      <c r="AZ73" s="216">
        <f t="shared" si="230"/>
        <v>0</v>
      </c>
      <c r="BA73" s="216">
        <f t="shared" si="231"/>
        <v>0</v>
      </c>
      <c r="BB73" s="218">
        <f t="shared" si="71"/>
        <v>0</v>
      </c>
      <c r="BC73" s="218">
        <f t="shared" si="72"/>
        <v>0</v>
      </c>
      <c r="BD73" s="218">
        <f t="shared" si="73"/>
        <v>0</v>
      </c>
      <c r="BE73" s="207"/>
      <c r="BF73" s="207"/>
      <c r="BG73" s="207"/>
      <c r="BH73" s="207"/>
      <c r="BI73" s="207"/>
      <c r="BJ73" s="207"/>
      <c r="BK73" s="207"/>
      <c r="BL73" s="207"/>
    </row>
    <row r="74" spans="1:64" ht="25.5" x14ac:dyDescent="0.2">
      <c r="A74" s="430"/>
      <c r="B74" s="430"/>
      <c r="C74" s="228" t="s">
        <v>184</v>
      </c>
      <c r="D74" s="423"/>
      <c r="E74" s="212"/>
      <c r="F74" s="212"/>
      <c r="G74" s="212"/>
      <c r="H74" s="212"/>
      <c r="I74" s="212"/>
      <c r="J74" s="212"/>
      <c r="K74" s="212"/>
      <c r="L74" s="212"/>
      <c r="M74" s="212">
        <v>155.98999999999998</v>
      </c>
      <c r="N74" s="212"/>
      <c r="O74" s="212"/>
      <c r="P74" s="212"/>
      <c r="Q74" s="212"/>
      <c r="R74" s="212"/>
      <c r="S74" s="212"/>
      <c r="T74" s="212"/>
      <c r="U74" s="212">
        <v>0</v>
      </c>
      <c r="V74" s="212">
        <v>0</v>
      </c>
      <c r="W74" s="212">
        <v>0</v>
      </c>
      <c r="X74" s="212"/>
      <c r="Y74" s="212"/>
      <c r="Z74" s="212"/>
      <c r="AA74" s="212"/>
      <c r="AB74" s="212"/>
      <c r="AC74" s="213" t="s">
        <v>188</v>
      </c>
      <c r="AD74" s="214">
        <f t="shared" si="232"/>
        <v>4.33</v>
      </c>
      <c r="AE74" s="215">
        <f>'1. SVS ABA DE CARREGAMENTO'!$B$90</f>
        <v>24</v>
      </c>
      <c r="AF74" s="423"/>
      <c r="AG74" s="216">
        <f t="shared" si="215"/>
        <v>0</v>
      </c>
      <c r="AH74" s="216">
        <f t="shared" si="216"/>
        <v>0</v>
      </c>
      <c r="AI74" s="216">
        <f t="shared" si="217"/>
        <v>0</v>
      </c>
      <c r="AJ74" s="216">
        <f t="shared" si="218"/>
        <v>0</v>
      </c>
      <c r="AK74" s="216">
        <f t="shared" si="219"/>
        <v>0</v>
      </c>
      <c r="AL74" s="217">
        <f t="shared" si="5"/>
        <v>0</v>
      </c>
      <c r="AM74" s="217">
        <f t="shared" si="6"/>
        <v>0</v>
      </c>
      <c r="AN74" s="216">
        <f t="shared" si="220"/>
        <v>0</v>
      </c>
      <c r="AO74" s="216">
        <f t="shared" si="221"/>
        <v>28.143195833333333</v>
      </c>
      <c r="AP74" s="217">
        <f t="shared" si="9"/>
        <v>0</v>
      </c>
      <c r="AQ74" s="217">
        <f t="shared" si="10"/>
        <v>0</v>
      </c>
      <c r="AR74" s="216">
        <f t="shared" si="222"/>
        <v>0</v>
      </c>
      <c r="AS74" s="216">
        <f t="shared" si="223"/>
        <v>0</v>
      </c>
      <c r="AT74" s="216">
        <f t="shared" si="224"/>
        <v>0</v>
      </c>
      <c r="AU74" s="216">
        <f t="shared" si="225"/>
        <v>0</v>
      </c>
      <c r="AV74" s="216">
        <f t="shared" si="226"/>
        <v>0</v>
      </c>
      <c r="AW74" s="216">
        <f t="shared" si="227"/>
        <v>0</v>
      </c>
      <c r="AX74" s="216">
        <f t="shared" si="228"/>
        <v>0</v>
      </c>
      <c r="AY74" s="216">
        <f t="shared" si="229"/>
        <v>0</v>
      </c>
      <c r="AZ74" s="216">
        <f t="shared" si="230"/>
        <v>0</v>
      </c>
      <c r="BA74" s="216">
        <f t="shared" si="231"/>
        <v>0</v>
      </c>
      <c r="BB74" s="218">
        <f t="shared" si="71"/>
        <v>0</v>
      </c>
      <c r="BC74" s="218">
        <f t="shared" si="72"/>
        <v>0</v>
      </c>
      <c r="BD74" s="218">
        <f t="shared" si="73"/>
        <v>0</v>
      </c>
      <c r="BE74" s="207"/>
      <c r="BF74" s="207"/>
      <c r="BG74" s="207"/>
      <c r="BH74" s="207"/>
      <c r="BI74" s="207"/>
      <c r="BJ74" s="207"/>
      <c r="BK74" s="207"/>
      <c r="BL74" s="207"/>
    </row>
    <row r="75" spans="1:64" ht="12.75" x14ac:dyDescent="0.2">
      <c r="A75" s="430"/>
      <c r="B75" s="430"/>
      <c r="C75" s="212" t="s">
        <v>186</v>
      </c>
      <c r="D75" s="423"/>
      <c r="E75" s="212"/>
      <c r="F75" s="212"/>
      <c r="G75" s="212"/>
      <c r="H75" s="212"/>
      <c r="I75" s="212"/>
      <c r="J75" s="212"/>
      <c r="K75" s="212"/>
      <c r="L75" s="212"/>
      <c r="M75" s="212"/>
      <c r="N75" s="212"/>
      <c r="O75" s="212"/>
      <c r="P75" s="212"/>
      <c r="Q75" s="212"/>
      <c r="R75" s="212"/>
      <c r="S75" s="212"/>
      <c r="T75" s="212"/>
      <c r="U75" s="212">
        <v>54</v>
      </c>
      <c r="V75" s="212">
        <v>56.1</v>
      </c>
      <c r="W75" s="212"/>
      <c r="X75" s="212">
        <v>106.12</v>
      </c>
      <c r="Y75" s="212"/>
      <c r="Z75" s="212"/>
      <c r="AA75" s="212"/>
      <c r="AB75" s="212"/>
      <c r="AC75" s="213" t="s">
        <v>627</v>
      </c>
      <c r="AD75" s="214">
        <f t="shared" si="232"/>
        <v>0.17</v>
      </c>
      <c r="AE75" s="215">
        <f>'1. SVS ABA DE CARREGAMENTO'!$B$90</f>
        <v>24</v>
      </c>
      <c r="AF75" s="423"/>
      <c r="AG75" s="216">
        <f t="shared" si="215"/>
        <v>0</v>
      </c>
      <c r="AH75" s="216">
        <f t="shared" si="216"/>
        <v>0</v>
      </c>
      <c r="AI75" s="216">
        <f t="shared" si="217"/>
        <v>0</v>
      </c>
      <c r="AJ75" s="216">
        <f t="shared" si="218"/>
        <v>0</v>
      </c>
      <c r="AK75" s="216">
        <f t="shared" si="219"/>
        <v>0</v>
      </c>
      <c r="AL75" s="217">
        <f t="shared" si="5"/>
        <v>0</v>
      </c>
      <c r="AM75" s="217">
        <f t="shared" si="6"/>
        <v>0</v>
      </c>
      <c r="AN75" s="216">
        <f t="shared" si="220"/>
        <v>0</v>
      </c>
      <c r="AO75" s="216">
        <f t="shared" si="221"/>
        <v>0</v>
      </c>
      <c r="AP75" s="217">
        <f t="shared" si="9"/>
        <v>0</v>
      </c>
      <c r="AQ75" s="217">
        <f t="shared" si="10"/>
        <v>0</v>
      </c>
      <c r="AR75" s="216">
        <f t="shared" si="222"/>
        <v>0</v>
      </c>
      <c r="AS75" s="216">
        <f t="shared" si="223"/>
        <v>0</v>
      </c>
      <c r="AT75" s="216">
        <f t="shared" si="224"/>
        <v>0</v>
      </c>
      <c r="AU75" s="216">
        <f t="shared" si="225"/>
        <v>0</v>
      </c>
      <c r="AV75" s="216">
        <f t="shared" si="226"/>
        <v>0</v>
      </c>
      <c r="AW75" s="216">
        <f t="shared" si="227"/>
        <v>0.38250000000000006</v>
      </c>
      <c r="AX75" s="216">
        <f t="shared" si="228"/>
        <v>0.39737500000000003</v>
      </c>
      <c r="AY75" s="216">
        <f t="shared" si="229"/>
        <v>0</v>
      </c>
      <c r="AZ75" s="216">
        <f t="shared" si="230"/>
        <v>0.75168333333333337</v>
      </c>
      <c r="BA75" s="216">
        <f t="shared" si="231"/>
        <v>0</v>
      </c>
      <c r="BB75" s="218">
        <f t="shared" si="71"/>
        <v>0</v>
      </c>
      <c r="BC75" s="218">
        <f t="shared" si="72"/>
        <v>0</v>
      </c>
      <c r="BD75" s="218">
        <f t="shared" si="73"/>
        <v>0</v>
      </c>
      <c r="BE75" s="207"/>
      <c r="BF75" s="207"/>
      <c r="BG75" s="207"/>
      <c r="BH75" s="207"/>
      <c r="BI75" s="207"/>
      <c r="BJ75" s="207"/>
      <c r="BK75" s="207"/>
      <c r="BL75" s="207"/>
    </row>
    <row r="76" spans="1:64" ht="12.75" x14ac:dyDescent="0.2">
      <c r="A76" s="430"/>
      <c r="B76" s="430"/>
      <c r="C76" s="212" t="s">
        <v>187</v>
      </c>
      <c r="D76" s="423"/>
      <c r="E76" s="212"/>
      <c r="F76" s="212"/>
      <c r="G76" s="212"/>
      <c r="H76" s="212"/>
      <c r="I76" s="212"/>
      <c r="J76" s="212"/>
      <c r="K76" s="212"/>
      <c r="L76" s="212"/>
      <c r="M76" s="212"/>
      <c r="N76" s="212"/>
      <c r="O76" s="212"/>
      <c r="P76" s="212"/>
      <c r="Q76" s="212"/>
      <c r="R76" s="212"/>
      <c r="S76" s="212"/>
      <c r="T76" s="212"/>
      <c r="U76" s="212"/>
      <c r="V76" s="212"/>
      <c r="W76" s="212">
        <v>110.1</v>
      </c>
      <c r="X76" s="212"/>
      <c r="Y76" s="212"/>
      <c r="Z76" s="212"/>
      <c r="AA76" s="212"/>
      <c r="AB76" s="212"/>
      <c r="AC76" s="213" t="s">
        <v>628</v>
      </c>
      <c r="AD76" s="214">
        <f t="shared" si="232"/>
        <v>8</v>
      </c>
      <c r="AE76" s="215">
        <f>'1. SVS ABA DE CARREGAMENTO'!$B$90</f>
        <v>24</v>
      </c>
      <c r="AF76" s="423"/>
      <c r="AG76" s="216">
        <f t="shared" si="215"/>
        <v>0</v>
      </c>
      <c r="AH76" s="216">
        <f t="shared" si="216"/>
        <v>0</v>
      </c>
      <c r="AI76" s="216">
        <f t="shared" si="217"/>
        <v>0</v>
      </c>
      <c r="AJ76" s="216">
        <f t="shared" si="218"/>
        <v>0</v>
      </c>
      <c r="AK76" s="216">
        <f t="shared" si="219"/>
        <v>0</v>
      </c>
      <c r="AL76" s="217">
        <f t="shared" si="5"/>
        <v>0</v>
      </c>
      <c r="AM76" s="217">
        <f t="shared" si="6"/>
        <v>0</v>
      </c>
      <c r="AN76" s="216"/>
      <c r="AO76" s="216"/>
      <c r="AP76" s="217">
        <f t="shared" si="9"/>
        <v>0</v>
      </c>
      <c r="AQ76" s="217">
        <f t="shared" si="10"/>
        <v>0</v>
      </c>
      <c r="AR76" s="216">
        <f t="shared" si="222"/>
        <v>0</v>
      </c>
      <c r="AS76" s="216">
        <f t="shared" si="223"/>
        <v>0</v>
      </c>
      <c r="AT76" s="216">
        <f t="shared" si="224"/>
        <v>0</v>
      </c>
      <c r="AU76" s="216">
        <f t="shared" si="225"/>
        <v>0</v>
      </c>
      <c r="AV76" s="216">
        <f t="shared" si="226"/>
        <v>0</v>
      </c>
      <c r="AW76" s="216">
        <f t="shared" si="227"/>
        <v>0</v>
      </c>
      <c r="AX76" s="216">
        <f t="shared" si="228"/>
        <v>0</v>
      </c>
      <c r="AY76" s="216">
        <f t="shared" si="229"/>
        <v>36.699999999999996</v>
      </c>
      <c r="AZ76" s="216">
        <f t="shared" si="230"/>
        <v>0</v>
      </c>
      <c r="BA76" s="216">
        <f t="shared" si="231"/>
        <v>0</v>
      </c>
      <c r="BB76" s="218">
        <f t="shared" si="71"/>
        <v>0</v>
      </c>
      <c r="BC76" s="218">
        <f t="shared" si="72"/>
        <v>0</v>
      </c>
      <c r="BD76" s="218">
        <f t="shared" si="73"/>
        <v>0</v>
      </c>
      <c r="BE76" s="207"/>
      <c r="BF76" s="207"/>
      <c r="BG76" s="207"/>
      <c r="BH76" s="207"/>
      <c r="BI76" s="207"/>
      <c r="BJ76" s="207"/>
      <c r="BK76" s="207"/>
      <c r="BL76" s="207"/>
    </row>
    <row r="77" spans="1:64" ht="12.75" x14ac:dyDescent="0.2">
      <c r="A77" s="430"/>
      <c r="B77" s="430"/>
      <c r="C77" s="219" t="s">
        <v>160</v>
      </c>
      <c r="D77" s="423"/>
      <c r="E77" s="212"/>
      <c r="F77" s="212"/>
      <c r="G77" s="212"/>
      <c r="H77" s="212"/>
      <c r="I77" s="212"/>
      <c r="J77" s="212"/>
      <c r="K77" s="212"/>
      <c r="L77" s="212"/>
      <c r="M77" s="212"/>
      <c r="N77" s="212"/>
      <c r="O77" s="212"/>
      <c r="P77" s="212"/>
      <c r="Q77" s="212"/>
      <c r="R77" s="212"/>
      <c r="S77" s="212"/>
      <c r="T77" s="212"/>
      <c r="U77" s="212"/>
      <c r="V77" s="212"/>
      <c r="W77" s="212"/>
      <c r="X77" s="212"/>
      <c r="Y77" s="212"/>
      <c r="Z77" s="212">
        <v>224.66</v>
      </c>
      <c r="AA77" s="212"/>
      <c r="AB77" s="212"/>
      <c r="AC77" s="213" t="s">
        <v>623</v>
      </c>
      <c r="AD77" s="214">
        <f t="shared" si="232"/>
        <v>144</v>
      </c>
      <c r="AE77" s="215">
        <f>'1. SVS ABA DE CARREGAMENTO'!$B$90</f>
        <v>24</v>
      </c>
      <c r="AF77" s="423"/>
      <c r="AG77" s="216">
        <f t="shared" ref="AG77:AG78" si="254">(E77*AD77)/AE77</f>
        <v>0</v>
      </c>
      <c r="AH77" s="216">
        <f t="shared" ref="AH77:AH78" si="255">(F77*AD77)/AE77</f>
        <v>0</v>
      </c>
      <c r="AI77" s="216">
        <f t="shared" ref="AI77:AI78" si="256">(G77*AD77)/AE77</f>
        <v>0</v>
      </c>
      <c r="AJ77" s="216">
        <f t="shared" ref="AJ77:AJ78" si="257">(H77*AD77)/AE77</f>
        <v>0</v>
      </c>
      <c r="AK77" s="216">
        <f t="shared" ref="AK77:AK78" si="258">(I77*AD77)/AE77</f>
        <v>0</v>
      </c>
      <c r="AL77" s="217">
        <f t="shared" ref="AL77:AL78" si="259">(J77*AD77)/AE77</f>
        <v>0</v>
      </c>
      <c r="AM77" s="217">
        <f t="shared" ref="AM77:AM78" si="260">(K77*AD77)/AE77</f>
        <v>0</v>
      </c>
      <c r="AN77" s="216">
        <f t="shared" ref="AN77:AN78" si="261">(L77*AD77)/AE77</f>
        <v>0</v>
      </c>
      <c r="AO77" s="216">
        <f t="shared" ref="AO77:AO78" si="262">(M77*AD77)/AE77</f>
        <v>0</v>
      </c>
      <c r="AP77" s="217">
        <f t="shared" ref="AP77:AP78" si="263">(N77*AD77)/AE77</f>
        <v>0</v>
      </c>
      <c r="AQ77" s="217">
        <f t="shared" ref="AQ77:AQ78" si="264">(O77*AD77)/AE77</f>
        <v>0</v>
      </c>
      <c r="AR77" s="216">
        <f t="shared" ref="AR77:AR78" si="265">(P77*AD77)/AE77</f>
        <v>0</v>
      </c>
      <c r="AS77" s="216">
        <f t="shared" ref="AS77:AS78" si="266">(Q77*AD77)/AE77</f>
        <v>0</v>
      </c>
      <c r="AT77" s="216">
        <f t="shared" ref="AT77:AT78" si="267">(R77*AD77)/AE77</f>
        <v>0</v>
      </c>
      <c r="AU77" s="216">
        <f t="shared" ref="AU77:AU78" si="268">(S77*AD77)/AE77</f>
        <v>0</v>
      </c>
      <c r="AV77" s="216">
        <f t="shared" ref="AV77:AV78" si="269">(T77*AD77)/AE77</f>
        <v>0</v>
      </c>
      <c r="AW77" s="216">
        <f t="shared" ref="AW77:AW78" si="270">(U77*AD77)/AE77</f>
        <v>0</v>
      </c>
      <c r="AX77" s="216">
        <f t="shared" ref="AX77:AX78" si="271">(V77*AD77)/AE77</f>
        <v>0</v>
      </c>
      <c r="AY77" s="216">
        <f t="shared" ref="AY77:AY78" si="272">(W77*AD77)/AE77</f>
        <v>0</v>
      </c>
      <c r="AZ77" s="216">
        <f t="shared" ref="AZ77:AZ78" si="273">(X77*AD77)/AE77</f>
        <v>0</v>
      </c>
      <c r="BA77" s="216">
        <f t="shared" ref="BA77:BA78" si="274">(Y77*AD77)/AE77</f>
        <v>0</v>
      </c>
      <c r="BB77" s="218">
        <f t="shared" ref="BB77:BB128" si="275">(Z77*AD77)/AE77</f>
        <v>1347.96</v>
      </c>
      <c r="BC77" s="218">
        <f t="shared" ref="BC77:BC128" si="276">(AA77*AD77)/AE77</f>
        <v>0</v>
      </c>
      <c r="BD77" s="218">
        <f t="shared" ref="BD77:BD128" si="277">(AB77*AD77)/AE77</f>
        <v>0</v>
      </c>
      <c r="BE77" s="207"/>
      <c r="BF77" s="207"/>
      <c r="BG77" s="207"/>
      <c r="BH77" s="207"/>
      <c r="BI77" s="207"/>
      <c r="BJ77" s="207"/>
      <c r="BK77" s="207"/>
      <c r="BL77" s="207"/>
    </row>
    <row r="78" spans="1:64" ht="12.75" x14ac:dyDescent="0.2">
      <c r="A78" s="430"/>
      <c r="B78" s="430"/>
      <c r="C78" s="219" t="s">
        <v>87</v>
      </c>
      <c r="D78" s="423"/>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B78" s="212">
        <v>224.66</v>
      </c>
      <c r="AC78" s="213" t="s">
        <v>188</v>
      </c>
      <c r="AD78" s="214">
        <f t="shared" si="232"/>
        <v>4.33</v>
      </c>
      <c r="AE78" s="215">
        <f>'1. SVS ABA DE CARREGAMENTO'!$B$90</f>
        <v>24</v>
      </c>
      <c r="AF78" s="423"/>
      <c r="AG78" s="216">
        <f t="shared" si="254"/>
        <v>0</v>
      </c>
      <c r="AH78" s="216">
        <f t="shared" si="255"/>
        <v>0</v>
      </c>
      <c r="AI78" s="216">
        <f t="shared" si="256"/>
        <v>0</v>
      </c>
      <c r="AJ78" s="216">
        <f t="shared" si="257"/>
        <v>0</v>
      </c>
      <c r="AK78" s="216">
        <f t="shared" si="258"/>
        <v>0</v>
      </c>
      <c r="AL78" s="217">
        <f t="shared" si="259"/>
        <v>0</v>
      </c>
      <c r="AM78" s="217">
        <f t="shared" si="260"/>
        <v>0</v>
      </c>
      <c r="AN78" s="216">
        <f t="shared" si="261"/>
        <v>0</v>
      </c>
      <c r="AO78" s="216">
        <f t="shared" si="262"/>
        <v>0</v>
      </c>
      <c r="AP78" s="217">
        <f t="shared" si="263"/>
        <v>0</v>
      </c>
      <c r="AQ78" s="217">
        <f t="shared" si="264"/>
        <v>0</v>
      </c>
      <c r="AR78" s="216">
        <f t="shared" si="265"/>
        <v>0</v>
      </c>
      <c r="AS78" s="216">
        <f t="shared" si="266"/>
        <v>0</v>
      </c>
      <c r="AT78" s="216">
        <f t="shared" si="267"/>
        <v>0</v>
      </c>
      <c r="AU78" s="216">
        <f t="shared" si="268"/>
        <v>0</v>
      </c>
      <c r="AV78" s="216">
        <f t="shared" si="269"/>
        <v>0</v>
      </c>
      <c r="AW78" s="216">
        <f t="shared" si="270"/>
        <v>0</v>
      </c>
      <c r="AX78" s="216">
        <f t="shared" si="271"/>
        <v>0</v>
      </c>
      <c r="AY78" s="216">
        <f t="shared" si="272"/>
        <v>0</v>
      </c>
      <c r="AZ78" s="216">
        <f t="shared" si="273"/>
        <v>0</v>
      </c>
      <c r="BA78" s="216">
        <f t="shared" si="274"/>
        <v>0</v>
      </c>
      <c r="BB78" s="218">
        <f t="shared" si="275"/>
        <v>0</v>
      </c>
      <c r="BC78" s="218">
        <f t="shared" si="276"/>
        <v>0</v>
      </c>
      <c r="BD78" s="218">
        <f t="shared" si="277"/>
        <v>40.532408333333329</v>
      </c>
      <c r="BE78" s="207"/>
      <c r="BF78" s="207"/>
      <c r="BG78" s="207"/>
      <c r="BH78" s="207"/>
      <c r="BI78" s="207"/>
      <c r="BJ78" s="207"/>
      <c r="BK78" s="207"/>
      <c r="BL78" s="207"/>
    </row>
    <row r="79" spans="1:64" ht="25.5" x14ac:dyDescent="0.2">
      <c r="A79" s="431"/>
      <c r="B79" s="431"/>
      <c r="C79" s="219" t="s">
        <v>86</v>
      </c>
      <c r="D79" s="424"/>
      <c r="E79" s="212"/>
      <c r="F79" s="212"/>
      <c r="G79" s="212"/>
      <c r="H79" s="212"/>
      <c r="I79" s="212"/>
      <c r="J79" s="212"/>
      <c r="K79" s="212"/>
      <c r="L79" s="212"/>
      <c r="M79" s="212"/>
      <c r="N79" s="212"/>
      <c r="O79" s="212"/>
      <c r="P79" s="212"/>
      <c r="Q79" s="212"/>
      <c r="R79" s="212"/>
      <c r="S79" s="212"/>
      <c r="T79" s="212"/>
      <c r="U79" s="212"/>
      <c r="V79" s="212"/>
      <c r="W79" s="212"/>
      <c r="X79" s="212"/>
      <c r="Y79" s="212"/>
      <c r="Z79" s="212"/>
      <c r="AA79" s="212">
        <v>673.98</v>
      </c>
      <c r="AB79" s="212"/>
      <c r="AC79" s="213" t="s">
        <v>188</v>
      </c>
      <c r="AD79" s="214">
        <f t="shared" si="232"/>
        <v>4.33</v>
      </c>
      <c r="AE79" s="215">
        <f>'1. SVS ABA DE CARREGAMENTO'!$B$90</f>
        <v>24</v>
      </c>
      <c r="AF79" s="424"/>
      <c r="AG79" s="216">
        <f t="shared" si="215"/>
        <v>0</v>
      </c>
      <c r="AH79" s="216">
        <f t="shared" si="216"/>
        <v>0</v>
      </c>
      <c r="AI79" s="216">
        <f t="shared" si="217"/>
        <v>0</v>
      </c>
      <c r="AJ79" s="216">
        <f t="shared" si="218"/>
        <v>0</v>
      </c>
      <c r="AK79" s="216">
        <f t="shared" si="219"/>
        <v>0</v>
      </c>
      <c r="AL79" s="217">
        <f t="shared" si="5"/>
        <v>0</v>
      </c>
      <c r="AM79" s="217">
        <f t="shared" si="6"/>
        <v>0</v>
      </c>
      <c r="AN79" s="216">
        <f t="shared" ref="AN79:AN244" si="278">(L79*AD79)/AE79</f>
        <v>0</v>
      </c>
      <c r="AO79" s="216">
        <f t="shared" ref="AO79:AO244" si="279">(M79*AD79)/AE79</f>
        <v>0</v>
      </c>
      <c r="AP79" s="217">
        <f t="shared" si="9"/>
        <v>0</v>
      </c>
      <c r="AQ79" s="217">
        <f t="shared" si="10"/>
        <v>0</v>
      </c>
      <c r="AR79" s="216">
        <f t="shared" si="222"/>
        <v>0</v>
      </c>
      <c r="AS79" s="216">
        <f t="shared" si="223"/>
        <v>0</v>
      </c>
      <c r="AT79" s="216">
        <f t="shared" si="224"/>
        <v>0</v>
      </c>
      <c r="AU79" s="216">
        <f t="shared" si="225"/>
        <v>0</v>
      </c>
      <c r="AV79" s="216">
        <f t="shared" si="226"/>
        <v>0</v>
      </c>
      <c r="AW79" s="216">
        <f t="shared" si="227"/>
        <v>0</v>
      </c>
      <c r="AX79" s="216">
        <f t="shared" si="228"/>
        <v>0</v>
      </c>
      <c r="AY79" s="216">
        <f t="shared" si="229"/>
        <v>0</v>
      </c>
      <c r="AZ79" s="216">
        <f t="shared" si="230"/>
        <v>0</v>
      </c>
      <c r="BA79" s="216">
        <f t="shared" si="231"/>
        <v>0</v>
      </c>
      <c r="BB79" s="218">
        <f t="shared" si="275"/>
        <v>0</v>
      </c>
      <c r="BC79" s="218">
        <f t="shared" si="276"/>
        <v>121.59722499999999</v>
      </c>
      <c r="BD79" s="218">
        <f t="shared" si="277"/>
        <v>0</v>
      </c>
      <c r="BE79" s="207"/>
      <c r="BF79" s="207"/>
      <c r="BG79" s="207"/>
      <c r="BH79" s="207"/>
      <c r="BI79" s="207"/>
      <c r="BJ79" s="207"/>
      <c r="BK79" s="207"/>
      <c r="BL79" s="207"/>
    </row>
    <row r="80" spans="1:64" ht="12.75" x14ac:dyDescent="0.2">
      <c r="A80" s="433">
        <v>9</v>
      </c>
      <c r="B80" s="436" t="s">
        <v>210</v>
      </c>
      <c r="C80" s="208" t="s">
        <v>211</v>
      </c>
      <c r="D80" s="425">
        <f>SUM(E80:AB86)</f>
        <v>183.5</v>
      </c>
      <c r="E80" s="208"/>
      <c r="F80" s="208">
        <v>86.94</v>
      </c>
      <c r="G80" s="208"/>
      <c r="H80" s="208"/>
      <c r="I80" s="208"/>
      <c r="J80" s="208"/>
      <c r="K80" s="208"/>
      <c r="L80" s="208"/>
      <c r="M80" s="208">
        <v>0</v>
      </c>
      <c r="N80" s="208"/>
      <c r="O80" s="208"/>
      <c r="P80" s="208"/>
      <c r="Q80" s="208"/>
      <c r="R80" s="208"/>
      <c r="S80" s="208"/>
      <c r="T80" s="208"/>
      <c r="U80" s="208"/>
      <c r="V80" s="208"/>
      <c r="W80" s="208"/>
      <c r="X80" s="208"/>
      <c r="Y80" s="208"/>
      <c r="Z80" s="208"/>
      <c r="AA80" s="208"/>
      <c r="AB80" s="208"/>
      <c r="AC80" s="208" t="s">
        <v>181</v>
      </c>
      <c r="AD80" s="209">
        <f t="shared" si="232"/>
        <v>72</v>
      </c>
      <c r="AE80" s="210">
        <f>'1. SVS ABA DE CARREGAMENTO'!$B$90</f>
        <v>24</v>
      </c>
      <c r="AF80" s="425">
        <f>SUM(AG80:BD86)</f>
        <v>287.03481666666664</v>
      </c>
      <c r="AG80" s="211">
        <f t="shared" si="215"/>
        <v>0</v>
      </c>
      <c r="AH80" s="211">
        <f t="shared" si="216"/>
        <v>260.82</v>
      </c>
      <c r="AI80" s="211">
        <f t="shared" si="217"/>
        <v>0</v>
      </c>
      <c r="AJ80" s="211">
        <f t="shared" si="218"/>
        <v>0</v>
      </c>
      <c r="AK80" s="211">
        <f t="shared" si="219"/>
        <v>0</v>
      </c>
      <c r="AL80" s="211">
        <f t="shared" si="5"/>
        <v>0</v>
      </c>
      <c r="AM80" s="211">
        <f t="shared" si="6"/>
        <v>0</v>
      </c>
      <c r="AN80" s="211">
        <f t="shared" si="278"/>
        <v>0</v>
      </c>
      <c r="AO80" s="211">
        <f t="shared" si="279"/>
        <v>0</v>
      </c>
      <c r="AP80" s="211">
        <f t="shared" si="9"/>
        <v>0</v>
      </c>
      <c r="AQ80" s="211">
        <f t="shared" si="10"/>
        <v>0</v>
      </c>
      <c r="AR80" s="211">
        <f t="shared" si="222"/>
        <v>0</v>
      </c>
      <c r="AS80" s="211">
        <f t="shared" si="223"/>
        <v>0</v>
      </c>
      <c r="AT80" s="211">
        <f t="shared" si="224"/>
        <v>0</v>
      </c>
      <c r="AU80" s="211">
        <f t="shared" si="225"/>
        <v>0</v>
      </c>
      <c r="AV80" s="211">
        <f t="shared" si="226"/>
        <v>0</v>
      </c>
      <c r="AW80" s="211">
        <f t="shared" si="227"/>
        <v>0</v>
      </c>
      <c r="AX80" s="211">
        <f t="shared" si="228"/>
        <v>0</v>
      </c>
      <c r="AY80" s="211">
        <f t="shared" si="229"/>
        <v>0</v>
      </c>
      <c r="AZ80" s="211">
        <f t="shared" si="230"/>
        <v>0</v>
      </c>
      <c r="BA80" s="211">
        <f t="shared" si="231"/>
        <v>0</v>
      </c>
      <c r="BB80" s="211">
        <f t="shared" si="275"/>
        <v>0</v>
      </c>
      <c r="BC80" s="211">
        <f t="shared" si="276"/>
        <v>0</v>
      </c>
      <c r="BD80" s="211">
        <f t="shared" si="277"/>
        <v>0</v>
      </c>
      <c r="BE80" s="207"/>
      <c r="BF80" s="207"/>
      <c r="BG80" s="207"/>
      <c r="BH80" s="207"/>
      <c r="BI80" s="207"/>
      <c r="BJ80" s="207"/>
      <c r="BK80" s="207"/>
      <c r="BL80" s="207"/>
    </row>
    <row r="81" spans="1:64" ht="25.5" x14ac:dyDescent="0.2">
      <c r="A81" s="430"/>
      <c r="B81" s="437"/>
      <c r="C81" s="208" t="s">
        <v>184</v>
      </c>
      <c r="D81" s="423"/>
      <c r="E81" s="208"/>
      <c r="F81" s="208"/>
      <c r="G81" s="208"/>
      <c r="H81" s="208"/>
      <c r="I81" s="208"/>
      <c r="J81" s="208"/>
      <c r="K81" s="208"/>
      <c r="L81" s="208"/>
      <c r="M81" s="208">
        <v>48</v>
      </c>
      <c r="N81" s="208"/>
      <c r="O81" s="208"/>
      <c r="P81" s="208"/>
      <c r="Q81" s="208"/>
      <c r="R81" s="208"/>
      <c r="S81" s="208"/>
      <c r="T81" s="208"/>
      <c r="U81" s="208"/>
      <c r="V81" s="208"/>
      <c r="W81" s="208"/>
      <c r="X81" s="208"/>
      <c r="Y81" s="208"/>
      <c r="Z81" s="208"/>
      <c r="AA81" s="208"/>
      <c r="AB81" s="208"/>
      <c r="AC81" s="208" t="s">
        <v>188</v>
      </c>
      <c r="AD81" s="209">
        <f t="shared" si="232"/>
        <v>4.33</v>
      </c>
      <c r="AE81" s="210">
        <f>'1. SVS ABA DE CARREGAMENTO'!$B$90</f>
        <v>24</v>
      </c>
      <c r="AF81" s="423"/>
      <c r="AG81" s="211">
        <f t="shared" si="215"/>
        <v>0</v>
      </c>
      <c r="AH81" s="211">
        <f t="shared" si="216"/>
        <v>0</v>
      </c>
      <c r="AI81" s="211">
        <f t="shared" si="217"/>
        <v>0</v>
      </c>
      <c r="AJ81" s="211">
        <f t="shared" si="218"/>
        <v>0</v>
      </c>
      <c r="AK81" s="211">
        <f t="shared" si="219"/>
        <v>0</v>
      </c>
      <c r="AL81" s="211">
        <f t="shared" si="5"/>
        <v>0</v>
      </c>
      <c r="AM81" s="211">
        <f t="shared" si="6"/>
        <v>0</v>
      </c>
      <c r="AN81" s="211">
        <f t="shared" si="278"/>
        <v>0</v>
      </c>
      <c r="AO81" s="211">
        <f t="shared" si="279"/>
        <v>8.66</v>
      </c>
      <c r="AP81" s="211">
        <f t="shared" si="9"/>
        <v>0</v>
      </c>
      <c r="AQ81" s="211">
        <f t="shared" si="10"/>
        <v>0</v>
      </c>
      <c r="AR81" s="211">
        <f t="shared" si="222"/>
        <v>0</v>
      </c>
      <c r="AS81" s="211">
        <f t="shared" si="223"/>
        <v>0</v>
      </c>
      <c r="AT81" s="211">
        <f t="shared" si="224"/>
        <v>0</v>
      </c>
      <c r="AU81" s="211">
        <f t="shared" si="225"/>
        <v>0</v>
      </c>
      <c r="AV81" s="211">
        <f t="shared" si="226"/>
        <v>0</v>
      </c>
      <c r="AW81" s="211">
        <f t="shared" si="227"/>
        <v>0</v>
      </c>
      <c r="AX81" s="211">
        <f t="shared" si="228"/>
        <v>0</v>
      </c>
      <c r="AY81" s="211">
        <f t="shared" si="229"/>
        <v>0</v>
      </c>
      <c r="AZ81" s="211">
        <f t="shared" si="230"/>
        <v>0</v>
      </c>
      <c r="BA81" s="211">
        <f t="shared" si="231"/>
        <v>0</v>
      </c>
      <c r="BB81" s="211">
        <f t="shared" si="275"/>
        <v>0</v>
      </c>
      <c r="BC81" s="211">
        <f t="shared" si="276"/>
        <v>0</v>
      </c>
      <c r="BD81" s="211">
        <f t="shared" si="277"/>
        <v>0</v>
      </c>
      <c r="BE81" s="207"/>
      <c r="BF81" s="207"/>
      <c r="BG81" s="207"/>
      <c r="BH81" s="207"/>
      <c r="BI81" s="207"/>
      <c r="BJ81" s="207"/>
      <c r="BK81" s="207"/>
      <c r="BL81" s="207"/>
    </row>
    <row r="82" spans="1:64" ht="12.75" x14ac:dyDescent="0.2">
      <c r="A82" s="430"/>
      <c r="B82" s="437"/>
      <c r="C82" s="208" t="s">
        <v>186</v>
      </c>
      <c r="D82" s="423"/>
      <c r="E82" s="208"/>
      <c r="F82" s="208"/>
      <c r="G82" s="208"/>
      <c r="H82" s="208"/>
      <c r="I82" s="208"/>
      <c r="J82" s="208"/>
      <c r="K82" s="208"/>
      <c r="L82" s="208"/>
      <c r="M82" s="208"/>
      <c r="N82" s="208"/>
      <c r="O82" s="208"/>
      <c r="P82" s="208"/>
      <c r="Q82" s="208"/>
      <c r="R82" s="208"/>
      <c r="S82" s="208"/>
      <c r="T82" s="208"/>
      <c r="U82" s="208"/>
      <c r="V82" s="208">
        <v>18.28</v>
      </c>
      <c r="W82" s="208"/>
      <c r="X82" s="208"/>
      <c r="Y82" s="208"/>
      <c r="Z82" s="208"/>
      <c r="AA82" s="208"/>
      <c r="AB82" s="208"/>
      <c r="AC82" s="208" t="s">
        <v>627</v>
      </c>
      <c r="AD82" s="209">
        <f t="shared" si="232"/>
        <v>0.17</v>
      </c>
      <c r="AE82" s="210">
        <f>'1. SVS ABA DE CARREGAMENTO'!$B$90</f>
        <v>24</v>
      </c>
      <c r="AF82" s="423"/>
      <c r="AG82" s="211">
        <f t="shared" si="215"/>
        <v>0</v>
      </c>
      <c r="AH82" s="211">
        <f t="shared" si="216"/>
        <v>0</v>
      </c>
      <c r="AI82" s="211">
        <f t="shared" si="217"/>
        <v>0</v>
      </c>
      <c r="AJ82" s="211">
        <f t="shared" si="218"/>
        <v>0</v>
      </c>
      <c r="AK82" s="211">
        <f t="shared" si="219"/>
        <v>0</v>
      </c>
      <c r="AL82" s="211">
        <f t="shared" si="5"/>
        <v>0</v>
      </c>
      <c r="AM82" s="211">
        <f t="shared" si="6"/>
        <v>0</v>
      </c>
      <c r="AN82" s="211">
        <f t="shared" si="278"/>
        <v>0</v>
      </c>
      <c r="AO82" s="211">
        <f t="shared" si="279"/>
        <v>0</v>
      </c>
      <c r="AP82" s="211">
        <f t="shared" si="9"/>
        <v>0</v>
      </c>
      <c r="AQ82" s="211">
        <f t="shared" si="10"/>
        <v>0</v>
      </c>
      <c r="AR82" s="211">
        <f t="shared" si="222"/>
        <v>0</v>
      </c>
      <c r="AS82" s="211">
        <f t="shared" si="223"/>
        <v>0</v>
      </c>
      <c r="AT82" s="211">
        <f t="shared" si="224"/>
        <v>0</v>
      </c>
      <c r="AU82" s="211">
        <f t="shared" si="225"/>
        <v>0</v>
      </c>
      <c r="AV82" s="211">
        <f t="shared" si="226"/>
        <v>0</v>
      </c>
      <c r="AW82" s="211">
        <f t="shared" si="227"/>
        <v>0</v>
      </c>
      <c r="AX82" s="211">
        <f t="shared" si="228"/>
        <v>0.12948333333333337</v>
      </c>
      <c r="AY82" s="211">
        <f t="shared" si="229"/>
        <v>0</v>
      </c>
      <c r="AZ82" s="211">
        <f t="shared" si="230"/>
        <v>0</v>
      </c>
      <c r="BA82" s="211">
        <f t="shared" si="231"/>
        <v>0</v>
      </c>
      <c r="BB82" s="211">
        <f t="shared" si="275"/>
        <v>0</v>
      </c>
      <c r="BC82" s="211">
        <f t="shared" si="276"/>
        <v>0</v>
      </c>
      <c r="BD82" s="211">
        <f t="shared" si="277"/>
        <v>0</v>
      </c>
      <c r="BE82" s="207"/>
      <c r="BF82" s="207"/>
      <c r="BG82" s="207"/>
      <c r="BH82" s="207"/>
      <c r="BI82" s="207"/>
      <c r="BJ82" s="207"/>
      <c r="BK82" s="207"/>
      <c r="BL82" s="207"/>
    </row>
    <row r="83" spans="1:64" ht="12.75" x14ac:dyDescent="0.2">
      <c r="A83" s="430"/>
      <c r="B83" s="437"/>
      <c r="C83" s="208" t="s">
        <v>187</v>
      </c>
      <c r="D83" s="423"/>
      <c r="E83" s="208"/>
      <c r="F83" s="208"/>
      <c r="G83" s="208"/>
      <c r="H83" s="208"/>
      <c r="I83" s="208"/>
      <c r="J83" s="208"/>
      <c r="K83" s="208"/>
      <c r="L83" s="208"/>
      <c r="M83" s="208"/>
      <c r="N83" s="208"/>
      <c r="O83" s="208"/>
      <c r="P83" s="208"/>
      <c r="Q83" s="208"/>
      <c r="R83" s="208"/>
      <c r="S83" s="208"/>
      <c r="T83" s="208"/>
      <c r="U83" s="208"/>
      <c r="V83" s="208"/>
      <c r="W83" s="208">
        <v>18.28</v>
      </c>
      <c r="X83" s="208"/>
      <c r="Y83" s="208"/>
      <c r="Z83" s="208"/>
      <c r="AA83" s="208"/>
      <c r="AB83" s="208"/>
      <c r="AC83" s="208" t="s">
        <v>628</v>
      </c>
      <c r="AD83" s="209">
        <f t="shared" si="232"/>
        <v>8</v>
      </c>
      <c r="AE83" s="210">
        <f>'1. SVS ABA DE CARREGAMENTO'!$B$90</f>
        <v>24</v>
      </c>
      <c r="AF83" s="423"/>
      <c r="AG83" s="211">
        <f t="shared" si="215"/>
        <v>0</v>
      </c>
      <c r="AH83" s="211">
        <f t="shared" si="216"/>
        <v>0</v>
      </c>
      <c r="AI83" s="211">
        <f t="shared" si="217"/>
        <v>0</v>
      </c>
      <c r="AJ83" s="211">
        <f t="shared" si="218"/>
        <v>0</v>
      </c>
      <c r="AK83" s="211">
        <f t="shared" si="219"/>
        <v>0</v>
      </c>
      <c r="AL83" s="211">
        <f t="shared" si="5"/>
        <v>0</v>
      </c>
      <c r="AM83" s="211">
        <f t="shared" si="6"/>
        <v>0</v>
      </c>
      <c r="AN83" s="211">
        <f t="shared" si="278"/>
        <v>0</v>
      </c>
      <c r="AO83" s="211">
        <f t="shared" si="279"/>
        <v>0</v>
      </c>
      <c r="AP83" s="211">
        <f t="shared" si="9"/>
        <v>0</v>
      </c>
      <c r="AQ83" s="211">
        <f t="shared" si="10"/>
        <v>0</v>
      </c>
      <c r="AR83" s="211">
        <f t="shared" si="222"/>
        <v>0</v>
      </c>
      <c r="AS83" s="211">
        <f t="shared" si="223"/>
        <v>0</v>
      </c>
      <c r="AT83" s="211">
        <f t="shared" si="224"/>
        <v>0</v>
      </c>
      <c r="AU83" s="211">
        <f t="shared" si="225"/>
        <v>0</v>
      </c>
      <c r="AV83" s="211">
        <f t="shared" si="226"/>
        <v>0</v>
      </c>
      <c r="AW83" s="211">
        <f t="shared" si="227"/>
        <v>0</v>
      </c>
      <c r="AX83" s="211">
        <f t="shared" si="228"/>
        <v>0</v>
      </c>
      <c r="AY83" s="211">
        <f t="shared" si="229"/>
        <v>6.0933333333333337</v>
      </c>
      <c r="AZ83" s="211">
        <f t="shared" si="230"/>
        <v>0</v>
      </c>
      <c r="BA83" s="211">
        <f t="shared" si="231"/>
        <v>0</v>
      </c>
      <c r="BB83" s="211">
        <f t="shared" si="275"/>
        <v>0</v>
      </c>
      <c r="BC83" s="211">
        <f t="shared" si="276"/>
        <v>0</v>
      </c>
      <c r="BD83" s="211">
        <f t="shared" si="277"/>
        <v>0</v>
      </c>
      <c r="BE83" s="207"/>
      <c r="BF83" s="207"/>
      <c r="BG83" s="207"/>
      <c r="BH83" s="207"/>
      <c r="BI83" s="207"/>
      <c r="BJ83" s="207"/>
      <c r="BK83" s="207"/>
      <c r="BL83" s="207"/>
    </row>
    <row r="84" spans="1:64" ht="12.75" x14ac:dyDescent="0.2">
      <c r="A84" s="430"/>
      <c r="B84" s="437"/>
      <c r="C84" s="208" t="s">
        <v>160</v>
      </c>
      <c r="D84" s="423"/>
      <c r="E84" s="208"/>
      <c r="F84" s="208"/>
      <c r="G84" s="208"/>
      <c r="H84" s="208"/>
      <c r="I84" s="208"/>
      <c r="J84" s="208"/>
      <c r="K84" s="208"/>
      <c r="L84" s="208"/>
      <c r="M84" s="208"/>
      <c r="N84" s="208"/>
      <c r="O84" s="208"/>
      <c r="P84" s="208"/>
      <c r="Q84" s="208"/>
      <c r="R84" s="208"/>
      <c r="S84" s="208"/>
      <c r="T84" s="208"/>
      <c r="U84" s="208"/>
      <c r="V84" s="208"/>
      <c r="W84" s="208"/>
      <c r="X84" s="208"/>
      <c r="Y84" s="208"/>
      <c r="Z84" s="208">
        <v>2.4</v>
      </c>
      <c r="AA84" s="208"/>
      <c r="AB84" s="208"/>
      <c r="AC84" s="208" t="s">
        <v>625</v>
      </c>
      <c r="AD84" s="209">
        <f t="shared" si="232"/>
        <v>96</v>
      </c>
      <c r="AE84" s="210">
        <f>'1. SVS ABA DE CARREGAMENTO'!$B$90</f>
        <v>24</v>
      </c>
      <c r="AF84" s="423"/>
      <c r="AG84" s="211">
        <f t="shared" ref="AG84:AG85" si="280">(E84*AD84)/AE84</f>
        <v>0</v>
      </c>
      <c r="AH84" s="211">
        <f t="shared" ref="AH84:AH85" si="281">(F84*AD84)/AE84</f>
        <v>0</v>
      </c>
      <c r="AI84" s="211">
        <f t="shared" ref="AI84:AI85" si="282">(G84*AD84)/AE84</f>
        <v>0</v>
      </c>
      <c r="AJ84" s="211">
        <f t="shared" ref="AJ84:AJ85" si="283">(H84*AD84)/AE84</f>
        <v>0</v>
      </c>
      <c r="AK84" s="211">
        <f t="shared" ref="AK84:AK85" si="284">(I84*AD84)/AE84</f>
        <v>0</v>
      </c>
      <c r="AL84" s="211">
        <f t="shared" ref="AL84:AL85" si="285">(J84*AD84)/AE84</f>
        <v>0</v>
      </c>
      <c r="AM84" s="211">
        <f t="shared" ref="AM84:AM85" si="286">(K84*AD84)/AE84</f>
        <v>0</v>
      </c>
      <c r="AN84" s="211">
        <f t="shared" ref="AN84:AN85" si="287">(L84*AD84)/AE84</f>
        <v>0</v>
      </c>
      <c r="AO84" s="211">
        <f t="shared" ref="AO84:AO85" si="288">(M84*AD84)/AE84</f>
        <v>0</v>
      </c>
      <c r="AP84" s="211">
        <f t="shared" ref="AP84:AP85" si="289">(N84*AD84)/AE84</f>
        <v>0</v>
      </c>
      <c r="AQ84" s="211">
        <f t="shared" ref="AQ84:AQ85" si="290">(O84*AD84)/AE84</f>
        <v>0</v>
      </c>
      <c r="AR84" s="211">
        <f t="shared" ref="AR84:AR85" si="291">(P84*AD84)/AE84</f>
        <v>0</v>
      </c>
      <c r="AS84" s="211">
        <f t="shared" ref="AS84:AS85" si="292">(Q84*AD84)/AE84</f>
        <v>0</v>
      </c>
      <c r="AT84" s="211">
        <f t="shared" ref="AT84:AT85" si="293">(R84*AD84)/AE84</f>
        <v>0</v>
      </c>
      <c r="AU84" s="211">
        <f t="shared" ref="AU84:AU85" si="294">(S84*AD84)/AE84</f>
        <v>0</v>
      </c>
      <c r="AV84" s="211">
        <f t="shared" ref="AV84:AV85" si="295">(T84*AD84)/AE84</f>
        <v>0</v>
      </c>
      <c r="AW84" s="211">
        <f t="shared" ref="AW84:AW85" si="296">(U84*AD84)/AE84</f>
        <v>0</v>
      </c>
      <c r="AX84" s="211">
        <f t="shared" ref="AX84:AX85" si="297">(V84*AD84)/AE84</f>
        <v>0</v>
      </c>
      <c r="AY84" s="211">
        <f t="shared" ref="AY84:AY85" si="298">(W84*AD84)/AE84</f>
        <v>0</v>
      </c>
      <c r="AZ84" s="211">
        <f t="shared" ref="AZ84:AZ85" si="299">(X84*AD84)/AE84</f>
        <v>0</v>
      </c>
      <c r="BA84" s="211">
        <f t="shared" ref="BA84:BA85" si="300">(Y84*AD84)/AE84</f>
        <v>0</v>
      </c>
      <c r="BB84" s="211">
        <f t="shared" si="275"/>
        <v>9.6</v>
      </c>
      <c r="BC84" s="211">
        <f t="shared" si="276"/>
        <v>0</v>
      </c>
      <c r="BD84" s="211">
        <f t="shared" si="277"/>
        <v>0</v>
      </c>
      <c r="BE84" s="207"/>
      <c r="BF84" s="207"/>
      <c r="BG84" s="207"/>
      <c r="BH84" s="207"/>
      <c r="BI84" s="207"/>
      <c r="BJ84" s="207"/>
      <c r="BK84" s="207"/>
      <c r="BL84" s="207"/>
    </row>
    <row r="85" spans="1:64" ht="12.75" x14ac:dyDescent="0.2">
      <c r="A85" s="430"/>
      <c r="B85" s="437"/>
      <c r="C85" s="208" t="s">
        <v>87</v>
      </c>
      <c r="D85" s="423"/>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v>2.4</v>
      </c>
      <c r="AC85" s="208" t="s">
        <v>188</v>
      </c>
      <c r="AD85" s="209">
        <f t="shared" si="232"/>
        <v>4.33</v>
      </c>
      <c r="AE85" s="210">
        <f>'1. SVS ABA DE CARREGAMENTO'!$B$90</f>
        <v>24</v>
      </c>
      <c r="AF85" s="423"/>
      <c r="AG85" s="211">
        <f t="shared" si="280"/>
        <v>0</v>
      </c>
      <c r="AH85" s="211">
        <f t="shared" si="281"/>
        <v>0</v>
      </c>
      <c r="AI85" s="211">
        <f t="shared" si="282"/>
        <v>0</v>
      </c>
      <c r="AJ85" s="211">
        <f t="shared" si="283"/>
        <v>0</v>
      </c>
      <c r="AK85" s="211">
        <f t="shared" si="284"/>
        <v>0</v>
      </c>
      <c r="AL85" s="211">
        <f t="shared" si="285"/>
        <v>0</v>
      </c>
      <c r="AM85" s="211">
        <f t="shared" si="286"/>
        <v>0</v>
      </c>
      <c r="AN85" s="211">
        <f t="shared" si="287"/>
        <v>0</v>
      </c>
      <c r="AO85" s="211">
        <f t="shared" si="288"/>
        <v>0</v>
      </c>
      <c r="AP85" s="211">
        <f t="shared" si="289"/>
        <v>0</v>
      </c>
      <c r="AQ85" s="211">
        <f t="shared" si="290"/>
        <v>0</v>
      </c>
      <c r="AR85" s="211">
        <f t="shared" si="291"/>
        <v>0</v>
      </c>
      <c r="AS85" s="211">
        <f t="shared" si="292"/>
        <v>0</v>
      </c>
      <c r="AT85" s="211">
        <f t="shared" si="293"/>
        <v>0</v>
      </c>
      <c r="AU85" s="211">
        <f t="shared" si="294"/>
        <v>0</v>
      </c>
      <c r="AV85" s="211">
        <f t="shared" si="295"/>
        <v>0</v>
      </c>
      <c r="AW85" s="211">
        <f t="shared" si="296"/>
        <v>0</v>
      </c>
      <c r="AX85" s="211">
        <f t="shared" si="297"/>
        <v>0</v>
      </c>
      <c r="AY85" s="211">
        <f t="shared" si="298"/>
        <v>0</v>
      </c>
      <c r="AZ85" s="211">
        <f t="shared" si="299"/>
        <v>0</v>
      </c>
      <c r="BA85" s="211">
        <f t="shared" si="300"/>
        <v>0</v>
      </c>
      <c r="BB85" s="211">
        <f t="shared" si="275"/>
        <v>0</v>
      </c>
      <c r="BC85" s="211">
        <f t="shared" si="276"/>
        <v>0</v>
      </c>
      <c r="BD85" s="211">
        <f t="shared" si="277"/>
        <v>0.433</v>
      </c>
      <c r="BE85" s="207"/>
      <c r="BF85" s="207"/>
      <c r="BG85" s="207"/>
      <c r="BH85" s="207"/>
      <c r="BI85" s="207"/>
      <c r="BJ85" s="207"/>
      <c r="BK85" s="207"/>
      <c r="BL85" s="207"/>
    </row>
    <row r="86" spans="1:64" ht="25.5" x14ac:dyDescent="0.2">
      <c r="A86" s="431"/>
      <c r="B86" s="438"/>
      <c r="C86" s="208" t="s">
        <v>86</v>
      </c>
      <c r="D86" s="424"/>
      <c r="E86" s="208"/>
      <c r="F86" s="208"/>
      <c r="G86" s="208"/>
      <c r="H86" s="208"/>
      <c r="I86" s="208"/>
      <c r="J86" s="208"/>
      <c r="K86" s="208"/>
      <c r="L86" s="208"/>
      <c r="M86" s="208"/>
      <c r="N86" s="208"/>
      <c r="O86" s="208"/>
      <c r="P86" s="208"/>
      <c r="Q86" s="208"/>
      <c r="R86" s="208"/>
      <c r="S86" s="208"/>
      <c r="T86" s="208"/>
      <c r="U86" s="208"/>
      <c r="V86" s="208"/>
      <c r="W86" s="208"/>
      <c r="X86" s="208"/>
      <c r="Y86" s="208"/>
      <c r="Z86" s="208"/>
      <c r="AA86" s="208">
        <v>7.2</v>
      </c>
      <c r="AB86" s="208"/>
      <c r="AC86" s="208" t="s">
        <v>188</v>
      </c>
      <c r="AD86" s="209">
        <f t="shared" si="232"/>
        <v>4.33</v>
      </c>
      <c r="AE86" s="210">
        <f>'1. SVS ABA DE CARREGAMENTO'!$B$90</f>
        <v>24</v>
      </c>
      <c r="AF86" s="424"/>
      <c r="AG86" s="211">
        <f t="shared" si="215"/>
        <v>0</v>
      </c>
      <c r="AH86" s="211">
        <f t="shared" si="216"/>
        <v>0</v>
      </c>
      <c r="AI86" s="211">
        <f t="shared" si="217"/>
        <v>0</v>
      </c>
      <c r="AJ86" s="211">
        <f t="shared" si="218"/>
        <v>0</v>
      </c>
      <c r="AK86" s="211">
        <f t="shared" si="219"/>
        <v>0</v>
      </c>
      <c r="AL86" s="211">
        <f t="shared" si="5"/>
        <v>0</v>
      </c>
      <c r="AM86" s="211">
        <f t="shared" si="6"/>
        <v>0</v>
      </c>
      <c r="AN86" s="211">
        <f t="shared" si="278"/>
        <v>0</v>
      </c>
      <c r="AO86" s="211">
        <f t="shared" si="279"/>
        <v>0</v>
      </c>
      <c r="AP86" s="211">
        <f t="shared" si="9"/>
        <v>0</v>
      </c>
      <c r="AQ86" s="211">
        <f t="shared" si="10"/>
        <v>0</v>
      </c>
      <c r="AR86" s="211">
        <f t="shared" si="222"/>
        <v>0</v>
      </c>
      <c r="AS86" s="211">
        <f t="shared" si="223"/>
        <v>0</v>
      </c>
      <c r="AT86" s="211">
        <f t="shared" si="224"/>
        <v>0</v>
      </c>
      <c r="AU86" s="211">
        <f t="shared" si="225"/>
        <v>0</v>
      </c>
      <c r="AV86" s="211">
        <f t="shared" si="226"/>
        <v>0</v>
      </c>
      <c r="AW86" s="211">
        <f t="shared" si="227"/>
        <v>0</v>
      </c>
      <c r="AX86" s="211">
        <f t="shared" si="228"/>
        <v>0</v>
      </c>
      <c r="AY86" s="211">
        <f t="shared" si="229"/>
        <v>0</v>
      </c>
      <c r="AZ86" s="211">
        <f t="shared" si="230"/>
        <v>0</v>
      </c>
      <c r="BA86" s="211">
        <f t="shared" si="231"/>
        <v>0</v>
      </c>
      <c r="BB86" s="211">
        <f t="shared" si="275"/>
        <v>0</v>
      </c>
      <c r="BC86" s="211">
        <f t="shared" si="276"/>
        <v>1.2990000000000002</v>
      </c>
      <c r="BD86" s="211">
        <f t="shared" si="277"/>
        <v>0</v>
      </c>
      <c r="BE86" s="207"/>
      <c r="BF86" s="207"/>
      <c r="BG86" s="207"/>
      <c r="BH86" s="207"/>
      <c r="BI86" s="207"/>
      <c r="BJ86" s="207"/>
      <c r="BK86" s="207"/>
      <c r="BL86" s="207"/>
    </row>
    <row r="87" spans="1:64" ht="12.75" x14ac:dyDescent="0.2">
      <c r="A87" s="429">
        <v>10</v>
      </c>
      <c r="B87" s="432" t="s">
        <v>212</v>
      </c>
      <c r="C87" s="432" t="s">
        <v>213</v>
      </c>
      <c r="D87" s="442">
        <f>SUM(E87:AB88)</f>
        <v>71</v>
      </c>
      <c r="E87" s="229"/>
      <c r="F87" s="212">
        <v>34.32</v>
      </c>
      <c r="G87" s="212"/>
      <c r="H87" s="212"/>
      <c r="I87" s="212"/>
      <c r="J87" s="212"/>
      <c r="K87" s="212"/>
      <c r="L87" s="212"/>
      <c r="M87" s="212"/>
      <c r="N87" s="212"/>
      <c r="O87" s="212"/>
      <c r="P87" s="212"/>
      <c r="Q87" s="212"/>
      <c r="R87" s="212"/>
      <c r="S87" s="212"/>
      <c r="T87" s="212"/>
      <c r="U87" s="212"/>
      <c r="V87" s="212"/>
      <c r="W87" s="212">
        <v>18.34</v>
      </c>
      <c r="X87" s="212"/>
      <c r="Y87" s="212"/>
      <c r="Z87" s="212"/>
      <c r="AA87" s="212"/>
      <c r="AB87" s="212"/>
      <c r="AC87" s="213" t="s">
        <v>628</v>
      </c>
      <c r="AD87" s="214">
        <f t="shared" si="232"/>
        <v>8</v>
      </c>
      <c r="AE87" s="215">
        <f>'1. SVS ABA DE CARREGAMENTO'!$B$90</f>
        <v>24</v>
      </c>
      <c r="AF87" s="230">
        <f>SUM(AG87:BD87)</f>
        <v>17.553333333333335</v>
      </c>
      <c r="AG87" s="216">
        <f t="shared" si="215"/>
        <v>0</v>
      </c>
      <c r="AH87" s="216">
        <f t="shared" si="216"/>
        <v>11.44</v>
      </c>
      <c r="AI87" s="216">
        <f t="shared" si="217"/>
        <v>0</v>
      </c>
      <c r="AJ87" s="216">
        <f t="shared" si="218"/>
        <v>0</v>
      </c>
      <c r="AK87" s="216">
        <f t="shared" si="219"/>
        <v>0</v>
      </c>
      <c r="AL87" s="217">
        <f t="shared" si="5"/>
        <v>0</v>
      </c>
      <c r="AM87" s="217">
        <f t="shared" si="6"/>
        <v>0</v>
      </c>
      <c r="AN87" s="216">
        <f t="shared" si="278"/>
        <v>0</v>
      </c>
      <c r="AO87" s="216">
        <f t="shared" si="279"/>
        <v>0</v>
      </c>
      <c r="AP87" s="217">
        <f t="shared" si="9"/>
        <v>0</v>
      </c>
      <c r="AQ87" s="217">
        <f t="shared" si="10"/>
        <v>0</v>
      </c>
      <c r="AR87" s="216">
        <f t="shared" si="222"/>
        <v>0</v>
      </c>
      <c r="AS87" s="216">
        <f t="shared" si="223"/>
        <v>0</v>
      </c>
      <c r="AT87" s="216">
        <f t="shared" si="224"/>
        <v>0</v>
      </c>
      <c r="AU87" s="216">
        <f t="shared" si="225"/>
        <v>0</v>
      </c>
      <c r="AV87" s="216">
        <f t="shared" si="226"/>
        <v>0</v>
      </c>
      <c r="AW87" s="216">
        <f t="shared" si="227"/>
        <v>0</v>
      </c>
      <c r="AX87" s="216">
        <f t="shared" si="228"/>
        <v>0</v>
      </c>
      <c r="AY87" s="216">
        <f t="shared" si="229"/>
        <v>6.1133333333333333</v>
      </c>
      <c r="AZ87" s="216">
        <f t="shared" si="230"/>
        <v>0</v>
      </c>
      <c r="BA87" s="216">
        <f t="shared" si="231"/>
        <v>0</v>
      </c>
      <c r="BB87" s="218">
        <f t="shared" si="275"/>
        <v>0</v>
      </c>
      <c r="BC87" s="218">
        <f t="shared" si="276"/>
        <v>0</v>
      </c>
      <c r="BD87" s="218">
        <f t="shared" si="277"/>
        <v>0</v>
      </c>
      <c r="BE87" s="207"/>
      <c r="BF87" s="207"/>
      <c r="BG87" s="207"/>
      <c r="BH87" s="207"/>
      <c r="BI87" s="207"/>
      <c r="BJ87" s="207"/>
      <c r="BK87" s="207"/>
      <c r="BL87" s="207"/>
    </row>
    <row r="88" spans="1:64" ht="12.75" x14ac:dyDescent="0.2">
      <c r="A88" s="440"/>
      <c r="B88" s="441"/>
      <c r="C88" s="441"/>
      <c r="D88" s="443"/>
      <c r="E88" s="229"/>
      <c r="F88" s="212"/>
      <c r="G88" s="212"/>
      <c r="H88" s="212"/>
      <c r="I88" s="212"/>
      <c r="J88" s="212"/>
      <c r="K88" s="212"/>
      <c r="L88" s="212"/>
      <c r="M88" s="212"/>
      <c r="N88" s="212"/>
      <c r="O88" s="212"/>
      <c r="P88" s="212"/>
      <c r="Q88" s="212"/>
      <c r="R88" s="212"/>
      <c r="S88" s="212"/>
      <c r="T88" s="212"/>
      <c r="U88" s="212"/>
      <c r="V88" s="212">
        <v>18.34</v>
      </c>
      <c r="W88" s="212"/>
      <c r="X88" s="212"/>
      <c r="Y88" s="212"/>
      <c r="Z88" s="212"/>
      <c r="AA88" s="212"/>
      <c r="AB88" s="212"/>
      <c r="AC88" s="213" t="s">
        <v>710</v>
      </c>
      <c r="AD88" s="214">
        <f t="shared" si="232"/>
        <v>0.5</v>
      </c>
      <c r="AE88" s="215">
        <f>'1. SVS ABA DE CARREGAMENTO'!$B$90</f>
        <v>24</v>
      </c>
      <c r="AF88" s="230">
        <f>SUM(AG88:BD88)</f>
        <v>0.38208333333333333</v>
      </c>
      <c r="AG88" s="216">
        <f t="shared" ref="AG88" si="301">(E88*AD88)/AE88</f>
        <v>0</v>
      </c>
      <c r="AH88" s="216">
        <f t="shared" ref="AH88" si="302">(F88*AD88)/AE88</f>
        <v>0</v>
      </c>
      <c r="AI88" s="216">
        <f t="shared" ref="AI88" si="303">(G88*AD88)/AE88</f>
        <v>0</v>
      </c>
      <c r="AJ88" s="216">
        <f t="shared" ref="AJ88" si="304">(H88*AD88)/AE88</f>
        <v>0</v>
      </c>
      <c r="AK88" s="216">
        <f t="shared" ref="AK88" si="305">(I88*AD88)/AE88</f>
        <v>0</v>
      </c>
      <c r="AL88" s="217">
        <f t="shared" ref="AL88" si="306">(J88*AD88)/AE88</f>
        <v>0</v>
      </c>
      <c r="AM88" s="217">
        <f t="shared" ref="AM88" si="307">(K88*AD88)/AE88</f>
        <v>0</v>
      </c>
      <c r="AN88" s="216">
        <f t="shared" ref="AN88" si="308">(L88*AD88)/AE88</f>
        <v>0</v>
      </c>
      <c r="AO88" s="216">
        <f t="shared" ref="AO88" si="309">(M88*AD88)/AE88</f>
        <v>0</v>
      </c>
      <c r="AP88" s="217">
        <f t="shared" ref="AP88" si="310">(N88*AD88)/AE88</f>
        <v>0</v>
      </c>
      <c r="AQ88" s="217">
        <f t="shared" ref="AQ88" si="311">(O88*AD88)/AE88</f>
        <v>0</v>
      </c>
      <c r="AR88" s="216">
        <f t="shared" ref="AR88" si="312">(P88*AD88)/AE88</f>
        <v>0</v>
      </c>
      <c r="AS88" s="216">
        <f t="shared" ref="AS88" si="313">(Q88*AD88)/AE88</f>
        <v>0</v>
      </c>
      <c r="AT88" s="216">
        <f t="shared" ref="AT88" si="314">(R88*AD88)/AE88</f>
        <v>0</v>
      </c>
      <c r="AU88" s="216">
        <f t="shared" ref="AU88" si="315">(S88*AD88)/AE88</f>
        <v>0</v>
      </c>
      <c r="AV88" s="216">
        <f t="shared" ref="AV88" si="316">(T88*AD88)/AE88</f>
        <v>0</v>
      </c>
      <c r="AW88" s="216">
        <f t="shared" ref="AW88" si="317">(U88*AD88)/AE88</f>
        <v>0</v>
      </c>
      <c r="AX88" s="216">
        <f t="shared" ref="AX88" si="318">(V88*AD88)/AE88</f>
        <v>0.38208333333333333</v>
      </c>
      <c r="AY88" s="216">
        <f t="shared" ref="AY88" si="319">(W88*AD88)/AE88</f>
        <v>0</v>
      </c>
      <c r="AZ88" s="216">
        <f t="shared" ref="AZ88" si="320">(X88*AD88)/AE88</f>
        <v>0</v>
      </c>
      <c r="BA88" s="216">
        <f t="shared" ref="BA88" si="321">(Y88*AD88)/AE88</f>
        <v>0</v>
      </c>
      <c r="BB88" s="218">
        <f t="shared" si="275"/>
        <v>0</v>
      </c>
      <c r="BC88" s="218">
        <f t="shared" si="276"/>
        <v>0</v>
      </c>
      <c r="BD88" s="218">
        <f t="shared" si="277"/>
        <v>0</v>
      </c>
      <c r="BE88" s="207"/>
      <c r="BF88" s="207"/>
      <c r="BG88" s="207"/>
      <c r="BH88" s="207"/>
      <c r="BI88" s="207"/>
      <c r="BJ88" s="207"/>
      <c r="BK88" s="207"/>
      <c r="BL88" s="207"/>
    </row>
    <row r="89" spans="1:64" ht="12.75" x14ac:dyDescent="0.2">
      <c r="A89" s="433">
        <v>11</v>
      </c>
      <c r="B89" s="434" t="s">
        <v>214</v>
      </c>
      <c r="C89" s="208" t="s">
        <v>209</v>
      </c>
      <c r="D89" s="425">
        <f>SUM(E89:AB98)</f>
        <v>901.32999999999993</v>
      </c>
      <c r="E89" s="208"/>
      <c r="F89" s="208">
        <v>63.35</v>
      </c>
      <c r="G89" s="208"/>
      <c r="H89" s="208"/>
      <c r="I89" s="208"/>
      <c r="J89" s="208"/>
      <c r="K89" s="208"/>
      <c r="L89" s="208"/>
      <c r="M89" s="208">
        <v>0</v>
      </c>
      <c r="N89" s="208"/>
      <c r="O89" s="208"/>
      <c r="P89" s="208">
        <v>0</v>
      </c>
      <c r="Q89" s="208"/>
      <c r="R89" s="208"/>
      <c r="S89" s="208"/>
      <c r="T89" s="208"/>
      <c r="U89" s="208"/>
      <c r="V89" s="208"/>
      <c r="W89" s="208"/>
      <c r="X89" s="208"/>
      <c r="Y89" s="208"/>
      <c r="Z89" s="208"/>
      <c r="AA89" s="208"/>
      <c r="AB89" s="208"/>
      <c r="AC89" s="208" t="s">
        <v>201</v>
      </c>
      <c r="AD89" s="209">
        <f t="shared" si="232"/>
        <v>48</v>
      </c>
      <c r="AE89" s="210">
        <f>'1. SVS ABA DE CARREGAMENTO'!$B$90</f>
        <v>24</v>
      </c>
      <c r="AF89" s="425">
        <f>SUM(AG89:BD98)</f>
        <v>788.30086666666682</v>
      </c>
      <c r="AG89" s="211">
        <f t="shared" si="215"/>
        <v>0</v>
      </c>
      <c r="AH89" s="211">
        <f t="shared" si="216"/>
        <v>126.7</v>
      </c>
      <c r="AI89" s="211">
        <f t="shared" si="217"/>
        <v>0</v>
      </c>
      <c r="AJ89" s="211">
        <f t="shared" si="218"/>
        <v>0</v>
      </c>
      <c r="AK89" s="211">
        <f t="shared" si="219"/>
        <v>0</v>
      </c>
      <c r="AL89" s="211">
        <f t="shared" si="5"/>
        <v>0</v>
      </c>
      <c r="AM89" s="211">
        <f t="shared" si="6"/>
        <v>0</v>
      </c>
      <c r="AN89" s="211">
        <f t="shared" si="278"/>
        <v>0</v>
      </c>
      <c r="AO89" s="211">
        <f t="shared" si="279"/>
        <v>0</v>
      </c>
      <c r="AP89" s="211">
        <f t="shared" si="9"/>
        <v>0</v>
      </c>
      <c r="AQ89" s="211">
        <f t="shared" si="10"/>
        <v>0</v>
      </c>
      <c r="AR89" s="211">
        <f t="shared" si="222"/>
        <v>0</v>
      </c>
      <c r="AS89" s="211">
        <f t="shared" si="223"/>
        <v>0</v>
      </c>
      <c r="AT89" s="211">
        <f t="shared" si="224"/>
        <v>0</v>
      </c>
      <c r="AU89" s="211">
        <f t="shared" si="225"/>
        <v>0</v>
      </c>
      <c r="AV89" s="211">
        <f t="shared" si="226"/>
        <v>0</v>
      </c>
      <c r="AW89" s="211">
        <f t="shared" si="227"/>
        <v>0</v>
      </c>
      <c r="AX89" s="211">
        <f t="shared" si="228"/>
        <v>0</v>
      </c>
      <c r="AY89" s="211">
        <f t="shared" si="229"/>
        <v>0</v>
      </c>
      <c r="AZ89" s="211">
        <f t="shared" si="230"/>
        <v>0</v>
      </c>
      <c r="BA89" s="211">
        <f t="shared" si="231"/>
        <v>0</v>
      </c>
      <c r="BB89" s="211">
        <f t="shared" si="275"/>
        <v>0</v>
      </c>
      <c r="BC89" s="211">
        <f t="shared" si="276"/>
        <v>0</v>
      </c>
      <c r="BD89" s="211">
        <f t="shared" si="277"/>
        <v>0</v>
      </c>
      <c r="BE89" s="207"/>
      <c r="BF89" s="207"/>
      <c r="BG89" s="207"/>
      <c r="BH89" s="207"/>
      <c r="BI89" s="207"/>
      <c r="BJ89" s="207"/>
      <c r="BK89" s="207"/>
      <c r="BL89" s="207"/>
    </row>
    <row r="90" spans="1:64" ht="12.75" x14ac:dyDescent="0.2">
      <c r="A90" s="430"/>
      <c r="B90" s="430"/>
      <c r="C90" s="208" t="s">
        <v>215</v>
      </c>
      <c r="D90" s="423"/>
      <c r="E90" s="208"/>
      <c r="F90" s="208">
        <v>141.86000000000001</v>
      </c>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t="s">
        <v>185</v>
      </c>
      <c r="AD90" s="209">
        <f t="shared" si="232"/>
        <v>24</v>
      </c>
      <c r="AE90" s="210">
        <f>'1. SVS ABA DE CARREGAMENTO'!$B$90</f>
        <v>24</v>
      </c>
      <c r="AF90" s="423"/>
      <c r="AG90" s="211">
        <f t="shared" si="215"/>
        <v>0</v>
      </c>
      <c r="AH90" s="211">
        <f t="shared" si="216"/>
        <v>141.86000000000001</v>
      </c>
      <c r="AI90" s="211">
        <f t="shared" si="217"/>
        <v>0</v>
      </c>
      <c r="AJ90" s="211">
        <f t="shared" si="218"/>
        <v>0</v>
      </c>
      <c r="AK90" s="211">
        <f t="shared" si="219"/>
        <v>0</v>
      </c>
      <c r="AL90" s="211">
        <f t="shared" si="5"/>
        <v>0</v>
      </c>
      <c r="AM90" s="211">
        <f t="shared" si="6"/>
        <v>0</v>
      </c>
      <c r="AN90" s="211">
        <f t="shared" si="278"/>
        <v>0</v>
      </c>
      <c r="AO90" s="211">
        <f t="shared" si="279"/>
        <v>0</v>
      </c>
      <c r="AP90" s="211">
        <f t="shared" si="9"/>
        <v>0</v>
      </c>
      <c r="AQ90" s="211">
        <f t="shared" si="10"/>
        <v>0</v>
      </c>
      <c r="AR90" s="211">
        <f t="shared" si="222"/>
        <v>0</v>
      </c>
      <c r="AS90" s="211">
        <f t="shared" si="223"/>
        <v>0</v>
      </c>
      <c r="AT90" s="211">
        <f t="shared" si="224"/>
        <v>0</v>
      </c>
      <c r="AU90" s="211">
        <f t="shared" si="225"/>
        <v>0</v>
      </c>
      <c r="AV90" s="211">
        <f t="shared" si="226"/>
        <v>0</v>
      </c>
      <c r="AW90" s="211">
        <f t="shared" si="227"/>
        <v>0</v>
      </c>
      <c r="AX90" s="211">
        <f t="shared" si="228"/>
        <v>0</v>
      </c>
      <c r="AY90" s="211">
        <f t="shared" si="229"/>
        <v>0</v>
      </c>
      <c r="AZ90" s="211">
        <f t="shared" si="230"/>
        <v>0</v>
      </c>
      <c r="BA90" s="211">
        <f t="shared" si="231"/>
        <v>0</v>
      </c>
      <c r="BB90" s="211">
        <f t="shared" si="275"/>
        <v>0</v>
      </c>
      <c r="BC90" s="211">
        <f t="shared" si="276"/>
        <v>0</v>
      </c>
      <c r="BD90" s="211">
        <f t="shared" si="277"/>
        <v>0</v>
      </c>
      <c r="BE90" s="207"/>
      <c r="BF90" s="207"/>
      <c r="BG90" s="207"/>
      <c r="BH90" s="207"/>
      <c r="BI90" s="207"/>
      <c r="BJ90" s="207"/>
      <c r="BK90" s="207"/>
      <c r="BL90" s="207"/>
    </row>
    <row r="91" spans="1:64" ht="12.75" x14ac:dyDescent="0.2">
      <c r="A91" s="430"/>
      <c r="B91" s="430"/>
      <c r="C91" s="208" t="s">
        <v>216</v>
      </c>
      <c r="D91" s="423"/>
      <c r="E91" s="208">
        <v>88.169999999999987</v>
      </c>
      <c r="F91" s="208">
        <v>37.93</v>
      </c>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t="s">
        <v>185</v>
      </c>
      <c r="AD91" s="209">
        <f t="shared" si="232"/>
        <v>24</v>
      </c>
      <c r="AE91" s="210">
        <f>'1. SVS ABA DE CARREGAMENTO'!$B$90</f>
        <v>24</v>
      </c>
      <c r="AF91" s="423"/>
      <c r="AG91" s="211">
        <f t="shared" si="215"/>
        <v>88.17</v>
      </c>
      <c r="AH91" s="211">
        <f t="shared" si="216"/>
        <v>37.93</v>
      </c>
      <c r="AI91" s="211">
        <f t="shared" si="217"/>
        <v>0</v>
      </c>
      <c r="AJ91" s="211">
        <f t="shared" si="218"/>
        <v>0</v>
      </c>
      <c r="AK91" s="211">
        <f t="shared" si="219"/>
        <v>0</v>
      </c>
      <c r="AL91" s="211">
        <f t="shared" si="5"/>
        <v>0</v>
      </c>
      <c r="AM91" s="211">
        <f t="shared" si="6"/>
        <v>0</v>
      </c>
      <c r="AN91" s="211">
        <f t="shared" si="278"/>
        <v>0</v>
      </c>
      <c r="AO91" s="211">
        <f t="shared" si="279"/>
        <v>0</v>
      </c>
      <c r="AP91" s="211">
        <f t="shared" si="9"/>
        <v>0</v>
      </c>
      <c r="AQ91" s="211">
        <f t="shared" si="10"/>
        <v>0</v>
      </c>
      <c r="AR91" s="211">
        <f t="shared" si="222"/>
        <v>0</v>
      </c>
      <c r="AS91" s="211">
        <f t="shared" si="223"/>
        <v>0</v>
      </c>
      <c r="AT91" s="211">
        <f t="shared" si="224"/>
        <v>0</v>
      </c>
      <c r="AU91" s="211">
        <f t="shared" si="225"/>
        <v>0</v>
      </c>
      <c r="AV91" s="211">
        <f t="shared" si="226"/>
        <v>0</v>
      </c>
      <c r="AW91" s="211">
        <f t="shared" si="227"/>
        <v>0</v>
      </c>
      <c r="AX91" s="211">
        <f t="shared" si="228"/>
        <v>0</v>
      </c>
      <c r="AY91" s="211">
        <f t="shared" si="229"/>
        <v>0</v>
      </c>
      <c r="AZ91" s="211">
        <f t="shared" si="230"/>
        <v>0</v>
      </c>
      <c r="BA91" s="211">
        <f t="shared" si="231"/>
        <v>0</v>
      </c>
      <c r="BB91" s="211">
        <f t="shared" si="275"/>
        <v>0</v>
      </c>
      <c r="BC91" s="211">
        <f t="shared" si="276"/>
        <v>0</v>
      </c>
      <c r="BD91" s="211">
        <f t="shared" si="277"/>
        <v>0</v>
      </c>
      <c r="BE91" s="207"/>
      <c r="BF91" s="207"/>
      <c r="BG91" s="207"/>
      <c r="BH91" s="207"/>
      <c r="BI91" s="207"/>
      <c r="BJ91" s="207"/>
      <c r="BK91" s="207"/>
      <c r="BL91" s="207"/>
    </row>
    <row r="92" spans="1:64" ht="12.75" x14ac:dyDescent="0.2">
      <c r="A92" s="430"/>
      <c r="B92" s="430"/>
      <c r="C92" s="208" t="s">
        <v>217</v>
      </c>
      <c r="D92" s="423"/>
      <c r="E92" s="208"/>
      <c r="F92" s="208">
        <v>83.23</v>
      </c>
      <c r="G92" s="208"/>
      <c r="H92" s="208"/>
      <c r="I92" s="208"/>
      <c r="J92" s="208"/>
      <c r="K92" s="208"/>
      <c r="L92" s="208"/>
      <c r="M92" s="208"/>
      <c r="N92" s="208"/>
      <c r="O92" s="208"/>
      <c r="P92" s="208"/>
      <c r="Q92" s="208"/>
      <c r="R92" s="208"/>
      <c r="S92" s="208"/>
      <c r="T92" s="208"/>
      <c r="U92" s="208"/>
      <c r="V92" s="208"/>
      <c r="W92" s="208"/>
      <c r="X92" s="208"/>
      <c r="Y92" s="208"/>
      <c r="Z92" s="208"/>
      <c r="AA92" s="208"/>
      <c r="AB92" s="208"/>
      <c r="AC92" s="208" t="s">
        <v>185</v>
      </c>
      <c r="AD92" s="209">
        <f t="shared" si="232"/>
        <v>24</v>
      </c>
      <c r="AE92" s="210">
        <f>'1. SVS ABA DE CARREGAMENTO'!$B$90</f>
        <v>24</v>
      </c>
      <c r="AF92" s="423"/>
      <c r="AG92" s="211">
        <f t="shared" si="215"/>
        <v>0</v>
      </c>
      <c r="AH92" s="211">
        <f t="shared" si="216"/>
        <v>83.23</v>
      </c>
      <c r="AI92" s="211">
        <f t="shared" si="217"/>
        <v>0</v>
      </c>
      <c r="AJ92" s="211">
        <f t="shared" si="218"/>
        <v>0</v>
      </c>
      <c r="AK92" s="211">
        <f t="shared" si="219"/>
        <v>0</v>
      </c>
      <c r="AL92" s="211">
        <f t="shared" si="5"/>
        <v>0</v>
      </c>
      <c r="AM92" s="211">
        <f t="shared" si="6"/>
        <v>0</v>
      </c>
      <c r="AN92" s="211">
        <f t="shared" si="278"/>
        <v>0</v>
      </c>
      <c r="AO92" s="211">
        <f t="shared" si="279"/>
        <v>0</v>
      </c>
      <c r="AP92" s="211">
        <f t="shared" si="9"/>
        <v>0</v>
      </c>
      <c r="AQ92" s="211">
        <f t="shared" si="10"/>
        <v>0</v>
      </c>
      <c r="AR92" s="211">
        <f t="shared" si="222"/>
        <v>0</v>
      </c>
      <c r="AS92" s="211">
        <f t="shared" si="223"/>
        <v>0</v>
      </c>
      <c r="AT92" s="211">
        <f t="shared" si="224"/>
        <v>0</v>
      </c>
      <c r="AU92" s="211">
        <f t="shared" si="225"/>
        <v>0</v>
      </c>
      <c r="AV92" s="211">
        <f t="shared" si="226"/>
        <v>0</v>
      </c>
      <c r="AW92" s="211">
        <f t="shared" si="227"/>
        <v>0</v>
      </c>
      <c r="AX92" s="211">
        <f t="shared" si="228"/>
        <v>0</v>
      </c>
      <c r="AY92" s="211">
        <f t="shared" si="229"/>
        <v>0</v>
      </c>
      <c r="AZ92" s="211">
        <f t="shared" si="230"/>
        <v>0</v>
      </c>
      <c r="BA92" s="211">
        <f t="shared" si="231"/>
        <v>0</v>
      </c>
      <c r="BB92" s="211">
        <f t="shared" si="275"/>
        <v>0</v>
      </c>
      <c r="BC92" s="211">
        <f t="shared" si="276"/>
        <v>0</v>
      </c>
      <c r="BD92" s="211">
        <f t="shared" si="277"/>
        <v>0</v>
      </c>
      <c r="BE92" s="207"/>
      <c r="BF92" s="207"/>
      <c r="BG92" s="207"/>
      <c r="BH92" s="207"/>
      <c r="BI92" s="207"/>
      <c r="BJ92" s="207"/>
      <c r="BK92" s="207"/>
      <c r="BL92" s="207"/>
    </row>
    <row r="93" spans="1:64" ht="12.75" x14ac:dyDescent="0.2">
      <c r="A93" s="430"/>
      <c r="B93" s="430"/>
      <c r="C93" s="208" t="s">
        <v>183</v>
      </c>
      <c r="D93" s="423"/>
      <c r="E93" s="208"/>
      <c r="F93" s="208"/>
      <c r="G93" s="208"/>
      <c r="H93" s="208"/>
      <c r="I93" s="208"/>
      <c r="J93" s="208"/>
      <c r="K93" s="208"/>
      <c r="L93" s="208">
        <v>99.59</v>
      </c>
      <c r="M93" s="208"/>
      <c r="N93" s="208"/>
      <c r="O93" s="208"/>
      <c r="P93" s="208"/>
      <c r="Q93" s="208"/>
      <c r="R93" s="208"/>
      <c r="S93" s="208"/>
      <c r="T93" s="208"/>
      <c r="U93" s="208"/>
      <c r="V93" s="208"/>
      <c r="W93" s="208"/>
      <c r="X93" s="208"/>
      <c r="Y93" s="208"/>
      <c r="Z93" s="208"/>
      <c r="AA93" s="208"/>
      <c r="AB93" s="208"/>
      <c r="AC93" s="208" t="s">
        <v>185</v>
      </c>
      <c r="AD93" s="209">
        <f t="shared" si="232"/>
        <v>24</v>
      </c>
      <c r="AE93" s="210">
        <f>'1. SVS ABA DE CARREGAMENTO'!$B$90</f>
        <v>24</v>
      </c>
      <c r="AF93" s="423"/>
      <c r="AG93" s="211">
        <f t="shared" si="215"/>
        <v>0</v>
      </c>
      <c r="AH93" s="211">
        <f t="shared" si="216"/>
        <v>0</v>
      </c>
      <c r="AI93" s="211">
        <f t="shared" si="217"/>
        <v>0</v>
      </c>
      <c r="AJ93" s="211">
        <f t="shared" si="218"/>
        <v>0</v>
      </c>
      <c r="AK93" s="211">
        <f t="shared" si="219"/>
        <v>0</v>
      </c>
      <c r="AL93" s="211">
        <f t="shared" si="5"/>
        <v>0</v>
      </c>
      <c r="AM93" s="211">
        <f t="shared" si="6"/>
        <v>0</v>
      </c>
      <c r="AN93" s="211">
        <f t="shared" si="278"/>
        <v>99.589999999999989</v>
      </c>
      <c r="AO93" s="211">
        <f t="shared" si="279"/>
        <v>0</v>
      </c>
      <c r="AP93" s="211">
        <f t="shared" si="9"/>
        <v>0</v>
      </c>
      <c r="AQ93" s="211">
        <f t="shared" si="10"/>
        <v>0</v>
      </c>
      <c r="AR93" s="211">
        <f t="shared" si="222"/>
        <v>0</v>
      </c>
      <c r="AS93" s="211">
        <f t="shared" si="223"/>
        <v>0</v>
      </c>
      <c r="AT93" s="211">
        <f t="shared" si="224"/>
        <v>0</v>
      </c>
      <c r="AU93" s="211">
        <f t="shared" si="225"/>
        <v>0</v>
      </c>
      <c r="AV93" s="211">
        <f t="shared" si="226"/>
        <v>0</v>
      </c>
      <c r="AW93" s="211">
        <f t="shared" si="227"/>
        <v>0</v>
      </c>
      <c r="AX93" s="211">
        <f t="shared" si="228"/>
        <v>0</v>
      </c>
      <c r="AY93" s="211">
        <f t="shared" si="229"/>
        <v>0</v>
      </c>
      <c r="AZ93" s="211">
        <f t="shared" si="230"/>
        <v>0</v>
      </c>
      <c r="BA93" s="211">
        <f t="shared" si="231"/>
        <v>0</v>
      </c>
      <c r="BB93" s="211">
        <f t="shared" si="275"/>
        <v>0</v>
      </c>
      <c r="BC93" s="211">
        <f t="shared" si="276"/>
        <v>0</v>
      </c>
      <c r="BD93" s="211">
        <f t="shared" si="277"/>
        <v>0</v>
      </c>
      <c r="BE93" s="207"/>
      <c r="BF93" s="207"/>
      <c r="BG93" s="207"/>
      <c r="BH93" s="207"/>
      <c r="BI93" s="207"/>
      <c r="BJ93" s="207"/>
      <c r="BK93" s="207"/>
      <c r="BL93" s="207"/>
    </row>
    <row r="94" spans="1:64" ht="12.75" x14ac:dyDescent="0.2">
      <c r="A94" s="430"/>
      <c r="B94" s="430"/>
      <c r="C94" s="208" t="s">
        <v>186</v>
      </c>
      <c r="D94" s="423"/>
      <c r="E94" s="208"/>
      <c r="F94" s="208"/>
      <c r="G94" s="208"/>
      <c r="H94" s="208"/>
      <c r="I94" s="208"/>
      <c r="J94" s="208"/>
      <c r="K94" s="208"/>
      <c r="L94" s="208"/>
      <c r="M94" s="208"/>
      <c r="N94" s="208"/>
      <c r="O94" s="208"/>
      <c r="P94" s="208"/>
      <c r="Q94" s="208"/>
      <c r="R94" s="208"/>
      <c r="S94" s="208"/>
      <c r="T94" s="208"/>
      <c r="U94" s="208"/>
      <c r="V94" s="208">
        <v>100</v>
      </c>
      <c r="W94" s="208"/>
      <c r="X94" s="208"/>
      <c r="Y94" s="208"/>
      <c r="Z94" s="208"/>
      <c r="AA94" s="208"/>
      <c r="AB94" s="208"/>
      <c r="AC94" s="208" t="s">
        <v>627</v>
      </c>
      <c r="AD94" s="209">
        <f t="shared" si="232"/>
        <v>0.17</v>
      </c>
      <c r="AE94" s="210">
        <f>'1. SVS ABA DE CARREGAMENTO'!$B$90</f>
        <v>24</v>
      </c>
      <c r="AF94" s="423"/>
      <c r="AG94" s="211">
        <f t="shared" si="215"/>
        <v>0</v>
      </c>
      <c r="AH94" s="211">
        <f t="shared" si="216"/>
        <v>0</v>
      </c>
      <c r="AI94" s="211">
        <f t="shared" si="217"/>
        <v>0</v>
      </c>
      <c r="AJ94" s="211">
        <f t="shared" si="218"/>
        <v>0</v>
      </c>
      <c r="AK94" s="211">
        <f t="shared" si="219"/>
        <v>0</v>
      </c>
      <c r="AL94" s="211">
        <f t="shared" si="5"/>
        <v>0</v>
      </c>
      <c r="AM94" s="211">
        <f t="shared" si="6"/>
        <v>0</v>
      </c>
      <c r="AN94" s="211">
        <f t="shared" si="278"/>
        <v>0</v>
      </c>
      <c r="AO94" s="211">
        <f t="shared" si="279"/>
        <v>0</v>
      </c>
      <c r="AP94" s="211">
        <f t="shared" si="9"/>
        <v>0</v>
      </c>
      <c r="AQ94" s="211">
        <f t="shared" si="10"/>
        <v>0</v>
      </c>
      <c r="AR94" s="211">
        <f t="shared" si="222"/>
        <v>0</v>
      </c>
      <c r="AS94" s="211">
        <f t="shared" si="223"/>
        <v>0</v>
      </c>
      <c r="AT94" s="211">
        <f t="shared" si="224"/>
        <v>0</v>
      </c>
      <c r="AU94" s="211">
        <f t="shared" si="225"/>
        <v>0</v>
      </c>
      <c r="AV94" s="211">
        <f t="shared" si="226"/>
        <v>0</v>
      </c>
      <c r="AW94" s="211">
        <f t="shared" si="227"/>
        <v>0</v>
      </c>
      <c r="AX94" s="211">
        <f t="shared" si="228"/>
        <v>0.70833333333333337</v>
      </c>
      <c r="AY94" s="211">
        <f t="shared" si="229"/>
        <v>0</v>
      </c>
      <c r="AZ94" s="211">
        <f t="shared" si="230"/>
        <v>0</v>
      </c>
      <c r="BA94" s="211">
        <f t="shared" si="231"/>
        <v>0</v>
      </c>
      <c r="BB94" s="211">
        <f t="shared" si="275"/>
        <v>0</v>
      </c>
      <c r="BC94" s="211">
        <f t="shared" si="276"/>
        <v>0</v>
      </c>
      <c r="BD94" s="211">
        <f t="shared" si="277"/>
        <v>0</v>
      </c>
      <c r="BE94" s="207"/>
      <c r="BF94" s="207"/>
      <c r="BG94" s="207"/>
      <c r="BH94" s="207"/>
      <c r="BI94" s="207"/>
      <c r="BJ94" s="207"/>
      <c r="BK94" s="207"/>
      <c r="BL94" s="207"/>
    </row>
    <row r="95" spans="1:64" ht="12.75" x14ac:dyDescent="0.2">
      <c r="A95" s="430"/>
      <c r="B95" s="430"/>
      <c r="C95" s="208" t="s">
        <v>187</v>
      </c>
      <c r="D95" s="423"/>
      <c r="E95" s="208"/>
      <c r="F95" s="208"/>
      <c r="G95" s="208"/>
      <c r="H95" s="208"/>
      <c r="I95" s="208"/>
      <c r="J95" s="208"/>
      <c r="K95" s="208"/>
      <c r="L95" s="208"/>
      <c r="M95" s="208"/>
      <c r="N95" s="208"/>
      <c r="O95" s="208"/>
      <c r="P95" s="208"/>
      <c r="Q95" s="208"/>
      <c r="R95" s="208"/>
      <c r="S95" s="208"/>
      <c r="T95" s="208"/>
      <c r="U95" s="208"/>
      <c r="V95" s="208"/>
      <c r="W95" s="208">
        <v>100</v>
      </c>
      <c r="X95" s="208"/>
      <c r="Y95" s="208"/>
      <c r="Z95" s="208"/>
      <c r="AA95" s="208"/>
      <c r="AB95" s="208"/>
      <c r="AC95" s="208" t="s">
        <v>628</v>
      </c>
      <c r="AD95" s="209">
        <f t="shared" si="232"/>
        <v>8</v>
      </c>
      <c r="AE95" s="210">
        <f>'1. SVS ABA DE CARREGAMENTO'!$B$90</f>
        <v>24</v>
      </c>
      <c r="AF95" s="423"/>
      <c r="AG95" s="211">
        <f t="shared" si="215"/>
        <v>0</v>
      </c>
      <c r="AH95" s="211">
        <f t="shared" si="216"/>
        <v>0</v>
      </c>
      <c r="AI95" s="211">
        <f t="shared" si="217"/>
        <v>0</v>
      </c>
      <c r="AJ95" s="211">
        <f t="shared" si="218"/>
        <v>0</v>
      </c>
      <c r="AK95" s="211">
        <f t="shared" si="219"/>
        <v>0</v>
      </c>
      <c r="AL95" s="211">
        <f t="shared" si="5"/>
        <v>0</v>
      </c>
      <c r="AM95" s="211">
        <f t="shared" si="6"/>
        <v>0</v>
      </c>
      <c r="AN95" s="211">
        <f t="shared" si="278"/>
        <v>0</v>
      </c>
      <c r="AO95" s="211">
        <f t="shared" si="279"/>
        <v>0</v>
      </c>
      <c r="AP95" s="211">
        <f t="shared" si="9"/>
        <v>0</v>
      </c>
      <c r="AQ95" s="211">
        <f t="shared" si="10"/>
        <v>0</v>
      </c>
      <c r="AR95" s="211">
        <f t="shared" si="222"/>
        <v>0</v>
      </c>
      <c r="AS95" s="211">
        <f t="shared" si="223"/>
        <v>0</v>
      </c>
      <c r="AT95" s="211">
        <f t="shared" si="224"/>
        <v>0</v>
      </c>
      <c r="AU95" s="211">
        <f t="shared" si="225"/>
        <v>0</v>
      </c>
      <c r="AV95" s="211">
        <f t="shared" si="226"/>
        <v>0</v>
      </c>
      <c r="AW95" s="211">
        <f t="shared" si="227"/>
        <v>0</v>
      </c>
      <c r="AX95" s="211">
        <f t="shared" si="228"/>
        <v>0</v>
      </c>
      <c r="AY95" s="211">
        <f t="shared" si="229"/>
        <v>33.333333333333336</v>
      </c>
      <c r="AZ95" s="211">
        <f t="shared" si="230"/>
        <v>0</v>
      </c>
      <c r="BA95" s="211">
        <f t="shared" si="231"/>
        <v>0</v>
      </c>
      <c r="BB95" s="211">
        <f t="shared" si="275"/>
        <v>0</v>
      </c>
      <c r="BC95" s="211">
        <f t="shared" si="276"/>
        <v>0</v>
      </c>
      <c r="BD95" s="211">
        <f t="shared" si="277"/>
        <v>0</v>
      </c>
      <c r="BE95" s="207"/>
      <c r="BF95" s="207"/>
      <c r="BG95" s="207"/>
      <c r="BH95" s="207"/>
      <c r="BI95" s="207"/>
      <c r="BJ95" s="207"/>
      <c r="BK95" s="207"/>
      <c r="BL95" s="207"/>
    </row>
    <row r="96" spans="1:64" ht="12.75" x14ac:dyDescent="0.2">
      <c r="A96" s="430"/>
      <c r="B96" s="430"/>
      <c r="C96" s="208" t="s">
        <v>160</v>
      </c>
      <c r="D96" s="423"/>
      <c r="E96" s="208"/>
      <c r="F96" s="208"/>
      <c r="G96" s="208"/>
      <c r="H96" s="208"/>
      <c r="I96" s="208"/>
      <c r="J96" s="208"/>
      <c r="K96" s="208"/>
      <c r="L96" s="208"/>
      <c r="M96" s="208"/>
      <c r="N96" s="208"/>
      <c r="O96" s="208"/>
      <c r="P96" s="208"/>
      <c r="Q96" s="208"/>
      <c r="R96" s="208"/>
      <c r="S96" s="208"/>
      <c r="T96" s="208"/>
      <c r="U96" s="208"/>
      <c r="V96" s="208"/>
      <c r="W96" s="208"/>
      <c r="X96" s="208"/>
      <c r="Y96" s="208"/>
      <c r="Z96" s="208">
        <v>37.44</v>
      </c>
      <c r="AA96" s="208"/>
      <c r="AB96" s="208"/>
      <c r="AC96" s="208" t="s">
        <v>625</v>
      </c>
      <c r="AD96" s="209">
        <f t="shared" si="232"/>
        <v>96</v>
      </c>
      <c r="AE96" s="210">
        <f>'1. SVS ABA DE CARREGAMENTO'!$B$90</f>
        <v>24</v>
      </c>
      <c r="AF96" s="423"/>
      <c r="AG96" s="211">
        <f t="shared" ref="AG96:AG97" si="322">(E96*AD96)/AE96</f>
        <v>0</v>
      </c>
      <c r="AH96" s="211">
        <f t="shared" ref="AH96:AH97" si="323">(F96*AD96)/AE96</f>
        <v>0</v>
      </c>
      <c r="AI96" s="211">
        <f t="shared" ref="AI96:AI97" si="324">(G96*AD96)/AE96</f>
        <v>0</v>
      </c>
      <c r="AJ96" s="211">
        <f t="shared" ref="AJ96:AJ97" si="325">(H96*AD96)/AE96</f>
        <v>0</v>
      </c>
      <c r="AK96" s="211">
        <f t="shared" ref="AK96:AK97" si="326">(I96*AD96)/AE96</f>
        <v>0</v>
      </c>
      <c r="AL96" s="211">
        <f t="shared" ref="AL96:AL97" si="327">(J96*AD96)/AE96</f>
        <v>0</v>
      </c>
      <c r="AM96" s="211">
        <f t="shared" ref="AM96:AM97" si="328">(K96*AD96)/AE96</f>
        <v>0</v>
      </c>
      <c r="AN96" s="211">
        <f t="shared" ref="AN96:AN97" si="329">(L96*AD96)/AE96</f>
        <v>0</v>
      </c>
      <c r="AO96" s="211">
        <f t="shared" ref="AO96:AO97" si="330">(M96*AD96)/AE96</f>
        <v>0</v>
      </c>
      <c r="AP96" s="211">
        <f t="shared" ref="AP96:AP97" si="331">(N96*AD96)/AE96</f>
        <v>0</v>
      </c>
      <c r="AQ96" s="211">
        <f t="shared" ref="AQ96:AQ97" si="332">(O96*AD96)/AE96</f>
        <v>0</v>
      </c>
      <c r="AR96" s="211">
        <f t="shared" ref="AR96:AR97" si="333">(P96*AD96)/AE96</f>
        <v>0</v>
      </c>
      <c r="AS96" s="211">
        <f t="shared" ref="AS96:AS97" si="334">(Q96*AD96)/AE96</f>
        <v>0</v>
      </c>
      <c r="AT96" s="211">
        <f t="shared" ref="AT96:AT97" si="335">(R96*AD96)/AE96</f>
        <v>0</v>
      </c>
      <c r="AU96" s="211">
        <f t="shared" ref="AU96:AU97" si="336">(S96*AD96)/AE96</f>
        <v>0</v>
      </c>
      <c r="AV96" s="211">
        <f t="shared" ref="AV96:AV97" si="337">(T96*AD96)/AE96</f>
        <v>0</v>
      </c>
      <c r="AW96" s="211">
        <f t="shared" ref="AW96:AW97" si="338">(U96*AD96)/AE96</f>
        <v>0</v>
      </c>
      <c r="AX96" s="211">
        <f t="shared" ref="AX96:AX97" si="339">(V96*AD96)/AE96</f>
        <v>0</v>
      </c>
      <c r="AY96" s="211">
        <f t="shared" ref="AY96:AY97" si="340">(W96*AD96)/AE96</f>
        <v>0</v>
      </c>
      <c r="AZ96" s="211">
        <f t="shared" ref="AZ96:AZ97" si="341">(X96*AD96)/AE96</f>
        <v>0</v>
      </c>
      <c r="BA96" s="211">
        <f t="shared" ref="BA96:BA97" si="342">(Y96*AD96)/AE96</f>
        <v>0</v>
      </c>
      <c r="BB96" s="211">
        <f t="shared" si="275"/>
        <v>149.76</v>
      </c>
      <c r="BC96" s="211">
        <f t="shared" si="276"/>
        <v>0</v>
      </c>
      <c r="BD96" s="211">
        <f t="shared" si="277"/>
        <v>0</v>
      </c>
      <c r="BE96" s="207"/>
      <c r="BF96" s="207"/>
      <c r="BG96" s="207"/>
      <c r="BH96" s="207"/>
      <c r="BI96" s="207"/>
      <c r="BJ96" s="207"/>
      <c r="BK96" s="207"/>
      <c r="BL96" s="207"/>
    </row>
    <row r="97" spans="1:64" ht="12.75" x14ac:dyDescent="0.2">
      <c r="A97" s="430"/>
      <c r="B97" s="430"/>
      <c r="C97" s="208" t="s">
        <v>87</v>
      </c>
      <c r="D97" s="423"/>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v>37.44</v>
      </c>
      <c r="AC97" s="208" t="s">
        <v>188</v>
      </c>
      <c r="AD97" s="209">
        <f t="shared" si="232"/>
        <v>4.33</v>
      </c>
      <c r="AE97" s="210">
        <f>'1. SVS ABA DE CARREGAMENTO'!$B$90</f>
        <v>24</v>
      </c>
      <c r="AF97" s="423"/>
      <c r="AG97" s="211">
        <f t="shared" si="322"/>
        <v>0</v>
      </c>
      <c r="AH97" s="211">
        <f t="shared" si="323"/>
        <v>0</v>
      </c>
      <c r="AI97" s="211">
        <f t="shared" si="324"/>
        <v>0</v>
      </c>
      <c r="AJ97" s="211">
        <f t="shared" si="325"/>
        <v>0</v>
      </c>
      <c r="AK97" s="211">
        <f t="shared" si="326"/>
        <v>0</v>
      </c>
      <c r="AL97" s="211">
        <f t="shared" si="327"/>
        <v>0</v>
      </c>
      <c r="AM97" s="211">
        <f t="shared" si="328"/>
        <v>0</v>
      </c>
      <c r="AN97" s="211">
        <f t="shared" si="329"/>
        <v>0</v>
      </c>
      <c r="AO97" s="211">
        <f t="shared" si="330"/>
        <v>0</v>
      </c>
      <c r="AP97" s="211">
        <f t="shared" si="331"/>
        <v>0</v>
      </c>
      <c r="AQ97" s="211">
        <f t="shared" si="332"/>
        <v>0</v>
      </c>
      <c r="AR97" s="211">
        <f t="shared" si="333"/>
        <v>0</v>
      </c>
      <c r="AS97" s="211">
        <f t="shared" si="334"/>
        <v>0</v>
      </c>
      <c r="AT97" s="211">
        <f t="shared" si="335"/>
        <v>0</v>
      </c>
      <c r="AU97" s="211">
        <f t="shared" si="336"/>
        <v>0</v>
      </c>
      <c r="AV97" s="211">
        <f t="shared" si="337"/>
        <v>0</v>
      </c>
      <c r="AW97" s="211">
        <f t="shared" si="338"/>
        <v>0</v>
      </c>
      <c r="AX97" s="211">
        <f t="shared" si="339"/>
        <v>0</v>
      </c>
      <c r="AY97" s="211">
        <f t="shared" si="340"/>
        <v>0</v>
      </c>
      <c r="AZ97" s="211">
        <f t="shared" si="341"/>
        <v>0</v>
      </c>
      <c r="BA97" s="211">
        <f t="shared" si="342"/>
        <v>0</v>
      </c>
      <c r="BB97" s="211">
        <f t="shared" si="275"/>
        <v>0</v>
      </c>
      <c r="BC97" s="211">
        <f t="shared" si="276"/>
        <v>0</v>
      </c>
      <c r="BD97" s="211">
        <f t="shared" si="277"/>
        <v>6.7547999999999995</v>
      </c>
      <c r="BE97" s="207"/>
      <c r="BF97" s="207"/>
      <c r="BG97" s="207"/>
      <c r="BH97" s="207"/>
      <c r="BI97" s="207"/>
      <c r="BJ97" s="207"/>
      <c r="BK97" s="207"/>
      <c r="BL97" s="207"/>
    </row>
    <row r="98" spans="1:64" ht="25.5" x14ac:dyDescent="0.2">
      <c r="A98" s="431"/>
      <c r="B98" s="431"/>
      <c r="C98" s="208" t="s">
        <v>86</v>
      </c>
      <c r="D98" s="424"/>
      <c r="E98" s="208"/>
      <c r="F98" s="208"/>
      <c r="G98" s="208"/>
      <c r="H98" s="208"/>
      <c r="I98" s="208"/>
      <c r="J98" s="208"/>
      <c r="K98" s="208"/>
      <c r="L98" s="208"/>
      <c r="M98" s="208"/>
      <c r="N98" s="208"/>
      <c r="O98" s="208"/>
      <c r="P98" s="208"/>
      <c r="Q98" s="208"/>
      <c r="R98" s="208"/>
      <c r="S98" s="208"/>
      <c r="T98" s="208"/>
      <c r="U98" s="208"/>
      <c r="V98" s="208"/>
      <c r="W98" s="208"/>
      <c r="X98" s="208"/>
      <c r="Y98" s="208"/>
      <c r="Z98" s="208"/>
      <c r="AA98" s="208">
        <v>112.32</v>
      </c>
      <c r="AB98" s="208"/>
      <c r="AC98" s="208" t="s">
        <v>188</v>
      </c>
      <c r="AD98" s="209">
        <f t="shared" si="232"/>
        <v>4.33</v>
      </c>
      <c r="AE98" s="210">
        <f>'1. SVS ABA DE CARREGAMENTO'!$B$90</f>
        <v>24</v>
      </c>
      <c r="AF98" s="424"/>
      <c r="AG98" s="211">
        <f t="shared" si="215"/>
        <v>0</v>
      </c>
      <c r="AH98" s="211">
        <f t="shared" si="216"/>
        <v>0</v>
      </c>
      <c r="AI98" s="211">
        <f t="shared" si="217"/>
        <v>0</v>
      </c>
      <c r="AJ98" s="211">
        <f t="shared" si="218"/>
        <v>0</v>
      </c>
      <c r="AK98" s="211">
        <f t="shared" si="219"/>
        <v>0</v>
      </c>
      <c r="AL98" s="211">
        <f t="shared" si="5"/>
        <v>0</v>
      </c>
      <c r="AM98" s="211">
        <f t="shared" si="6"/>
        <v>0</v>
      </c>
      <c r="AN98" s="211">
        <f t="shared" si="278"/>
        <v>0</v>
      </c>
      <c r="AO98" s="211">
        <f t="shared" si="279"/>
        <v>0</v>
      </c>
      <c r="AP98" s="211">
        <f t="shared" si="9"/>
        <v>0</v>
      </c>
      <c r="AQ98" s="211">
        <f t="shared" si="10"/>
        <v>0</v>
      </c>
      <c r="AR98" s="211">
        <f t="shared" si="222"/>
        <v>0</v>
      </c>
      <c r="AS98" s="211">
        <f t="shared" si="223"/>
        <v>0</v>
      </c>
      <c r="AT98" s="211">
        <f t="shared" si="224"/>
        <v>0</v>
      </c>
      <c r="AU98" s="211">
        <f t="shared" si="225"/>
        <v>0</v>
      </c>
      <c r="AV98" s="211">
        <f t="shared" si="226"/>
        <v>0</v>
      </c>
      <c r="AW98" s="211">
        <f t="shared" si="227"/>
        <v>0</v>
      </c>
      <c r="AX98" s="211">
        <f t="shared" si="228"/>
        <v>0</v>
      </c>
      <c r="AY98" s="211">
        <f t="shared" si="229"/>
        <v>0</v>
      </c>
      <c r="AZ98" s="211">
        <f t="shared" si="230"/>
        <v>0</v>
      </c>
      <c r="BA98" s="211">
        <f t="shared" si="231"/>
        <v>0</v>
      </c>
      <c r="BB98" s="211">
        <f t="shared" si="275"/>
        <v>0</v>
      </c>
      <c r="BC98" s="211">
        <f t="shared" si="276"/>
        <v>20.264399999999998</v>
      </c>
      <c r="BD98" s="211">
        <f t="shared" si="277"/>
        <v>0</v>
      </c>
      <c r="BE98" s="207"/>
      <c r="BF98" s="207"/>
      <c r="BG98" s="207"/>
      <c r="BH98" s="207"/>
      <c r="BI98" s="207"/>
      <c r="BJ98" s="207"/>
      <c r="BK98" s="207"/>
      <c r="BL98" s="207"/>
    </row>
    <row r="99" spans="1:64" ht="12.75" x14ac:dyDescent="0.2">
      <c r="A99" s="429">
        <v>12</v>
      </c>
      <c r="B99" s="432" t="s">
        <v>218</v>
      </c>
      <c r="C99" s="212" t="s">
        <v>219</v>
      </c>
      <c r="D99" s="422">
        <f>SUM(E99:AB106)</f>
        <v>786.12000000000012</v>
      </c>
      <c r="E99" s="212">
        <v>375.04</v>
      </c>
      <c r="F99" s="212"/>
      <c r="G99" s="212"/>
      <c r="H99" s="212"/>
      <c r="I99" s="212"/>
      <c r="J99" s="212"/>
      <c r="K99" s="212"/>
      <c r="L99" s="212"/>
      <c r="M99" s="212">
        <v>0</v>
      </c>
      <c r="N99" s="212"/>
      <c r="O99" s="212"/>
      <c r="P99" s="212">
        <v>0</v>
      </c>
      <c r="Q99" s="212"/>
      <c r="R99" s="212"/>
      <c r="S99" s="212"/>
      <c r="T99" s="212"/>
      <c r="U99" s="212"/>
      <c r="V99" s="212"/>
      <c r="W99" s="212"/>
      <c r="X99" s="212"/>
      <c r="Y99" s="212"/>
      <c r="Z99" s="212"/>
      <c r="AA99" s="212"/>
      <c r="AB99" s="212"/>
      <c r="AC99" s="213" t="s">
        <v>624</v>
      </c>
      <c r="AD99" s="214">
        <f t="shared" si="232"/>
        <v>12</v>
      </c>
      <c r="AE99" s="215">
        <f>'1. SVS ABA DE CARREGAMENTO'!$B$90</f>
        <v>24</v>
      </c>
      <c r="AF99" s="422">
        <f>SUM(AG99:BD106)</f>
        <v>574.07368333333341</v>
      </c>
      <c r="AG99" s="216">
        <f t="shared" si="215"/>
        <v>187.52</v>
      </c>
      <c r="AH99" s="216">
        <f t="shared" si="216"/>
        <v>0</v>
      </c>
      <c r="AI99" s="216">
        <f t="shared" si="217"/>
        <v>0</v>
      </c>
      <c r="AJ99" s="216">
        <f t="shared" si="218"/>
        <v>0</v>
      </c>
      <c r="AK99" s="216">
        <f t="shared" si="219"/>
        <v>0</v>
      </c>
      <c r="AL99" s="217">
        <f t="shared" si="5"/>
        <v>0</v>
      </c>
      <c r="AM99" s="217">
        <f t="shared" si="6"/>
        <v>0</v>
      </c>
      <c r="AN99" s="216">
        <f t="shared" si="278"/>
        <v>0</v>
      </c>
      <c r="AO99" s="216">
        <f t="shared" si="279"/>
        <v>0</v>
      </c>
      <c r="AP99" s="217">
        <f t="shared" si="9"/>
        <v>0</v>
      </c>
      <c r="AQ99" s="217">
        <f t="shared" si="10"/>
        <v>0</v>
      </c>
      <c r="AR99" s="216">
        <f t="shared" si="222"/>
        <v>0</v>
      </c>
      <c r="AS99" s="216">
        <f t="shared" si="223"/>
        <v>0</v>
      </c>
      <c r="AT99" s="216">
        <f t="shared" si="224"/>
        <v>0</v>
      </c>
      <c r="AU99" s="216">
        <f t="shared" si="225"/>
        <v>0</v>
      </c>
      <c r="AV99" s="216">
        <f t="shared" si="226"/>
        <v>0</v>
      </c>
      <c r="AW99" s="216">
        <f t="shared" si="227"/>
        <v>0</v>
      </c>
      <c r="AX99" s="216">
        <f t="shared" si="228"/>
        <v>0</v>
      </c>
      <c r="AY99" s="216">
        <f t="shared" si="229"/>
        <v>0</v>
      </c>
      <c r="AZ99" s="216">
        <f t="shared" si="230"/>
        <v>0</v>
      </c>
      <c r="BA99" s="216">
        <f t="shared" si="231"/>
        <v>0</v>
      </c>
      <c r="BB99" s="218">
        <f t="shared" si="275"/>
        <v>0</v>
      </c>
      <c r="BC99" s="218">
        <f t="shared" si="276"/>
        <v>0</v>
      </c>
      <c r="BD99" s="218">
        <f t="shared" si="277"/>
        <v>0</v>
      </c>
      <c r="BE99" s="207"/>
      <c r="BF99" s="207"/>
      <c r="BG99" s="207"/>
      <c r="BH99" s="207"/>
      <c r="BI99" s="207"/>
      <c r="BJ99" s="207"/>
      <c r="BK99" s="207"/>
      <c r="BL99" s="207"/>
    </row>
    <row r="100" spans="1:64" ht="12.75" x14ac:dyDescent="0.2">
      <c r="A100" s="430"/>
      <c r="B100" s="430"/>
      <c r="C100" s="212" t="s">
        <v>220</v>
      </c>
      <c r="D100" s="423"/>
      <c r="E100" s="212">
        <v>133.04</v>
      </c>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3" t="s">
        <v>185</v>
      </c>
      <c r="AD100" s="214">
        <f t="shared" si="232"/>
        <v>24</v>
      </c>
      <c r="AE100" s="215">
        <f>'1. SVS ABA DE CARREGAMENTO'!$B$90</f>
        <v>24</v>
      </c>
      <c r="AF100" s="423"/>
      <c r="AG100" s="216">
        <f t="shared" si="215"/>
        <v>133.04</v>
      </c>
      <c r="AH100" s="216">
        <f t="shared" si="216"/>
        <v>0</v>
      </c>
      <c r="AI100" s="216">
        <f t="shared" si="217"/>
        <v>0</v>
      </c>
      <c r="AJ100" s="216">
        <f t="shared" si="218"/>
        <v>0</v>
      </c>
      <c r="AK100" s="216">
        <f t="shared" si="219"/>
        <v>0</v>
      </c>
      <c r="AL100" s="217">
        <f t="shared" si="5"/>
        <v>0</v>
      </c>
      <c r="AM100" s="217">
        <f t="shared" si="6"/>
        <v>0</v>
      </c>
      <c r="AN100" s="216">
        <f t="shared" si="278"/>
        <v>0</v>
      </c>
      <c r="AO100" s="216">
        <f t="shared" si="279"/>
        <v>0</v>
      </c>
      <c r="AP100" s="217">
        <f t="shared" si="9"/>
        <v>0</v>
      </c>
      <c r="AQ100" s="217">
        <f t="shared" si="10"/>
        <v>0</v>
      </c>
      <c r="AR100" s="216">
        <f t="shared" si="222"/>
        <v>0</v>
      </c>
      <c r="AS100" s="216">
        <f t="shared" si="223"/>
        <v>0</v>
      </c>
      <c r="AT100" s="216">
        <f t="shared" si="224"/>
        <v>0</v>
      </c>
      <c r="AU100" s="216">
        <f t="shared" si="225"/>
        <v>0</v>
      </c>
      <c r="AV100" s="216">
        <f t="shared" si="226"/>
        <v>0</v>
      </c>
      <c r="AW100" s="216">
        <f t="shared" si="227"/>
        <v>0</v>
      </c>
      <c r="AX100" s="216">
        <f t="shared" si="228"/>
        <v>0</v>
      </c>
      <c r="AY100" s="216">
        <f t="shared" si="229"/>
        <v>0</v>
      </c>
      <c r="AZ100" s="216">
        <f t="shared" si="230"/>
        <v>0</v>
      </c>
      <c r="BA100" s="216">
        <f t="shared" si="231"/>
        <v>0</v>
      </c>
      <c r="BB100" s="218">
        <f t="shared" si="275"/>
        <v>0</v>
      </c>
      <c r="BC100" s="218">
        <f t="shared" si="276"/>
        <v>0</v>
      </c>
      <c r="BD100" s="218">
        <f t="shared" si="277"/>
        <v>0</v>
      </c>
      <c r="BE100" s="207"/>
      <c r="BF100" s="207"/>
      <c r="BG100" s="207"/>
      <c r="BH100" s="207"/>
      <c r="BI100" s="207"/>
      <c r="BJ100" s="207"/>
      <c r="BK100" s="207"/>
      <c r="BL100" s="207"/>
    </row>
    <row r="101" spans="1:64" ht="12.75" x14ac:dyDescent="0.2">
      <c r="A101" s="430"/>
      <c r="B101" s="430"/>
      <c r="C101" s="212" t="s">
        <v>193</v>
      </c>
      <c r="D101" s="423"/>
      <c r="E101" s="212"/>
      <c r="F101" s="212">
        <v>31.19</v>
      </c>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3" t="s">
        <v>624</v>
      </c>
      <c r="AD101" s="214">
        <f t="shared" si="232"/>
        <v>12</v>
      </c>
      <c r="AE101" s="215">
        <f>'1. SVS ABA DE CARREGAMENTO'!$B$90</f>
        <v>24</v>
      </c>
      <c r="AF101" s="423"/>
      <c r="AG101" s="216">
        <f t="shared" si="215"/>
        <v>0</v>
      </c>
      <c r="AH101" s="216">
        <f t="shared" si="216"/>
        <v>15.595000000000001</v>
      </c>
      <c r="AI101" s="216">
        <f t="shared" si="217"/>
        <v>0</v>
      </c>
      <c r="AJ101" s="216">
        <f t="shared" si="218"/>
        <v>0</v>
      </c>
      <c r="AK101" s="216">
        <f t="shared" si="219"/>
        <v>0</v>
      </c>
      <c r="AL101" s="217">
        <f t="shared" si="5"/>
        <v>0</v>
      </c>
      <c r="AM101" s="217">
        <f t="shared" si="6"/>
        <v>0</v>
      </c>
      <c r="AN101" s="216">
        <f t="shared" si="278"/>
        <v>0</v>
      </c>
      <c r="AO101" s="216">
        <f t="shared" si="279"/>
        <v>0</v>
      </c>
      <c r="AP101" s="217">
        <f t="shared" si="9"/>
        <v>0</v>
      </c>
      <c r="AQ101" s="217">
        <f t="shared" si="10"/>
        <v>0</v>
      </c>
      <c r="AR101" s="216">
        <f t="shared" si="222"/>
        <v>0</v>
      </c>
      <c r="AS101" s="216">
        <f t="shared" si="223"/>
        <v>0</v>
      </c>
      <c r="AT101" s="216">
        <f t="shared" si="224"/>
        <v>0</v>
      </c>
      <c r="AU101" s="216">
        <f t="shared" si="225"/>
        <v>0</v>
      </c>
      <c r="AV101" s="216">
        <f t="shared" si="226"/>
        <v>0</v>
      </c>
      <c r="AW101" s="216">
        <f t="shared" si="227"/>
        <v>0</v>
      </c>
      <c r="AX101" s="216">
        <f t="shared" si="228"/>
        <v>0</v>
      </c>
      <c r="AY101" s="216">
        <f t="shared" si="229"/>
        <v>0</v>
      </c>
      <c r="AZ101" s="216">
        <f t="shared" si="230"/>
        <v>0</v>
      </c>
      <c r="BA101" s="216">
        <f t="shared" si="231"/>
        <v>0</v>
      </c>
      <c r="BB101" s="218">
        <f t="shared" si="275"/>
        <v>0</v>
      </c>
      <c r="BC101" s="218">
        <f t="shared" si="276"/>
        <v>0</v>
      </c>
      <c r="BD101" s="218">
        <f t="shared" si="277"/>
        <v>0</v>
      </c>
      <c r="BE101" s="207"/>
      <c r="BF101" s="207"/>
      <c r="BG101" s="207"/>
      <c r="BH101" s="207"/>
      <c r="BI101" s="207"/>
      <c r="BJ101" s="207"/>
      <c r="BK101" s="207"/>
      <c r="BL101" s="207"/>
    </row>
    <row r="102" spans="1:64" ht="12.75" x14ac:dyDescent="0.2">
      <c r="A102" s="430"/>
      <c r="B102" s="430"/>
      <c r="C102" s="212" t="s">
        <v>186</v>
      </c>
      <c r="D102" s="423"/>
      <c r="E102" s="212"/>
      <c r="F102" s="212"/>
      <c r="G102" s="212"/>
      <c r="H102" s="212"/>
      <c r="I102" s="212"/>
      <c r="J102" s="212"/>
      <c r="K102" s="212"/>
      <c r="L102" s="212"/>
      <c r="M102" s="212"/>
      <c r="N102" s="212"/>
      <c r="O102" s="212"/>
      <c r="P102" s="212"/>
      <c r="Q102" s="212"/>
      <c r="R102" s="212"/>
      <c r="S102" s="212"/>
      <c r="T102" s="212"/>
      <c r="U102" s="212"/>
      <c r="V102" s="212">
        <v>40</v>
      </c>
      <c r="W102" s="212"/>
      <c r="X102" s="212"/>
      <c r="Y102" s="212"/>
      <c r="Z102" s="212"/>
      <c r="AA102" s="212"/>
      <c r="AB102" s="212"/>
      <c r="AC102" s="213" t="s">
        <v>627</v>
      </c>
      <c r="AD102" s="214">
        <f t="shared" si="232"/>
        <v>0.17</v>
      </c>
      <c r="AE102" s="215">
        <f>'1. SVS ABA DE CARREGAMENTO'!$B$90</f>
        <v>24</v>
      </c>
      <c r="AF102" s="423"/>
      <c r="AG102" s="216">
        <f t="shared" si="215"/>
        <v>0</v>
      </c>
      <c r="AH102" s="216">
        <f t="shared" si="216"/>
        <v>0</v>
      </c>
      <c r="AI102" s="216">
        <f t="shared" si="217"/>
        <v>0</v>
      </c>
      <c r="AJ102" s="216">
        <f t="shared" si="218"/>
        <v>0</v>
      </c>
      <c r="AK102" s="216">
        <f t="shared" si="219"/>
        <v>0</v>
      </c>
      <c r="AL102" s="217">
        <f t="shared" si="5"/>
        <v>0</v>
      </c>
      <c r="AM102" s="217">
        <f t="shared" si="6"/>
        <v>0</v>
      </c>
      <c r="AN102" s="216">
        <f t="shared" si="278"/>
        <v>0</v>
      </c>
      <c r="AO102" s="216">
        <f t="shared" si="279"/>
        <v>0</v>
      </c>
      <c r="AP102" s="217">
        <f t="shared" si="9"/>
        <v>0</v>
      </c>
      <c r="AQ102" s="217">
        <f t="shared" si="10"/>
        <v>0</v>
      </c>
      <c r="AR102" s="216">
        <f t="shared" si="222"/>
        <v>0</v>
      </c>
      <c r="AS102" s="216">
        <f t="shared" si="223"/>
        <v>0</v>
      </c>
      <c r="AT102" s="216">
        <f t="shared" si="224"/>
        <v>0</v>
      </c>
      <c r="AU102" s="216">
        <f t="shared" si="225"/>
        <v>0</v>
      </c>
      <c r="AV102" s="216">
        <f t="shared" si="226"/>
        <v>0</v>
      </c>
      <c r="AW102" s="216">
        <f t="shared" si="227"/>
        <v>0</v>
      </c>
      <c r="AX102" s="216">
        <f t="shared" si="228"/>
        <v>0.28333333333333338</v>
      </c>
      <c r="AY102" s="216">
        <f t="shared" si="229"/>
        <v>0</v>
      </c>
      <c r="AZ102" s="216">
        <f t="shared" si="230"/>
        <v>0</v>
      </c>
      <c r="BA102" s="216">
        <f t="shared" si="231"/>
        <v>0</v>
      </c>
      <c r="BB102" s="218">
        <f t="shared" si="275"/>
        <v>0</v>
      </c>
      <c r="BC102" s="218">
        <f t="shared" si="276"/>
        <v>0</v>
      </c>
      <c r="BD102" s="218">
        <f t="shared" si="277"/>
        <v>0</v>
      </c>
      <c r="BE102" s="207"/>
      <c r="BF102" s="207"/>
      <c r="BG102" s="207"/>
      <c r="BH102" s="207"/>
      <c r="BI102" s="207"/>
      <c r="BJ102" s="207"/>
      <c r="BK102" s="207"/>
      <c r="BL102" s="207"/>
    </row>
    <row r="103" spans="1:64" ht="12.75" x14ac:dyDescent="0.2">
      <c r="A103" s="430"/>
      <c r="B103" s="430"/>
      <c r="C103" s="212" t="s">
        <v>187</v>
      </c>
      <c r="D103" s="423"/>
      <c r="E103" s="212"/>
      <c r="F103" s="212"/>
      <c r="G103" s="212"/>
      <c r="H103" s="212"/>
      <c r="I103" s="212"/>
      <c r="J103" s="212"/>
      <c r="K103" s="212"/>
      <c r="L103" s="212"/>
      <c r="M103" s="212"/>
      <c r="N103" s="212"/>
      <c r="O103" s="212"/>
      <c r="P103" s="212"/>
      <c r="Q103" s="212"/>
      <c r="R103" s="212"/>
      <c r="S103" s="212"/>
      <c r="T103" s="212"/>
      <c r="U103" s="212"/>
      <c r="V103" s="212"/>
      <c r="W103" s="212">
        <v>40</v>
      </c>
      <c r="X103" s="212"/>
      <c r="Y103" s="212"/>
      <c r="Z103" s="212"/>
      <c r="AA103" s="212"/>
      <c r="AB103" s="212"/>
      <c r="AC103" s="213" t="s">
        <v>628</v>
      </c>
      <c r="AD103" s="214">
        <f t="shared" si="232"/>
        <v>8</v>
      </c>
      <c r="AE103" s="215">
        <f>'1. SVS ABA DE CARREGAMENTO'!$B$90</f>
        <v>24</v>
      </c>
      <c r="AF103" s="423"/>
      <c r="AG103" s="216">
        <f t="shared" si="215"/>
        <v>0</v>
      </c>
      <c r="AH103" s="216">
        <f t="shared" si="216"/>
        <v>0</v>
      </c>
      <c r="AI103" s="216">
        <f t="shared" si="217"/>
        <v>0</v>
      </c>
      <c r="AJ103" s="216">
        <f t="shared" si="218"/>
        <v>0</v>
      </c>
      <c r="AK103" s="216">
        <f t="shared" si="219"/>
        <v>0</v>
      </c>
      <c r="AL103" s="217">
        <f t="shared" si="5"/>
        <v>0</v>
      </c>
      <c r="AM103" s="217">
        <f t="shared" si="6"/>
        <v>0</v>
      </c>
      <c r="AN103" s="216">
        <f t="shared" si="278"/>
        <v>0</v>
      </c>
      <c r="AO103" s="216">
        <f t="shared" si="279"/>
        <v>0</v>
      </c>
      <c r="AP103" s="217">
        <f t="shared" si="9"/>
        <v>0</v>
      </c>
      <c r="AQ103" s="217">
        <f t="shared" si="10"/>
        <v>0</v>
      </c>
      <c r="AR103" s="216">
        <f t="shared" si="222"/>
        <v>0</v>
      </c>
      <c r="AS103" s="216">
        <f t="shared" si="223"/>
        <v>0</v>
      </c>
      <c r="AT103" s="216">
        <f t="shared" si="224"/>
        <v>0</v>
      </c>
      <c r="AU103" s="216">
        <f t="shared" si="225"/>
        <v>0</v>
      </c>
      <c r="AV103" s="216">
        <f t="shared" si="226"/>
        <v>0</v>
      </c>
      <c r="AW103" s="216">
        <f t="shared" si="227"/>
        <v>0</v>
      </c>
      <c r="AX103" s="216">
        <f t="shared" si="228"/>
        <v>0</v>
      </c>
      <c r="AY103" s="216">
        <f t="shared" si="229"/>
        <v>13.333333333333334</v>
      </c>
      <c r="AZ103" s="216">
        <f t="shared" si="230"/>
        <v>0</v>
      </c>
      <c r="BA103" s="216">
        <f t="shared" si="231"/>
        <v>0</v>
      </c>
      <c r="BB103" s="218">
        <f t="shared" si="275"/>
        <v>0</v>
      </c>
      <c r="BC103" s="218">
        <f t="shared" si="276"/>
        <v>0</v>
      </c>
      <c r="BD103" s="218">
        <f t="shared" si="277"/>
        <v>0</v>
      </c>
      <c r="BE103" s="207"/>
      <c r="BF103" s="207"/>
      <c r="BG103" s="207"/>
      <c r="BH103" s="207"/>
      <c r="BI103" s="207"/>
      <c r="BJ103" s="207"/>
      <c r="BK103" s="207"/>
      <c r="BL103" s="207"/>
    </row>
    <row r="104" spans="1:64" ht="12.75" x14ac:dyDescent="0.2">
      <c r="A104" s="430"/>
      <c r="B104" s="430"/>
      <c r="C104" s="219" t="s">
        <v>160</v>
      </c>
      <c r="D104" s="423"/>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v>33.369999999999997</v>
      </c>
      <c r="AA104" s="212"/>
      <c r="AB104" s="212"/>
      <c r="AC104" s="213" t="s">
        <v>623</v>
      </c>
      <c r="AD104" s="214">
        <f t="shared" si="232"/>
        <v>144</v>
      </c>
      <c r="AE104" s="215">
        <f>'1. SVS ABA DE CARREGAMENTO'!$B$90</f>
        <v>24</v>
      </c>
      <c r="AF104" s="423"/>
      <c r="AG104" s="216">
        <f t="shared" ref="AG104:AG105" si="343">(E104*AD104)/AE104</f>
        <v>0</v>
      </c>
      <c r="AH104" s="216">
        <f t="shared" ref="AH104:AH105" si="344">(F104*AD104)/AE104</f>
        <v>0</v>
      </c>
      <c r="AI104" s="216">
        <f t="shared" ref="AI104:AI105" si="345">(G104*AD104)/AE104</f>
        <v>0</v>
      </c>
      <c r="AJ104" s="216">
        <f t="shared" ref="AJ104:AJ105" si="346">(H104*AD104)/AE104</f>
        <v>0</v>
      </c>
      <c r="AK104" s="216">
        <f t="shared" ref="AK104:AK105" si="347">(I104*AD104)/AE104</f>
        <v>0</v>
      </c>
      <c r="AL104" s="217">
        <f t="shared" ref="AL104:AL105" si="348">(J104*AD104)/AE104</f>
        <v>0</v>
      </c>
      <c r="AM104" s="217">
        <f t="shared" ref="AM104:AM105" si="349">(K104*AD104)/AE104</f>
        <v>0</v>
      </c>
      <c r="AN104" s="216">
        <f t="shared" ref="AN104:AN105" si="350">(L104*AD104)/AE104</f>
        <v>0</v>
      </c>
      <c r="AO104" s="216">
        <f t="shared" ref="AO104:AO105" si="351">(M104*AD104)/AE104</f>
        <v>0</v>
      </c>
      <c r="AP104" s="217">
        <f t="shared" ref="AP104:AP105" si="352">(N104*AD104)/AE104</f>
        <v>0</v>
      </c>
      <c r="AQ104" s="217">
        <f t="shared" ref="AQ104:AQ105" si="353">(O104*AD104)/AE104</f>
        <v>0</v>
      </c>
      <c r="AR104" s="216">
        <f t="shared" ref="AR104:AR105" si="354">(P104*AD104)/AE104</f>
        <v>0</v>
      </c>
      <c r="AS104" s="216">
        <f t="shared" ref="AS104:AS105" si="355">(Q104*AD104)/AE104</f>
        <v>0</v>
      </c>
      <c r="AT104" s="216">
        <f t="shared" ref="AT104:AT105" si="356">(R104*AD104)/AE104</f>
        <v>0</v>
      </c>
      <c r="AU104" s="216">
        <f t="shared" ref="AU104:AU105" si="357">(S104*AD104)/AE104</f>
        <v>0</v>
      </c>
      <c r="AV104" s="216">
        <f t="shared" ref="AV104:AV105" si="358">(T104*AD104)/AE104</f>
        <v>0</v>
      </c>
      <c r="AW104" s="216">
        <f t="shared" ref="AW104:AW105" si="359">(U104*AD104)/AE104</f>
        <v>0</v>
      </c>
      <c r="AX104" s="216">
        <f t="shared" ref="AX104:AX105" si="360">(V104*AD104)/AE104</f>
        <v>0</v>
      </c>
      <c r="AY104" s="216">
        <f t="shared" ref="AY104:AY105" si="361">(W104*AD104)/AE104</f>
        <v>0</v>
      </c>
      <c r="AZ104" s="216">
        <f t="shared" ref="AZ104:AZ105" si="362">(X104*AD104)/AE104</f>
        <v>0</v>
      </c>
      <c r="BA104" s="216">
        <f t="shared" ref="BA104:BA105" si="363">(Y104*AD104)/AE104</f>
        <v>0</v>
      </c>
      <c r="BB104" s="218">
        <f t="shared" si="275"/>
        <v>200.22</v>
      </c>
      <c r="BC104" s="218">
        <f t="shared" si="276"/>
        <v>0</v>
      </c>
      <c r="BD104" s="218">
        <f t="shared" si="277"/>
        <v>0</v>
      </c>
      <c r="BE104" s="207"/>
      <c r="BF104" s="207"/>
      <c r="BG104" s="207"/>
      <c r="BH104" s="207"/>
      <c r="BI104" s="207"/>
      <c r="BJ104" s="207"/>
      <c r="BK104" s="207"/>
      <c r="BL104" s="207"/>
    </row>
    <row r="105" spans="1:64" ht="12.75" x14ac:dyDescent="0.2">
      <c r="A105" s="430"/>
      <c r="B105" s="430"/>
      <c r="C105" s="219" t="s">
        <v>87</v>
      </c>
      <c r="D105" s="423"/>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v>33.369999999999997</v>
      </c>
      <c r="AC105" s="213" t="s">
        <v>188</v>
      </c>
      <c r="AD105" s="214">
        <f t="shared" si="232"/>
        <v>4.33</v>
      </c>
      <c r="AE105" s="215">
        <f>'1. SVS ABA DE CARREGAMENTO'!$B$90</f>
        <v>24</v>
      </c>
      <c r="AF105" s="423"/>
      <c r="AG105" s="216">
        <f t="shared" si="343"/>
        <v>0</v>
      </c>
      <c r="AH105" s="216">
        <f t="shared" si="344"/>
        <v>0</v>
      </c>
      <c r="AI105" s="216">
        <f t="shared" si="345"/>
        <v>0</v>
      </c>
      <c r="AJ105" s="216">
        <f t="shared" si="346"/>
        <v>0</v>
      </c>
      <c r="AK105" s="216">
        <f t="shared" si="347"/>
        <v>0</v>
      </c>
      <c r="AL105" s="217">
        <f t="shared" si="348"/>
        <v>0</v>
      </c>
      <c r="AM105" s="217">
        <f t="shared" si="349"/>
        <v>0</v>
      </c>
      <c r="AN105" s="216">
        <f t="shared" si="350"/>
        <v>0</v>
      </c>
      <c r="AO105" s="216">
        <f t="shared" si="351"/>
        <v>0</v>
      </c>
      <c r="AP105" s="217">
        <f t="shared" si="352"/>
        <v>0</v>
      </c>
      <c r="AQ105" s="217">
        <f t="shared" si="353"/>
        <v>0</v>
      </c>
      <c r="AR105" s="216">
        <f t="shared" si="354"/>
        <v>0</v>
      </c>
      <c r="AS105" s="216">
        <f t="shared" si="355"/>
        <v>0</v>
      </c>
      <c r="AT105" s="216">
        <f t="shared" si="356"/>
        <v>0</v>
      </c>
      <c r="AU105" s="216">
        <f t="shared" si="357"/>
        <v>0</v>
      </c>
      <c r="AV105" s="216">
        <f t="shared" si="358"/>
        <v>0</v>
      </c>
      <c r="AW105" s="216">
        <f t="shared" si="359"/>
        <v>0</v>
      </c>
      <c r="AX105" s="216">
        <f t="shared" si="360"/>
        <v>0</v>
      </c>
      <c r="AY105" s="216">
        <f t="shared" si="361"/>
        <v>0</v>
      </c>
      <c r="AZ105" s="216">
        <f t="shared" si="362"/>
        <v>0</v>
      </c>
      <c r="BA105" s="216">
        <f t="shared" si="363"/>
        <v>0</v>
      </c>
      <c r="BB105" s="218">
        <f t="shared" si="275"/>
        <v>0</v>
      </c>
      <c r="BC105" s="218">
        <f t="shared" si="276"/>
        <v>0</v>
      </c>
      <c r="BD105" s="218">
        <f t="shared" si="277"/>
        <v>6.0205041666666661</v>
      </c>
      <c r="BE105" s="207"/>
      <c r="BF105" s="207"/>
      <c r="BG105" s="207"/>
      <c r="BH105" s="207"/>
      <c r="BI105" s="207"/>
      <c r="BJ105" s="207"/>
      <c r="BK105" s="207"/>
      <c r="BL105" s="207"/>
    </row>
    <row r="106" spans="1:64" ht="25.5" x14ac:dyDescent="0.2">
      <c r="A106" s="431"/>
      <c r="B106" s="431"/>
      <c r="C106" s="219" t="s">
        <v>86</v>
      </c>
      <c r="D106" s="424"/>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v>100.11</v>
      </c>
      <c r="AB106" s="212"/>
      <c r="AC106" s="213" t="s">
        <v>188</v>
      </c>
      <c r="AD106" s="214">
        <f t="shared" si="232"/>
        <v>4.33</v>
      </c>
      <c r="AE106" s="215">
        <f>'1. SVS ABA DE CARREGAMENTO'!$B$90</f>
        <v>24</v>
      </c>
      <c r="AF106" s="424"/>
      <c r="AG106" s="216">
        <f t="shared" si="215"/>
        <v>0</v>
      </c>
      <c r="AH106" s="216">
        <f t="shared" si="216"/>
        <v>0</v>
      </c>
      <c r="AI106" s="216">
        <f t="shared" si="217"/>
        <v>0</v>
      </c>
      <c r="AJ106" s="216">
        <f t="shared" si="218"/>
        <v>0</v>
      </c>
      <c r="AK106" s="216">
        <f t="shared" si="219"/>
        <v>0</v>
      </c>
      <c r="AL106" s="217">
        <f t="shared" si="5"/>
        <v>0</v>
      </c>
      <c r="AM106" s="217">
        <f t="shared" si="6"/>
        <v>0</v>
      </c>
      <c r="AN106" s="216">
        <f t="shared" si="278"/>
        <v>0</v>
      </c>
      <c r="AO106" s="216">
        <f t="shared" si="279"/>
        <v>0</v>
      </c>
      <c r="AP106" s="217">
        <f t="shared" si="9"/>
        <v>0</v>
      </c>
      <c r="AQ106" s="217">
        <f t="shared" si="10"/>
        <v>0</v>
      </c>
      <c r="AR106" s="216">
        <f t="shared" si="222"/>
        <v>0</v>
      </c>
      <c r="AS106" s="216">
        <f t="shared" si="223"/>
        <v>0</v>
      </c>
      <c r="AT106" s="216">
        <f t="shared" si="224"/>
        <v>0</v>
      </c>
      <c r="AU106" s="216">
        <f t="shared" si="225"/>
        <v>0</v>
      </c>
      <c r="AV106" s="216">
        <f t="shared" si="226"/>
        <v>0</v>
      </c>
      <c r="AW106" s="216">
        <f t="shared" si="227"/>
        <v>0</v>
      </c>
      <c r="AX106" s="216">
        <f t="shared" si="228"/>
        <v>0</v>
      </c>
      <c r="AY106" s="216">
        <f t="shared" si="229"/>
        <v>0</v>
      </c>
      <c r="AZ106" s="216">
        <f t="shared" si="230"/>
        <v>0</v>
      </c>
      <c r="BA106" s="216">
        <f t="shared" si="231"/>
        <v>0</v>
      </c>
      <c r="BB106" s="218">
        <f t="shared" si="275"/>
        <v>0</v>
      </c>
      <c r="BC106" s="218">
        <f t="shared" si="276"/>
        <v>18.061512499999999</v>
      </c>
      <c r="BD106" s="218">
        <f t="shared" si="277"/>
        <v>0</v>
      </c>
      <c r="BE106" s="207"/>
      <c r="BF106" s="207"/>
      <c r="BG106" s="207"/>
      <c r="BH106" s="207"/>
      <c r="BI106" s="207"/>
      <c r="BJ106" s="207"/>
      <c r="BK106" s="207"/>
      <c r="BL106" s="207"/>
    </row>
    <row r="107" spans="1:64" ht="12.75" x14ac:dyDescent="0.2">
      <c r="A107" s="433">
        <v>13</v>
      </c>
      <c r="B107" s="434" t="s">
        <v>221</v>
      </c>
      <c r="C107" s="208" t="s">
        <v>222</v>
      </c>
      <c r="D107" s="425">
        <f>SUM(E107:AB116)</f>
        <v>951.18</v>
      </c>
      <c r="E107" s="208"/>
      <c r="F107" s="208">
        <v>202.09</v>
      </c>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t="s">
        <v>185</v>
      </c>
      <c r="AD107" s="209">
        <f t="shared" si="232"/>
        <v>24</v>
      </c>
      <c r="AE107" s="210">
        <f>'1. SVS ABA DE CARREGAMENTO'!$B$90</f>
        <v>24</v>
      </c>
      <c r="AF107" s="425">
        <f>SUM(AG107:BD116)</f>
        <v>632.98236666666662</v>
      </c>
      <c r="AG107" s="211">
        <f t="shared" si="215"/>
        <v>0</v>
      </c>
      <c r="AH107" s="211">
        <f t="shared" si="216"/>
        <v>202.09</v>
      </c>
      <c r="AI107" s="211">
        <f t="shared" si="217"/>
        <v>0</v>
      </c>
      <c r="AJ107" s="211">
        <f t="shared" si="218"/>
        <v>0</v>
      </c>
      <c r="AK107" s="211">
        <f t="shared" si="219"/>
        <v>0</v>
      </c>
      <c r="AL107" s="211">
        <f t="shared" si="5"/>
        <v>0</v>
      </c>
      <c r="AM107" s="211">
        <f t="shared" si="6"/>
        <v>0</v>
      </c>
      <c r="AN107" s="211">
        <f t="shared" si="278"/>
        <v>0</v>
      </c>
      <c r="AO107" s="211">
        <f t="shared" si="279"/>
        <v>0</v>
      </c>
      <c r="AP107" s="211">
        <f t="shared" si="9"/>
        <v>0</v>
      </c>
      <c r="AQ107" s="211">
        <f t="shared" si="10"/>
        <v>0</v>
      </c>
      <c r="AR107" s="211">
        <f t="shared" si="222"/>
        <v>0</v>
      </c>
      <c r="AS107" s="211">
        <f t="shared" si="223"/>
        <v>0</v>
      </c>
      <c r="AT107" s="211">
        <f t="shared" si="224"/>
        <v>0</v>
      </c>
      <c r="AU107" s="211">
        <f t="shared" si="225"/>
        <v>0</v>
      </c>
      <c r="AV107" s="211">
        <f t="shared" si="226"/>
        <v>0</v>
      </c>
      <c r="AW107" s="211">
        <f t="shared" si="227"/>
        <v>0</v>
      </c>
      <c r="AX107" s="211">
        <f t="shared" si="228"/>
        <v>0</v>
      </c>
      <c r="AY107" s="211">
        <f t="shared" si="229"/>
        <v>0</v>
      </c>
      <c r="AZ107" s="211">
        <f t="shared" si="230"/>
        <v>0</v>
      </c>
      <c r="BA107" s="211">
        <f t="shared" si="231"/>
        <v>0</v>
      </c>
      <c r="BB107" s="211">
        <f t="shared" si="275"/>
        <v>0</v>
      </c>
      <c r="BC107" s="211">
        <f t="shared" si="276"/>
        <v>0</v>
      </c>
      <c r="BD107" s="211">
        <f t="shared" si="277"/>
        <v>0</v>
      </c>
      <c r="BE107" s="207"/>
      <c r="BF107" s="207"/>
      <c r="BG107" s="207"/>
      <c r="BH107" s="207"/>
      <c r="BI107" s="207"/>
      <c r="BJ107" s="207"/>
      <c r="BK107" s="207"/>
      <c r="BL107" s="207"/>
    </row>
    <row r="108" spans="1:64" ht="12.75" x14ac:dyDescent="0.2">
      <c r="A108" s="430"/>
      <c r="B108" s="430"/>
      <c r="C108" s="208" t="s">
        <v>223</v>
      </c>
      <c r="D108" s="423"/>
      <c r="E108" s="208"/>
      <c r="F108" s="208">
        <v>135.31</v>
      </c>
      <c r="G108" s="208"/>
      <c r="H108" s="208"/>
      <c r="I108" s="208"/>
      <c r="J108" s="208"/>
      <c r="K108" s="208"/>
      <c r="L108" s="208"/>
      <c r="M108" s="208"/>
      <c r="N108" s="208"/>
      <c r="O108" s="208"/>
      <c r="P108" s="208"/>
      <c r="Q108" s="208"/>
      <c r="R108" s="208"/>
      <c r="S108" s="208"/>
      <c r="T108" s="208"/>
      <c r="U108" s="208"/>
      <c r="V108" s="208"/>
      <c r="W108" s="208"/>
      <c r="X108" s="208"/>
      <c r="Y108" s="208"/>
      <c r="Z108" s="208"/>
      <c r="AA108" s="208"/>
      <c r="AB108" s="208"/>
      <c r="AC108" s="208" t="s">
        <v>185</v>
      </c>
      <c r="AD108" s="209">
        <f t="shared" si="232"/>
        <v>24</v>
      </c>
      <c r="AE108" s="210">
        <f>'1. SVS ABA DE CARREGAMENTO'!$B$90</f>
        <v>24</v>
      </c>
      <c r="AF108" s="423"/>
      <c r="AG108" s="211">
        <f t="shared" si="215"/>
        <v>0</v>
      </c>
      <c r="AH108" s="211">
        <f t="shared" si="216"/>
        <v>135.31</v>
      </c>
      <c r="AI108" s="211">
        <f t="shared" si="217"/>
        <v>0</v>
      </c>
      <c r="AJ108" s="211">
        <f t="shared" si="218"/>
        <v>0</v>
      </c>
      <c r="AK108" s="211">
        <f t="shared" si="219"/>
        <v>0</v>
      </c>
      <c r="AL108" s="211">
        <f t="shared" si="5"/>
        <v>0</v>
      </c>
      <c r="AM108" s="211">
        <f t="shared" si="6"/>
        <v>0</v>
      </c>
      <c r="AN108" s="211">
        <f t="shared" si="278"/>
        <v>0</v>
      </c>
      <c r="AO108" s="211">
        <f t="shared" si="279"/>
        <v>0</v>
      </c>
      <c r="AP108" s="211">
        <f t="shared" si="9"/>
        <v>0</v>
      </c>
      <c r="AQ108" s="211">
        <f t="shared" si="10"/>
        <v>0</v>
      </c>
      <c r="AR108" s="211">
        <f t="shared" si="222"/>
        <v>0</v>
      </c>
      <c r="AS108" s="211">
        <f t="shared" si="223"/>
        <v>0</v>
      </c>
      <c r="AT108" s="211">
        <f t="shared" si="224"/>
        <v>0</v>
      </c>
      <c r="AU108" s="211">
        <f t="shared" si="225"/>
        <v>0</v>
      </c>
      <c r="AV108" s="211">
        <f t="shared" si="226"/>
        <v>0</v>
      </c>
      <c r="AW108" s="211">
        <f t="shared" si="227"/>
        <v>0</v>
      </c>
      <c r="AX108" s="211">
        <f t="shared" si="228"/>
        <v>0</v>
      </c>
      <c r="AY108" s="211">
        <f t="shared" si="229"/>
        <v>0</v>
      </c>
      <c r="AZ108" s="211">
        <f t="shared" si="230"/>
        <v>0</v>
      </c>
      <c r="BA108" s="211">
        <f t="shared" si="231"/>
        <v>0</v>
      </c>
      <c r="BB108" s="211">
        <f t="shared" si="275"/>
        <v>0</v>
      </c>
      <c r="BC108" s="211">
        <f t="shared" si="276"/>
        <v>0</v>
      </c>
      <c r="BD108" s="211">
        <f t="shared" si="277"/>
        <v>0</v>
      </c>
      <c r="BE108" s="207"/>
      <c r="BF108" s="207"/>
      <c r="BG108" s="207"/>
      <c r="BH108" s="207"/>
      <c r="BI108" s="207"/>
      <c r="BJ108" s="207"/>
      <c r="BK108" s="207"/>
      <c r="BL108" s="207"/>
    </row>
    <row r="109" spans="1:64" ht="12.75" x14ac:dyDescent="0.2">
      <c r="A109" s="430"/>
      <c r="B109" s="430"/>
      <c r="C109" s="208" t="s">
        <v>224</v>
      </c>
      <c r="D109" s="423"/>
      <c r="E109" s="208"/>
      <c r="F109" s="208"/>
      <c r="G109" s="208"/>
      <c r="H109" s="208">
        <v>33.950000000000003</v>
      </c>
      <c r="I109" s="208"/>
      <c r="J109" s="208"/>
      <c r="K109" s="208"/>
      <c r="L109" s="208"/>
      <c r="M109" s="208"/>
      <c r="N109" s="208"/>
      <c r="O109" s="208"/>
      <c r="P109" s="208"/>
      <c r="Q109" s="208"/>
      <c r="R109" s="208"/>
      <c r="S109" s="208"/>
      <c r="T109" s="208"/>
      <c r="U109" s="208"/>
      <c r="V109" s="208"/>
      <c r="W109" s="208"/>
      <c r="X109" s="208"/>
      <c r="Y109" s="208"/>
      <c r="Z109" s="208"/>
      <c r="AA109" s="208"/>
      <c r="AB109" s="208"/>
      <c r="AC109" s="208" t="s">
        <v>189</v>
      </c>
      <c r="AD109" s="209">
        <f t="shared" si="232"/>
        <v>1</v>
      </c>
      <c r="AE109" s="210">
        <f>'1. SVS ABA DE CARREGAMENTO'!$B$90</f>
        <v>24</v>
      </c>
      <c r="AF109" s="423"/>
      <c r="AG109" s="211">
        <f t="shared" si="215"/>
        <v>0</v>
      </c>
      <c r="AH109" s="211">
        <f t="shared" si="216"/>
        <v>0</v>
      </c>
      <c r="AI109" s="211">
        <f t="shared" si="217"/>
        <v>0</v>
      </c>
      <c r="AJ109" s="211">
        <f t="shared" si="218"/>
        <v>1.4145833333333335</v>
      </c>
      <c r="AK109" s="211">
        <f t="shared" si="219"/>
        <v>0</v>
      </c>
      <c r="AL109" s="211">
        <f t="shared" si="5"/>
        <v>0</v>
      </c>
      <c r="AM109" s="211">
        <f t="shared" si="6"/>
        <v>0</v>
      </c>
      <c r="AN109" s="211">
        <f t="shared" si="278"/>
        <v>0</v>
      </c>
      <c r="AO109" s="211">
        <f t="shared" si="279"/>
        <v>0</v>
      </c>
      <c r="AP109" s="211">
        <f t="shared" si="9"/>
        <v>0</v>
      </c>
      <c r="AQ109" s="211">
        <f t="shared" si="10"/>
        <v>0</v>
      </c>
      <c r="AR109" s="211">
        <f t="shared" si="222"/>
        <v>0</v>
      </c>
      <c r="AS109" s="211">
        <f t="shared" si="223"/>
        <v>0</v>
      </c>
      <c r="AT109" s="211">
        <f t="shared" si="224"/>
        <v>0</v>
      </c>
      <c r="AU109" s="211">
        <f t="shared" si="225"/>
        <v>0</v>
      </c>
      <c r="AV109" s="211">
        <f t="shared" si="226"/>
        <v>0</v>
      </c>
      <c r="AW109" s="211">
        <f t="shared" si="227"/>
        <v>0</v>
      </c>
      <c r="AX109" s="211">
        <f t="shared" si="228"/>
        <v>0</v>
      </c>
      <c r="AY109" s="211">
        <f t="shared" si="229"/>
        <v>0</v>
      </c>
      <c r="AZ109" s="211">
        <f t="shared" si="230"/>
        <v>0</v>
      </c>
      <c r="BA109" s="211">
        <f t="shared" si="231"/>
        <v>0</v>
      </c>
      <c r="BB109" s="211">
        <f t="shared" si="275"/>
        <v>0</v>
      </c>
      <c r="BC109" s="211">
        <f t="shared" si="276"/>
        <v>0</v>
      </c>
      <c r="BD109" s="211">
        <f t="shared" si="277"/>
        <v>0</v>
      </c>
      <c r="BE109" s="207"/>
      <c r="BF109" s="207"/>
      <c r="BG109" s="207"/>
      <c r="BH109" s="207"/>
      <c r="BI109" s="207"/>
      <c r="BJ109" s="207"/>
      <c r="BK109" s="207"/>
      <c r="BL109" s="207"/>
    </row>
    <row r="110" spans="1:64" ht="12.75" x14ac:dyDescent="0.2">
      <c r="A110" s="430"/>
      <c r="B110" s="430"/>
      <c r="C110" s="208" t="s">
        <v>225</v>
      </c>
      <c r="D110" s="423"/>
      <c r="E110" s="208"/>
      <c r="F110" s="208"/>
      <c r="G110" s="208"/>
      <c r="H110" s="208">
        <v>33.950000000000003</v>
      </c>
      <c r="I110" s="208"/>
      <c r="J110" s="208"/>
      <c r="K110" s="208"/>
      <c r="L110" s="208"/>
      <c r="M110" s="208"/>
      <c r="N110" s="208"/>
      <c r="O110" s="208"/>
      <c r="P110" s="208"/>
      <c r="Q110" s="208"/>
      <c r="R110" s="208"/>
      <c r="S110" s="208"/>
      <c r="T110" s="208"/>
      <c r="U110" s="208"/>
      <c r="V110" s="208"/>
      <c r="W110" s="208"/>
      <c r="X110" s="208"/>
      <c r="Y110" s="208"/>
      <c r="Z110" s="208"/>
      <c r="AA110" s="208"/>
      <c r="AB110" s="208"/>
      <c r="AC110" s="208" t="s">
        <v>207</v>
      </c>
      <c r="AD110" s="209">
        <f t="shared" si="232"/>
        <v>2</v>
      </c>
      <c r="AE110" s="210">
        <f>'1. SVS ABA DE CARREGAMENTO'!$B$90</f>
        <v>24</v>
      </c>
      <c r="AF110" s="423"/>
      <c r="AG110" s="211">
        <f t="shared" si="215"/>
        <v>0</v>
      </c>
      <c r="AH110" s="211">
        <f t="shared" si="216"/>
        <v>0</v>
      </c>
      <c r="AI110" s="211">
        <f t="shared" si="217"/>
        <v>0</v>
      </c>
      <c r="AJ110" s="211">
        <f t="shared" si="218"/>
        <v>2.8291666666666671</v>
      </c>
      <c r="AK110" s="211">
        <f t="shared" si="219"/>
        <v>0</v>
      </c>
      <c r="AL110" s="211">
        <f t="shared" si="5"/>
        <v>0</v>
      </c>
      <c r="AM110" s="211">
        <f t="shared" si="6"/>
        <v>0</v>
      </c>
      <c r="AN110" s="211">
        <f t="shared" si="278"/>
        <v>0</v>
      </c>
      <c r="AO110" s="211">
        <f t="shared" si="279"/>
        <v>0</v>
      </c>
      <c r="AP110" s="211">
        <f t="shared" si="9"/>
        <v>0</v>
      </c>
      <c r="AQ110" s="211">
        <f t="shared" si="10"/>
        <v>0</v>
      </c>
      <c r="AR110" s="211">
        <f t="shared" si="222"/>
        <v>0</v>
      </c>
      <c r="AS110" s="211">
        <f t="shared" si="223"/>
        <v>0</v>
      </c>
      <c r="AT110" s="211">
        <f t="shared" si="224"/>
        <v>0</v>
      </c>
      <c r="AU110" s="211">
        <f t="shared" si="225"/>
        <v>0</v>
      </c>
      <c r="AV110" s="211">
        <f t="shared" si="226"/>
        <v>0</v>
      </c>
      <c r="AW110" s="211">
        <f t="shared" si="227"/>
        <v>0</v>
      </c>
      <c r="AX110" s="211">
        <f t="shared" si="228"/>
        <v>0</v>
      </c>
      <c r="AY110" s="211">
        <f t="shared" si="229"/>
        <v>0</v>
      </c>
      <c r="AZ110" s="211">
        <f t="shared" si="230"/>
        <v>0</v>
      </c>
      <c r="BA110" s="211">
        <f t="shared" si="231"/>
        <v>0</v>
      </c>
      <c r="BB110" s="211">
        <f t="shared" si="275"/>
        <v>0</v>
      </c>
      <c r="BC110" s="211">
        <f t="shared" si="276"/>
        <v>0</v>
      </c>
      <c r="BD110" s="211">
        <f t="shared" si="277"/>
        <v>0</v>
      </c>
      <c r="BE110" s="207"/>
      <c r="BF110" s="207"/>
      <c r="BG110" s="207"/>
      <c r="BH110" s="207"/>
      <c r="BI110" s="207"/>
      <c r="BJ110" s="207"/>
      <c r="BK110" s="207"/>
      <c r="BL110" s="207"/>
    </row>
    <row r="111" spans="1:64" ht="12.75" x14ac:dyDescent="0.2">
      <c r="A111" s="430"/>
      <c r="B111" s="430"/>
      <c r="C111" s="208" t="s">
        <v>183</v>
      </c>
      <c r="D111" s="423"/>
      <c r="E111" s="208"/>
      <c r="F111" s="208"/>
      <c r="G111" s="208"/>
      <c r="H111" s="208"/>
      <c r="I111" s="208"/>
      <c r="J111" s="208"/>
      <c r="K111" s="208"/>
      <c r="L111" s="208">
        <v>163.03</v>
      </c>
      <c r="M111" s="208"/>
      <c r="N111" s="208"/>
      <c r="O111" s="208"/>
      <c r="P111" s="208"/>
      <c r="Q111" s="208"/>
      <c r="R111" s="208"/>
      <c r="S111" s="208"/>
      <c r="T111" s="208"/>
      <c r="U111" s="208"/>
      <c r="V111" s="208"/>
      <c r="W111" s="208"/>
      <c r="X111" s="208"/>
      <c r="Y111" s="208"/>
      <c r="Z111" s="208"/>
      <c r="AA111" s="208"/>
      <c r="AB111" s="208"/>
      <c r="AC111" s="208" t="s">
        <v>185</v>
      </c>
      <c r="AD111" s="209">
        <f t="shared" si="232"/>
        <v>24</v>
      </c>
      <c r="AE111" s="210">
        <f>'1. SVS ABA DE CARREGAMENTO'!$B$90</f>
        <v>24</v>
      </c>
      <c r="AF111" s="423"/>
      <c r="AG111" s="211">
        <f t="shared" si="215"/>
        <v>0</v>
      </c>
      <c r="AH111" s="211">
        <f t="shared" si="216"/>
        <v>0</v>
      </c>
      <c r="AI111" s="211">
        <f t="shared" si="217"/>
        <v>0</v>
      </c>
      <c r="AJ111" s="211">
        <f t="shared" si="218"/>
        <v>0</v>
      </c>
      <c r="AK111" s="211">
        <f t="shared" si="219"/>
        <v>0</v>
      </c>
      <c r="AL111" s="211">
        <f t="shared" si="5"/>
        <v>0</v>
      </c>
      <c r="AM111" s="211">
        <f t="shared" si="6"/>
        <v>0</v>
      </c>
      <c r="AN111" s="211">
        <f t="shared" si="278"/>
        <v>163.03</v>
      </c>
      <c r="AO111" s="211">
        <f t="shared" si="279"/>
        <v>0</v>
      </c>
      <c r="AP111" s="211">
        <f t="shared" si="9"/>
        <v>0</v>
      </c>
      <c r="AQ111" s="211">
        <f t="shared" si="10"/>
        <v>0</v>
      </c>
      <c r="AR111" s="211">
        <f t="shared" si="222"/>
        <v>0</v>
      </c>
      <c r="AS111" s="211">
        <f t="shared" si="223"/>
        <v>0</v>
      </c>
      <c r="AT111" s="211">
        <f t="shared" si="224"/>
        <v>0</v>
      </c>
      <c r="AU111" s="211">
        <f t="shared" si="225"/>
        <v>0</v>
      </c>
      <c r="AV111" s="211">
        <f t="shared" si="226"/>
        <v>0</v>
      </c>
      <c r="AW111" s="211">
        <f t="shared" si="227"/>
        <v>0</v>
      </c>
      <c r="AX111" s="211">
        <f t="shared" si="228"/>
        <v>0</v>
      </c>
      <c r="AY111" s="211">
        <f t="shared" si="229"/>
        <v>0</v>
      </c>
      <c r="AZ111" s="211">
        <f t="shared" si="230"/>
        <v>0</v>
      </c>
      <c r="BA111" s="211">
        <f t="shared" si="231"/>
        <v>0</v>
      </c>
      <c r="BB111" s="211">
        <f t="shared" si="275"/>
        <v>0</v>
      </c>
      <c r="BC111" s="211">
        <f t="shared" si="276"/>
        <v>0</v>
      </c>
      <c r="BD111" s="211">
        <f t="shared" si="277"/>
        <v>0</v>
      </c>
      <c r="BE111" s="207"/>
      <c r="BF111" s="207"/>
      <c r="BG111" s="207"/>
      <c r="BH111" s="207"/>
      <c r="BI111" s="207"/>
      <c r="BJ111" s="207"/>
      <c r="BK111" s="207"/>
      <c r="BL111" s="207"/>
    </row>
    <row r="112" spans="1:64" ht="12.75" x14ac:dyDescent="0.2">
      <c r="A112" s="430"/>
      <c r="B112" s="430"/>
      <c r="C112" s="208" t="s">
        <v>186</v>
      </c>
      <c r="D112" s="423"/>
      <c r="E112" s="208"/>
      <c r="F112" s="208"/>
      <c r="G112" s="208"/>
      <c r="H112" s="208"/>
      <c r="I112" s="208"/>
      <c r="J112" s="208"/>
      <c r="K112" s="208"/>
      <c r="L112" s="208"/>
      <c r="M112" s="208"/>
      <c r="N112" s="208"/>
      <c r="O112" s="208"/>
      <c r="P112" s="208"/>
      <c r="Q112" s="208"/>
      <c r="R112" s="208"/>
      <c r="S112" s="208"/>
      <c r="T112" s="208"/>
      <c r="U112" s="208">
        <v>69.709999999999994</v>
      </c>
      <c r="V112" s="208">
        <v>76.489999999999995</v>
      </c>
      <c r="W112" s="208"/>
      <c r="X112" s="208"/>
      <c r="Y112" s="208"/>
      <c r="Z112" s="208"/>
      <c r="AA112" s="208"/>
      <c r="AB112" s="208"/>
      <c r="AC112" s="208" t="s">
        <v>627</v>
      </c>
      <c r="AD112" s="209">
        <f t="shared" si="232"/>
        <v>0.17</v>
      </c>
      <c r="AE112" s="210">
        <f>'1. SVS ABA DE CARREGAMENTO'!$B$90</f>
        <v>24</v>
      </c>
      <c r="AF112" s="423"/>
      <c r="AG112" s="211">
        <f t="shared" si="215"/>
        <v>0</v>
      </c>
      <c r="AH112" s="211">
        <f t="shared" si="216"/>
        <v>0</v>
      </c>
      <c r="AI112" s="211">
        <f t="shared" si="217"/>
        <v>0</v>
      </c>
      <c r="AJ112" s="211">
        <f t="shared" si="218"/>
        <v>0</v>
      </c>
      <c r="AK112" s="211">
        <f t="shared" si="219"/>
        <v>0</v>
      </c>
      <c r="AL112" s="211">
        <f t="shared" si="5"/>
        <v>0</v>
      </c>
      <c r="AM112" s="211">
        <f t="shared" si="6"/>
        <v>0</v>
      </c>
      <c r="AN112" s="211">
        <f t="shared" si="278"/>
        <v>0</v>
      </c>
      <c r="AO112" s="211">
        <f t="shared" si="279"/>
        <v>0</v>
      </c>
      <c r="AP112" s="211">
        <f t="shared" si="9"/>
        <v>0</v>
      </c>
      <c r="AQ112" s="211">
        <f t="shared" si="10"/>
        <v>0</v>
      </c>
      <c r="AR112" s="211">
        <f t="shared" si="222"/>
        <v>0</v>
      </c>
      <c r="AS112" s="211">
        <f t="shared" si="223"/>
        <v>0</v>
      </c>
      <c r="AT112" s="211">
        <f t="shared" si="224"/>
        <v>0</v>
      </c>
      <c r="AU112" s="211">
        <f t="shared" si="225"/>
        <v>0</v>
      </c>
      <c r="AV112" s="211">
        <f t="shared" si="226"/>
        <v>0</v>
      </c>
      <c r="AW112" s="211">
        <f t="shared" si="227"/>
        <v>0.49377916666666666</v>
      </c>
      <c r="AX112" s="211">
        <f t="shared" si="228"/>
        <v>0.54180416666666664</v>
      </c>
      <c r="AY112" s="211">
        <f t="shared" si="229"/>
        <v>0</v>
      </c>
      <c r="AZ112" s="211">
        <f t="shared" si="230"/>
        <v>0</v>
      </c>
      <c r="BA112" s="211">
        <f t="shared" si="231"/>
        <v>0</v>
      </c>
      <c r="BB112" s="211">
        <f t="shared" si="275"/>
        <v>0</v>
      </c>
      <c r="BC112" s="211">
        <f t="shared" si="276"/>
        <v>0</v>
      </c>
      <c r="BD112" s="211">
        <f t="shared" si="277"/>
        <v>0</v>
      </c>
      <c r="BE112" s="207"/>
      <c r="BF112" s="207"/>
      <c r="BG112" s="207"/>
      <c r="BH112" s="207"/>
      <c r="BI112" s="207"/>
      <c r="BJ112" s="207"/>
      <c r="BK112" s="207"/>
      <c r="BL112" s="207"/>
    </row>
    <row r="113" spans="1:64" ht="12.75" x14ac:dyDescent="0.2">
      <c r="A113" s="430"/>
      <c r="B113" s="430"/>
      <c r="C113" s="208" t="s">
        <v>187</v>
      </c>
      <c r="D113" s="423"/>
      <c r="E113" s="208"/>
      <c r="F113" s="208"/>
      <c r="G113" s="208"/>
      <c r="H113" s="208"/>
      <c r="I113" s="208"/>
      <c r="J113" s="208"/>
      <c r="K113" s="208"/>
      <c r="L113" s="208"/>
      <c r="M113" s="208"/>
      <c r="N113" s="208"/>
      <c r="O113" s="208"/>
      <c r="P113" s="208"/>
      <c r="Q113" s="208"/>
      <c r="R113" s="208"/>
      <c r="S113" s="208"/>
      <c r="T113" s="208"/>
      <c r="U113" s="208"/>
      <c r="V113" s="208"/>
      <c r="W113" s="208">
        <v>146.19999999999999</v>
      </c>
      <c r="X113" s="208"/>
      <c r="Y113" s="208"/>
      <c r="Z113" s="208"/>
      <c r="AA113" s="208"/>
      <c r="AB113" s="208"/>
      <c r="AC113" s="208" t="s">
        <v>628</v>
      </c>
      <c r="AD113" s="209">
        <f t="shared" si="232"/>
        <v>8</v>
      </c>
      <c r="AE113" s="210">
        <f>'1. SVS ABA DE CARREGAMENTO'!$B$90</f>
        <v>24</v>
      </c>
      <c r="AF113" s="423"/>
      <c r="AG113" s="211">
        <f t="shared" si="215"/>
        <v>0</v>
      </c>
      <c r="AH113" s="211">
        <f t="shared" si="216"/>
        <v>0</v>
      </c>
      <c r="AI113" s="211">
        <f t="shared" si="217"/>
        <v>0</v>
      </c>
      <c r="AJ113" s="211">
        <f t="shared" si="218"/>
        <v>0</v>
      </c>
      <c r="AK113" s="211">
        <f t="shared" si="219"/>
        <v>0</v>
      </c>
      <c r="AL113" s="211">
        <f t="shared" si="5"/>
        <v>0</v>
      </c>
      <c r="AM113" s="211">
        <f t="shared" si="6"/>
        <v>0</v>
      </c>
      <c r="AN113" s="211">
        <f t="shared" si="278"/>
        <v>0</v>
      </c>
      <c r="AO113" s="211">
        <f t="shared" si="279"/>
        <v>0</v>
      </c>
      <c r="AP113" s="211">
        <f t="shared" si="9"/>
        <v>0</v>
      </c>
      <c r="AQ113" s="211">
        <f t="shared" si="10"/>
        <v>0</v>
      </c>
      <c r="AR113" s="211">
        <f t="shared" si="222"/>
        <v>0</v>
      </c>
      <c r="AS113" s="211">
        <f t="shared" si="223"/>
        <v>0</v>
      </c>
      <c r="AT113" s="211">
        <f t="shared" si="224"/>
        <v>0</v>
      </c>
      <c r="AU113" s="211">
        <f t="shared" si="225"/>
        <v>0</v>
      </c>
      <c r="AV113" s="211">
        <f t="shared" si="226"/>
        <v>0</v>
      </c>
      <c r="AW113" s="211">
        <f t="shared" si="227"/>
        <v>0</v>
      </c>
      <c r="AX113" s="211">
        <f t="shared" si="228"/>
        <v>0</v>
      </c>
      <c r="AY113" s="211">
        <f t="shared" si="229"/>
        <v>48.733333333333327</v>
      </c>
      <c r="AZ113" s="211">
        <f t="shared" si="230"/>
        <v>0</v>
      </c>
      <c r="BA113" s="211">
        <f t="shared" si="231"/>
        <v>0</v>
      </c>
      <c r="BB113" s="211">
        <f t="shared" si="275"/>
        <v>0</v>
      </c>
      <c r="BC113" s="211">
        <f t="shared" si="276"/>
        <v>0</v>
      </c>
      <c r="BD113" s="211">
        <f t="shared" si="277"/>
        <v>0</v>
      </c>
      <c r="BE113" s="207"/>
      <c r="BF113" s="207"/>
      <c r="BG113" s="207"/>
      <c r="BH113" s="207"/>
      <c r="BI113" s="207"/>
      <c r="BJ113" s="207"/>
      <c r="BK113" s="207"/>
      <c r="BL113" s="207"/>
    </row>
    <row r="114" spans="1:64" ht="12.75" x14ac:dyDescent="0.2">
      <c r="A114" s="430"/>
      <c r="B114" s="430"/>
      <c r="C114" s="208" t="s">
        <v>160</v>
      </c>
      <c r="D114" s="423"/>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v>16.29</v>
      </c>
      <c r="AA114" s="208"/>
      <c r="AB114" s="208"/>
      <c r="AC114" s="208" t="s">
        <v>625</v>
      </c>
      <c r="AD114" s="209">
        <f t="shared" ref="AD114:AD164" si="364">IF(AC114="DIÁRIA",AE114,IF(AC114="2xDIA",(AE114*2),IF(AC114="3xDIA",(AE114*3),IF(AC114="4xDIA",(AE114*4),IF(AC114="5xDIA",(AE114*5),IF(AC114="6xDIA",(AE114*6),IF(AC114="SEMANAL",4.33,IF(AC114="2xSEMANA",8,IF(AC114="3xSEMANA",12,IF(AC114="QUINZENAL",2,IF(AC114="MENSAL",1,IF(AC114="BIMESTRAL",0.5,IF(AC114="TRIMESTRAL",0.33,IF(AC114="SEMESTRAL",0.17,0))))))))))))))</f>
        <v>96</v>
      </c>
      <c r="AE114" s="210">
        <f>'1. SVS ABA DE CARREGAMENTO'!$B$90</f>
        <v>24</v>
      </c>
      <c r="AF114" s="423"/>
      <c r="AG114" s="211">
        <f t="shared" ref="AG114:AG115" si="365">(E114*AD114)/AE114</f>
        <v>0</v>
      </c>
      <c r="AH114" s="211">
        <f t="shared" ref="AH114:AH115" si="366">(F114*AD114)/AE114</f>
        <v>0</v>
      </c>
      <c r="AI114" s="211">
        <f t="shared" ref="AI114:AI115" si="367">(G114*AD114)/AE114</f>
        <v>0</v>
      </c>
      <c r="AJ114" s="211">
        <f t="shared" ref="AJ114:AJ115" si="368">(H114*AD114)/AE114</f>
        <v>0</v>
      </c>
      <c r="AK114" s="211">
        <f t="shared" ref="AK114:AK115" si="369">(I114*AD114)/AE114</f>
        <v>0</v>
      </c>
      <c r="AL114" s="211">
        <f t="shared" ref="AL114:AL115" si="370">(J114*AD114)/AE114</f>
        <v>0</v>
      </c>
      <c r="AM114" s="211">
        <f t="shared" ref="AM114:AM115" si="371">(K114*AD114)/AE114</f>
        <v>0</v>
      </c>
      <c r="AN114" s="211">
        <f t="shared" ref="AN114:AN115" si="372">(L114*AD114)/AE114</f>
        <v>0</v>
      </c>
      <c r="AO114" s="211">
        <f t="shared" ref="AO114:AO115" si="373">(M114*AD114)/AE114</f>
        <v>0</v>
      </c>
      <c r="AP114" s="211">
        <f t="shared" ref="AP114:AP115" si="374">(N114*AD114)/AE114</f>
        <v>0</v>
      </c>
      <c r="AQ114" s="211">
        <f t="shared" ref="AQ114:AQ115" si="375">(O114*AD114)/AE114</f>
        <v>0</v>
      </c>
      <c r="AR114" s="211">
        <f t="shared" ref="AR114:AR115" si="376">(P114*AD114)/AE114</f>
        <v>0</v>
      </c>
      <c r="AS114" s="211">
        <f t="shared" ref="AS114:AS115" si="377">(Q114*AD114)/AE114</f>
        <v>0</v>
      </c>
      <c r="AT114" s="211">
        <f t="shared" ref="AT114:AT115" si="378">(R114*AD114)/AE114</f>
        <v>0</v>
      </c>
      <c r="AU114" s="211">
        <f t="shared" ref="AU114:AU115" si="379">(S114*AD114)/AE114</f>
        <v>0</v>
      </c>
      <c r="AV114" s="211">
        <f t="shared" ref="AV114:AV115" si="380">(T114*AD114)/AE114</f>
        <v>0</v>
      </c>
      <c r="AW114" s="211">
        <f t="shared" ref="AW114:AW115" si="381">(U114*AD114)/AE114</f>
        <v>0</v>
      </c>
      <c r="AX114" s="211">
        <f t="shared" ref="AX114:AX115" si="382">(V114*AD114)/AE114</f>
        <v>0</v>
      </c>
      <c r="AY114" s="211">
        <f t="shared" ref="AY114:AY115" si="383">(W114*AD114)/AE114</f>
        <v>0</v>
      </c>
      <c r="AZ114" s="211">
        <f t="shared" ref="AZ114:AZ115" si="384">(X114*AD114)/AE114</f>
        <v>0</v>
      </c>
      <c r="BA114" s="211">
        <f t="shared" ref="BA114:BA115" si="385">(Y114*AD114)/AE114</f>
        <v>0</v>
      </c>
      <c r="BB114" s="211">
        <f t="shared" si="275"/>
        <v>65.16</v>
      </c>
      <c r="BC114" s="211">
        <f t="shared" si="276"/>
        <v>0</v>
      </c>
      <c r="BD114" s="211">
        <f t="shared" si="277"/>
        <v>0</v>
      </c>
      <c r="BE114" s="207"/>
      <c r="BF114" s="207"/>
      <c r="BG114" s="207"/>
      <c r="BH114" s="207"/>
      <c r="BI114" s="207"/>
      <c r="BJ114" s="207"/>
      <c r="BK114" s="207"/>
      <c r="BL114" s="207"/>
    </row>
    <row r="115" spans="1:64" ht="12.75" x14ac:dyDescent="0.2">
      <c r="A115" s="430"/>
      <c r="B115" s="430"/>
      <c r="C115" s="208" t="s">
        <v>87</v>
      </c>
      <c r="D115" s="423"/>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c r="AB115" s="208">
        <v>16.29</v>
      </c>
      <c r="AC115" s="208" t="s">
        <v>188</v>
      </c>
      <c r="AD115" s="209">
        <f t="shared" si="364"/>
        <v>4.33</v>
      </c>
      <c r="AE115" s="210">
        <f>'1. SVS ABA DE CARREGAMENTO'!$B$90</f>
        <v>24</v>
      </c>
      <c r="AF115" s="423"/>
      <c r="AG115" s="211">
        <f t="shared" si="365"/>
        <v>0</v>
      </c>
      <c r="AH115" s="211">
        <f t="shared" si="366"/>
        <v>0</v>
      </c>
      <c r="AI115" s="211">
        <f t="shared" si="367"/>
        <v>0</v>
      </c>
      <c r="AJ115" s="211">
        <f t="shared" si="368"/>
        <v>0</v>
      </c>
      <c r="AK115" s="211">
        <f t="shared" si="369"/>
        <v>0</v>
      </c>
      <c r="AL115" s="211">
        <f t="shared" si="370"/>
        <v>0</v>
      </c>
      <c r="AM115" s="211">
        <f t="shared" si="371"/>
        <v>0</v>
      </c>
      <c r="AN115" s="211">
        <f t="shared" si="372"/>
        <v>0</v>
      </c>
      <c r="AO115" s="211">
        <f t="shared" si="373"/>
        <v>0</v>
      </c>
      <c r="AP115" s="211">
        <f t="shared" si="374"/>
        <v>0</v>
      </c>
      <c r="AQ115" s="211">
        <f t="shared" si="375"/>
        <v>0</v>
      </c>
      <c r="AR115" s="211">
        <f t="shared" si="376"/>
        <v>0</v>
      </c>
      <c r="AS115" s="211">
        <f t="shared" si="377"/>
        <v>0</v>
      </c>
      <c r="AT115" s="211">
        <f t="shared" si="378"/>
        <v>0</v>
      </c>
      <c r="AU115" s="211">
        <f t="shared" si="379"/>
        <v>0</v>
      </c>
      <c r="AV115" s="211">
        <f t="shared" si="380"/>
        <v>0</v>
      </c>
      <c r="AW115" s="211">
        <f t="shared" si="381"/>
        <v>0</v>
      </c>
      <c r="AX115" s="211">
        <f t="shared" si="382"/>
        <v>0</v>
      </c>
      <c r="AY115" s="211">
        <f t="shared" si="383"/>
        <v>0</v>
      </c>
      <c r="AZ115" s="211">
        <f t="shared" si="384"/>
        <v>0</v>
      </c>
      <c r="BA115" s="211">
        <f t="shared" si="385"/>
        <v>0</v>
      </c>
      <c r="BB115" s="211">
        <f t="shared" si="275"/>
        <v>0</v>
      </c>
      <c r="BC115" s="211">
        <f t="shared" si="276"/>
        <v>0</v>
      </c>
      <c r="BD115" s="211">
        <f t="shared" si="277"/>
        <v>2.9389874999999996</v>
      </c>
      <c r="BE115" s="207"/>
      <c r="BF115" s="207"/>
      <c r="BG115" s="207"/>
      <c r="BH115" s="207"/>
      <c r="BI115" s="207"/>
      <c r="BJ115" s="207"/>
      <c r="BK115" s="207"/>
      <c r="BL115" s="207"/>
    </row>
    <row r="116" spans="1:64" ht="25.5" x14ac:dyDescent="0.2">
      <c r="A116" s="430"/>
      <c r="B116" s="430"/>
      <c r="C116" s="208" t="s">
        <v>86</v>
      </c>
      <c r="D116" s="424"/>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c r="AA116" s="208">
        <v>57.87</v>
      </c>
      <c r="AB116" s="208"/>
      <c r="AC116" s="208" t="s">
        <v>188</v>
      </c>
      <c r="AD116" s="209">
        <f t="shared" si="364"/>
        <v>4.33</v>
      </c>
      <c r="AE116" s="210">
        <f>'1. SVS ABA DE CARREGAMENTO'!$B$90</f>
        <v>24</v>
      </c>
      <c r="AF116" s="424"/>
      <c r="AG116" s="211">
        <f t="shared" si="215"/>
        <v>0</v>
      </c>
      <c r="AH116" s="211">
        <f t="shared" si="216"/>
        <v>0</v>
      </c>
      <c r="AI116" s="211">
        <f t="shared" si="217"/>
        <v>0</v>
      </c>
      <c r="AJ116" s="211">
        <f t="shared" si="218"/>
        <v>0</v>
      </c>
      <c r="AK116" s="211">
        <f t="shared" si="219"/>
        <v>0</v>
      </c>
      <c r="AL116" s="211">
        <f t="shared" si="5"/>
        <v>0</v>
      </c>
      <c r="AM116" s="211">
        <f t="shared" si="6"/>
        <v>0</v>
      </c>
      <c r="AN116" s="211">
        <f t="shared" si="278"/>
        <v>0</v>
      </c>
      <c r="AO116" s="211">
        <f t="shared" si="279"/>
        <v>0</v>
      </c>
      <c r="AP116" s="211">
        <f t="shared" si="9"/>
        <v>0</v>
      </c>
      <c r="AQ116" s="211">
        <f t="shared" si="10"/>
        <v>0</v>
      </c>
      <c r="AR116" s="211">
        <f t="shared" si="222"/>
        <v>0</v>
      </c>
      <c r="AS116" s="211">
        <f t="shared" si="223"/>
        <v>0</v>
      </c>
      <c r="AT116" s="211">
        <f t="shared" si="224"/>
        <v>0</v>
      </c>
      <c r="AU116" s="211">
        <f t="shared" si="225"/>
        <v>0</v>
      </c>
      <c r="AV116" s="211">
        <f t="shared" si="226"/>
        <v>0</v>
      </c>
      <c r="AW116" s="211">
        <f t="shared" si="227"/>
        <v>0</v>
      </c>
      <c r="AX116" s="211">
        <f t="shared" si="228"/>
        <v>0</v>
      </c>
      <c r="AY116" s="211">
        <f t="shared" si="229"/>
        <v>0</v>
      </c>
      <c r="AZ116" s="211">
        <f t="shared" si="230"/>
        <v>0</v>
      </c>
      <c r="BA116" s="211">
        <f t="shared" si="231"/>
        <v>0</v>
      </c>
      <c r="BB116" s="211">
        <f t="shared" si="275"/>
        <v>0</v>
      </c>
      <c r="BC116" s="211">
        <f t="shared" si="276"/>
        <v>10.4407125</v>
      </c>
      <c r="BD116" s="211">
        <f t="shared" si="277"/>
        <v>0</v>
      </c>
      <c r="BE116" s="207"/>
      <c r="BF116" s="207"/>
      <c r="BG116" s="207"/>
      <c r="BH116" s="207"/>
      <c r="BI116" s="207"/>
      <c r="BJ116" s="207"/>
      <c r="BK116" s="207"/>
      <c r="BL116" s="207"/>
    </row>
    <row r="117" spans="1:64" ht="12.75" x14ac:dyDescent="0.2">
      <c r="A117" s="429">
        <v>14</v>
      </c>
      <c r="B117" s="432" t="s">
        <v>226</v>
      </c>
      <c r="C117" s="212" t="s">
        <v>200</v>
      </c>
      <c r="D117" s="422">
        <f>SUM(E117:AB122)</f>
        <v>163</v>
      </c>
      <c r="E117" s="212"/>
      <c r="F117" s="212"/>
      <c r="G117" s="212">
        <v>106.42</v>
      </c>
      <c r="H117" s="212"/>
      <c r="I117" s="212"/>
      <c r="J117" s="212"/>
      <c r="K117" s="212"/>
      <c r="L117" s="212"/>
      <c r="M117" s="212"/>
      <c r="N117" s="212"/>
      <c r="O117" s="212"/>
      <c r="P117" s="212"/>
      <c r="Q117" s="212"/>
      <c r="R117" s="212"/>
      <c r="S117" s="212"/>
      <c r="T117" s="212"/>
      <c r="U117" s="212"/>
      <c r="V117" s="212"/>
      <c r="W117" s="212"/>
      <c r="X117" s="212"/>
      <c r="Y117" s="212"/>
      <c r="Z117" s="212"/>
      <c r="AA117" s="212"/>
      <c r="AB117" s="212"/>
      <c r="AC117" s="213" t="s">
        <v>185</v>
      </c>
      <c r="AD117" s="214">
        <f t="shared" si="364"/>
        <v>24</v>
      </c>
      <c r="AE117" s="215">
        <f>'1. SVS ABA DE CARREGAMENTO'!$B$90</f>
        <v>24</v>
      </c>
      <c r="AF117" s="422">
        <f>SUM(AG117:BD122)</f>
        <v>123.79163749999999</v>
      </c>
      <c r="AG117" s="216">
        <f t="shared" si="215"/>
        <v>0</v>
      </c>
      <c r="AH117" s="216">
        <f t="shared" si="216"/>
        <v>0</v>
      </c>
      <c r="AI117" s="216">
        <f t="shared" si="217"/>
        <v>106.42</v>
      </c>
      <c r="AJ117" s="216">
        <f t="shared" si="218"/>
        <v>0</v>
      </c>
      <c r="AK117" s="216">
        <f t="shared" si="219"/>
        <v>0</v>
      </c>
      <c r="AL117" s="217">
        <f t="shared" si="5"/>
        <v>0</v>
      </c>
      <c r="AM117" s="217">
        <f t="shared" si="6"/>
        <v>0</v>
      </c>
      <c r="AN117" s="216">
        <f t="shared" si="278"/>
        <v>0</v>
      </c>
      <c r="AO117" s="216">
        <f t="shared" si="279"/>
        <v>0</v>
      </c>
      <c r="AP117" s="217">
        <f t="shared" si="9"/>
        <v>0</v>
      </c>
      <c r="AQ117" s="217">
        <f t="shared" si="10"/>
        <v>0</v>
      </c>
      <c r="AR117" s="216">
        <f t="shared" si="222"/>
        <v>0</v>
      </c>
      <c r="AS117" s="216">
        <f t="shared" si="223"/>
        <v>0</v>
      </c>
      <c r="AT117" s="216">
        <f t="shared" si="224"/>
        <v>0</v>
      </c>
      <c r="AU117" s="216">
        <f t="shared" si="225"/>
        <v>0</v>
      </c>
      <c r="AV117" s="216">
        <f t="shared" si="226"/>
        <v>0</v>
      </c>
      <c r="AW117" s="216">
        <f t="shared" si="227"/>
        <v>0</v>
      </c>
      <c r="AX117" s="216">
        <f t="shared" si="228"/>
        <v>0</v>
      </c>
      <c r="AY117" s="216">
        <f t="shared" si="229"/>
        <v>0</v>
      </c>
      <c r="AZ117" s="216">
        <f t="shared" si="230"/>
        <v>0</v>
      </c>
      <c r="BA117" s="216">
        <f t="shared" si="231"/>
        <v>0</v>
      </c>
      <c r="BB117" s="218">
        <f t="shared" si="275"/>
        <v>0</v>
      </c>
      <c r="BC117" s="218">
        <f t="shared" si="276"/>
        <v>0</v>
      </c>
      <c r="BD117" s="218">
        <f t="shared" si="277"/>
        <v>0</v>
      </c>
      <c r="BE117" s="207"/>
      <c r="BF117" s="207"/>
      <c r="BG117" s="207"/>
      <c r="BH117" s="207"/>
      <c r="BI117" s="207"/>
      <c r="BJ117" s="207"/>
      <c r="BK117" s="207"/>
      <c r="BL117" s="207"/>
    </row>
    <row r="118" spans="1:64" ht="12.75" x14ac:dyDescent="0.2">
      <c r="A118" s="430"/>
      <c r="B118" s="430"/>
      <c r="C118" s="212" t="s">
        <v>186</v>
      </c>
      <c r="D118" s="423"/>
      <c r="E118" s="212"/>
      <c r="F118" s="212"/>
      <c r="G118" s="212"/>
      <c r="H118" s="212"/>
      <c r="I118" s="212"/>
      <c r="J118" s="212"/>
      <c r="K118" s="212"/>
      <c r="L118" s="212"/>
      <c r="M118" s="212"/>
      <c r="N118" s="212"/>
      <c r="O118" s="212"/>
      <c r="P118" s="212"/>
      <c r="Q118" s="212"/>
      <c r="R118" s="212"/>
      <c r="S118" s="212"/>
      <c r="T118" s="212"/>
      <c r="U118" s="212"/>
      <c r="V118" s="212">
        <v>23.29</v>
      </c>
      <c r="W118" s="212"/>
      <c r="X118" s="212"/>
      <c r="Y118" s="212"/>
      <c r="Z118" s="212"/>
      <c r="AA118" s="212"/>
      <c r="AB118" s="212"/>
      <c r="AC118" s="213" t="s">
        <v>627</v>
      </c>
      <c r="AD118" s="214">
        <f t="shared" si="364"/>
        <v>0.17</v>
      </c>
      <c r="AE118" s="215">
        <f>'1. SVS ABA DE CARREGAMENTO'!$B$90</f>
        <v>24</v>
      </c>
      <c r="AF118" s="423"/>
      <c r="AG118" s="216">
        <f t="shared" si="215"/>
        <v>0</v>
      </c>
      <c r="AH118" s="216">
        <f t="shared" si="216"/>
        <v>0</v>
      </c>
      <c r="AI118" s="216">
        <f t="shared" si="217"/>
        <v>0</v>
      </c>
      <c r="AJ118" s="216">
        <f t="shared" si="218"/>
        <v>0</v>
      </c>
      <c r="AK118" s="216">
        <f t="shared" si="219"/>
        <v>0</v>
      </c>
      <c r="AL118" s="217">
        <f t="shared" si="5"/>
        <v>0</v>
      </c>
      <c r="AM118" s="217">
        <f t="shared" si="6"/>
        <v>0</v>
      </c>
      <c r="AN118" s="216">
        <f t="shared" si="278"/>
        <v>0</v>
      </c>
      <c r="AO118" s="216">
        <f t="shared" si="279"/>
        <v>0</v>
      </c>
      <c r="AP118" s="217">
        <f t="shared" si="9"/>
        <v>0</v>
      </c>
      <c r="AQ118" s="217">
        <f t="shared" si="10"/>
        <v>0</v>
      </c>
      <c r="AR118" s="216">
        <f t="shared" si="222"/>
        <v>0</v>
      </c>
      <c r="AS118" s="216">
        <f t="shared" si="223"/>
        <v>0</v>
      </c>
      <c r="AT118" s="216">
        <f t="shared" si="224"/>
        <v>0</v>
      </c>
      <c r="AU118" s="216">
        <f t="shared" si="225"/>
        <v>0</v>
      </c>
      <c r="AV118" s="216">
        <f t="shared" si="226"/>
        <v>0</v>
      </c>
      <c r="AW118" s="216">
        <f t="shared" si="227"/>
        <v>0</v>
      </c>
      <c r="AX118" s="216">
        <f t="shared" si="228"/>
        <v>0.16497083333333334</v>
      </c>
      <c r="AY118" s="216">
        <f t="shared" si="229"/>
        <v>0</v>
      </c>
      <c r="AZ118" s="216">
        <f t="shared" si="230"/>
        <v>0</v>
      </c>
      <c r="BA118" s="216">
        <f t="shared" si="231"/>
        <v>0</v>
      </c>
      <c r="BB118" s="218">
        <f t="shared" si="275"/>
        <v>0</v>
      </c>
      <c r="BC118" s="218">
        <f t="shared" si="276"/>
        <v>0</v>
      </c>
      <c r="BD118" s="218">
        <f t="shared" si="277"/>
        <v>0</v>
      </c>
      <c r="BE118" s="207"/>
      <c r="BF118" s="207"/>
      <c r="BG118" s="207"/>
      <c r="BH118" s="207"/>
      <c r="BI118" s="207"/>
      <c r="BJ118" s="207"/>
      <c r="BK118" s="207"/>
      <c r="BL118" s="207"/>
    </row>
    <row r="119" spans="1:64" ht="12.75" x14ac:dyDescent="0.2">
      <c r="A119" s="430"/>
      <c r="B119" s="430"/>
      <c r="C119" s="212" t="s">
        <v>187</v>
      </c>
      <c r="D119" s="423"/>
      <c r="E119" s="212"/>
      <c r="F119" s="212"/>
      <c r="G119" s="212"/>
      <c r="H119" s="212"/>
      <c r="I119" s="212"/>
      <c r="J119" s="212"/>
      <c r="K119" s="212"/>
      <c r="L119" s="212"/>
      <c r="M119" s="212"/>
      <c r="N119" s="212"/>
      <c r="O119" s="212"/>
      <c r="P119" s="212"/>
      <c r="Q119" s="212"/>
      <c r="R119" s="212"/>
      <c r="S119" s="212"/>
      <c r="T119" s="212"/>
      <c r="U119" s="212"/>
      <c r="V119" s="212"/>
      <c r="W119" s="212">
        <v>23.29</v>
      </c>
      <c r="X119" s="212"/>
      <c r="Y119" s="212"/>
      <c r="Z119" s="212"/>
      <c r="AA119" s="212"/>
      <c r="AB119" s="212"/>
      <c r="AC119" s="213" t="s">
        <v>628</v>
      </c>
      <c r="AD119" s="214">
        <f t="shared" si="364"/>
        <v>8</v>
      </c>
      <c r="AE119" s="215">
        <f>'1. SVS ABA DE CARREGAMENTO'!$B$90</f>
        <v>24</v>
      </c>
      <c r="AF119" s="423"/>
      <c r="AG119" s="216">
        <f t="shared" si="215"/>
        <v>0</v>
      </c>
      <c r="AH119" s="216">
        <f t="shared" si="216"/>
        <v>0</v>
      </c>
      <c r="AI119" s="216">
        <f t="shared" si="217"/>
        <v>0</v>
      </c>
      <c r="AJ119" s="216">
        <f t="shared" si="218"/>
        <v>0</v>
      </c>
      <c r="AK119" s="216">
        <f t="shared" si="219"/>
        <v>0</v>
      </c>
      <c r="AL119" s="217">
        <f t="shared" si="5"/>
        <v>0</v>
      </c>
      <c r="AM119" s="217">
        <f t="shared" si="6"/>
        <v>0</v>
      </c>
      <c r="AN119" s="216">
        <f t="shared" si="278"/>
        <v>0</v>
      </c>
      <c r="AO119" s="216">
        <f t="shared" si="279"/>
        <v>0</v>
      </c>
      <c r="AP119" s="217">
        <f t="shared" si="9"/>
        <v>0</v>
      </c>
      <c r="AQ119" s="217">
        <f t="shared" si="10"/>
        <v>0</v>
      </c>
      <c r="AR119" s="216">
        <f t="shared" si="222"/>
        <v>0</v>
      </c>
      <c r="AS119" s="216">
        <f t="shared" si="223"/>
        <v>0</v>
      </c>
      <c r="AT119" s="216">
        <f t="shared" si="224"/>
        <v>0</v>
      </c>
      <c r="AU119" s="216">
        <f t="shared" si="225"/>
        <v>0</v>
      </c>
      <c r="AV119" s="216">
        <f t="shared" si="226"/>
        <v>0</v>
      </c>
      <c r="AW119" s="216">
        <f t="shared" si="227"/>
        <v>0</v>
      </c>
      <c r="AX119" s="216">
        <f t="shared" si="228"/>
        <v>0</v>
      </c>
      <c r="AY119" s="216">
        <f t="shared" si="229"/>
        <v>7.7633333333333328</v>
      </c>
      <c r="AZ119" s="216">
        <f t="shared" si="230"/>
        <v>0</v>
      </c>
      <c r="BA119" s="216">
        <f t="shared" si="231"/>
        <v>0</v>
      </c>
      <c r="BB119" s="218">
        <f t="shared" si="275"/>
        <v>0</v>
      </c>
      <c r="BC119" s="218">
        <f t="shared" si="276"/>
        <v>0</v>
      </c>
      <c r="BD119" s="218">
        <f t="shared" si="277"/>
        <v>0</v>
      </c>
      <c r="BE119" s="207"/>
      <c r="BF119" s="207"/>
      <c r="BG119" s="207"/>
      <c r="BH119" s="207"/>
      <c r="BI119" s="207"/>
      <c r="BJ119" s="207"/>
      <c r="BK119" s="207"/>
      <c r="BL119" s="207"/>
    </row>
    <row r="120" spans="1:64" ht="12.75" x14ac:dyDescent="0.2">
      <c r="A120" s="430"/>
      <c r="B120" s="430"/>
      <c r="C120" s="219" t="s">
        <v>160</v>
      </c>
      <c r="D120" s="423"/>
      <c r="E120" s="212"/>
      <c r="F120" s="212"/>
      <c r="G120" s="212"/>
      <c r="H120" s="212"/>
      <c r="I120" s="212"/>
      <c r="J120" s="212"/>
      <c r="K120" s="212"/>
      <c r="L120" s="212"/>
      <c r="M120" s="212"/>
      <c r="N120" s="212"/>
      <c r="O120" s="212"/>
      <c r="P120" s="212"/>
      <c r="Q120" s="212"/>
      <c r="R120" s="212"/>
      <c r="S120" s="212"/>
      <c r="T120" s="212"/>
      <c r="U120" s="212"/>
      <c r="V120" s="212"/>
      <c r="W120" s="212"/>
      <c r="X120" s="212"/>
      <c r="Y120" s="212"/>
      <c r="Z120" s="212">
        <v>2</v>
      </c>
      <c r="AA120" s="212"/>
      <c r="AB120" s="212"/>
      <c r="AC120" s="213" t="s">
        <v>625</v>
      </c>
      <c r="AD120" s="214">
        <f t="shared" si="364"/>
        <v>96</v>
      </c>
      <c r="AE120" s="215">
        <f>'1. SVS ABA DE CARREGAMENTO'!$B$90</f>
        <v>24</v>
      </c>
      <c r="AF120" s="423"/>
      <c r="AG120" s="216">
        <f t="shared" ref="AG120:AG121" si="386">(E120*AD120)/AE120</f>
        <v>0</v>
      </c>
      <c r="AH120" s="216">
        <f t="shared" ref="AH120:AH121" si="387">(F120*AD120)/AE120</f>
        <v>0</v>
      </c>
      <c r="AI120" s="216">
        <f t="shared" ref="AI120:AI121" si="388">(G120*AD120)/AE120</f>
        <v>0</v>
      </c>
      <c r="AJ120" s="216">
        <f t="shared" ref="AJ120:AJ121" si="389">(H120*AD120)/AE120</f>
        <v>0</v>
      </c>
      <c r="AK120" s="216">
        <f t="shared" ref="AK120:AK121" si="390">(I120*AD120)/AE120</f>
        <v>0</v>
      </c>
      <c r="AL120" s="217">
        <f t="shared" ref="AL120:AL121" si="391">(J120*AD120)/AE120</f>
        <v>0</v>
      </c>
      <c r="AM120" s="217">
        <f t="shared" ref="AM120:AM121" si="392">(K120*AD120)/AE120</f>
        <v>0</v>
      </c>
      <c r="AN120" s="216">
        <f t="shared" ref="AN120:AN121" si="393">(L120*AD120)/AE120</f>
        <v>0</v>
      </c>
      <c r="AO120" s="216">
        <f t="shared" ref="AO120:AO121" si="394">(M120*AD120)/AE120</f>
        <v>0</v>
      </c>
      <c r="AP120" s="217">
        <f t="shared" ref="AP120:AP121" si="395">(N120*AD120)/AE120</f>
        <v>0</v>
      </c>
      <c r="AQ120" s="217">
        <f t="shared" ref="AQ120:AQ121" si="396">(O120*AD120)/AE120</f>
        <v>0</v>
      </c>
      <c r="AR120" s="216">
        <f t="shared" ref="AR120:AR121" si="397">(P120*AD120)/AE120</f>
        <v>0</v>
      </c>
      <c r="AS120" s="216">
        <f t="shared" ref="AS120:AS121" si="398">(Q120*AD120)/AE120</f>
        <v>0</v>
      </c>
      <c r="AT120" s="216">
        <f t="shared" ref="AT120:AT121" si="399">(R120*AD120)/AE120</f>
        <v>0</v>
      </c>
      <c r="AU120" s="216">
        <f t="shared" ref="AU120:AU121" si="400">(S120*AD120)/AE120</f>
        <v>0</v>
      </c>
      <c r="AV120" s="216">
        <f t="shared" ref="AV120:AV121" si="401">(T120*AD120)/AE120</f>
        <v>0</v>
      </c>
      <c r="AW120" s="216">
        <f t="shared" ref="AW120:AW121" si="402">(U120*AD120)/AE120</f>
        <v>0</v>
      </c>
      <c r="AX120" s="216">
        <f t="shared" ref="AX120:AX121" si="403">(V120*AD120)/AE120</f>
        <v>0</v>
      </c>
      <c r="AY120" s="216">
        <f t="shared" ref="AY120:AY121" si="404">(W120*AD120)/AE120</f>
        <v>0</v>
      </c>
      <c r="AZ120" s="216">
        <f t="shared" ref="AZ120:AZ121" si="405">(X120*AD120)/AE120</f>
        <v>0</v>
      </c>
      <c r="BA120" s="216">
        <f t="shared" ref="BA120:BA121" si="406">(Y120*AD120)/AE120</f>
        <v>0</v>
      </c>
      <c r="BB120" s="218">
        <f t="shared" si="275"/>
        <v>8</v>
      </c>
      <c r="BC120" s="218">
        <f t="shared" si="276"/>
        <v>0</v>
      </c>
      <c r="BD120" s="218">
        <f t="shared" si="277"/>
        <v>0</v>
      </c>
      <c r="BE120" s="207"/>
      <c r="BF120" s="207"/>
      <c r="BG120" s="207"/>
      <c r="BH120" s="207"/>
      <c r="BI120" s="207"/>
      <c r="BJ120" s="207"/>
      <c r="BK120" s="207"/>
      <c r="BL120" s="207"/>
    </row>
    <row r="121" spans="1:64" ht="12.75" x14ac:dyDescent="0.2">
      <c r="A121" s="430"/>
      <c r="B121" s="430"/>
      <c r="C121" s="219" t="s">
        <v>87</v>
      </c>
      <c r="D121" s="423"/>
      <c r="E121" s="212"/>
      <c r="F121" s="212"/>
      <c r="G121" s="212"/>
      <c r="H121" s="212"/>
      <c r="I121" s="212"/>
      <c r="J121" s="212"/>
      <c r="K121" s="212"/>
      <c r="L121" s="212"/>
      <c r="M121" s="212"/>
      <c r="N121" s="212"/>
      <c r="O121" s="212"/>
      <c r="P121" s="212"/>
      <c r="Q121" s="212"/>
      <c r="R121" s="212"/>
      <c r="S121" s="212"/>
      <c r="T121" s="212"/>
      <c r="U121" s="212"/>
      <c r="V121" s="212"/>
      <c r="W121" s="212"/>
      <c r="X121" s="212"/>
      <c r="Y121" s="212"/>
      <c r="Z121" s="212"/>
      <c r="AA121" s="212"/>
      <c r="AB121" s="212">
        <v>2</v>
      </c>
      <c r="AC121" s="213" t="s">
        <v>188</v>
      </c>
      <c r="AD121" s="214">
        <f t="shared" si="364"/>
        <v>4.33</v>
      </c>
      <c r="AE121" s="215">
        <f>'1. SVS ABA DE CARREGAMENTO'!$B$90</f>
        <v>24</v>
      </c>
      <c r="AF121" s="423"/>
      <c r="AG121" s="216">
        <f t="shared" si="386"/>
        <v>0</v>
      </c>
      <c r="AH121" s="216">
        <f t="shared" si="387"/>
        <v>0</v>
      </c>
      <c r="AI121" s="216">
        <f t="shared" si="388"/>
        <v>0</v>
      </c>
      <c r="AJ121" s="216">
        <f t="shared" si="389"/>
        <v>0</v>
      </c>
      <c r="AK121" s="216">
        <f t="shared" si="390"/>
        <v>0</v>
      </c>
      <c r="AL121" s="217">
        <f t="shared" si="391"/>
        <v>0</v>
      </c>
      <c r="AM121" s="217">
        <f t="shared" si="392"/>
        <v>0</v>
      </c>
      <c r="AN121" s="216">
        <f t="shared" si="393"/>
        <v>0</v>
      </c>
      <c r="AO121" s="216">
        <f t="shared" si="394"/>
        <v>0</v>
      </c>
      <c r="AP121" s="217">
        <f t="shared" si="395"/>
        <v>0</v>
      </c>
      <c r="AQ121" s="217">
        <f t="shared" si="396"/>
        <v>0</v>
      </c>
      <c r="AR121" s="216">
        <f t="shared" si="397"/>
        <v>0</v>
      </c>
      <c r="AS121" s="216">
        <f t="shared" si="398"/>
        <v>0</v>
      </c>
      <c r="AT121" s="216">
        <f t="shared" si="399"/>
        <v>0</v>
      </c>
      <c r="AU121" s="216">
        <f t="shared" si="400"/>
        <v>0</v>
      </c>
      <c r="AV121" s="216">
        <f t="shared" si="401"/>
        <v>0</v>
      </c>
      <c r="AW121" s="216">
        <f t="shared" si="402"/>
        <v>0</v>
      </c>
      <c r="AX121" s="216">
        <f t="shared" si="403"/>
        <v>0</v>
      </c>
      <c r="AY121" s="216">
        <f t="shared" si="404"/>
        <v>0</v>
      </c>
      <c r="AZ121" s="216">
        <f t="shared" si="405"/>
        <v>0</v>
      </c>
      <c r="BA121" s="216">
        <f t="shared" si="406"/>
        <v>0</v>
      </c>
      <c r="BB121" s="218">
        <f t="shared" si="275"/>
        <v>0</v>
      </c>
      <c r="BC121" s="218">
        <f t="shared" si="276"/>
        <v>0</v>
      </c>
      <c r="BD121" s="218">
        <f t="shared" si="277"/>
        <v>0.36083333333333334</v>
      </c>
      <c r="BE121" s="207"/>
      <c r="BF121" s="207"/>
      <c r="BG121" s="207"/>
      <c r="BH121" s="207"/>
      <c r="BI121" s="207"/>
      <c r="BJ121" s="207"/>
      <c r="BK121" s="207"/>
      <c r="BL121" s="207"/>
    </row>
    <row r="122" spans="1:64" ht="25.5" x14ac:dyDescent="0.2">
      <c r="A122" s="431"/>
      <c r="B122" s="431"/>
      <c r="C122" s="219" t="s">
        <v>86</v>
      </c>
      <c r="D122" s="424"/>
      <c r="E122" s="212"/>
      <c r="F122" s="212"/>
      <c r="G122" s="212"/>
      <c r="H122" s="212"/>
      <c r="I122" s="212"/>
      <c r="J122" s="212"/>
      <c r="K122" s="212"/>
      <c r="L122" s="212"/>
      <c r="M122" s="212"/>
      <c r="N122" s="212"/>
      <c r="O122" s="212"/>
      <c r="P122" s="212"/>
      <c r="Q122" s="212"/>
      <c r="R122" s="212"/>
      <c r="S122" s="212"/>
      <c r="T122" s="212"/>
      <c r="U122" s="212"/>
      <c r="V122" s="212"/>
      <c r="W122" s="212"/>
      <c r="X122" s="212"/>
      <c r="Y122" s="212"/>
      <c r="Z122" s="212"/>
      <c r="AA122" s="212">
        <v>6</v>
      </c>
      <c r="AB122" s="212"/>
      <c r="AC122" s="213" t="s">
        <v>188</v>
      </c>
      <c r="AD122" s="214">
        <f t="shared" si="364"/>
        <v>4.33</v>
      </c>
      <c r="AE122" s="215">
        <f>'1. SVS ABA DE CARREGAMENTO'!$B$90</f>
        <v>24</v>
      </c>
      <c r="AF122" s="424"/>
      <c r="AG122" s="216">
        <f t="shared" si="215"/>
        <v>0</v>
      </c>
      <c r="AH122" s="216">
        <f t="shared" si="216"/>
        <v>0</v>
      </c>
      <c r="AI122" s="216">
        <f t="shared" si="217"/>
        <v>0</v>
      </c>
      <c r="AJ122" s="216">
        <f t="shared" si="218"/>
        <v>0</v>
      </c>
      <c r="AK122" s="216">
        <f t="shared" si="219"/>
        <v>0</v>
      </c>
      <c r="AL122" s="217">
        <f t="shared" si="5"/>
        <v>0</v>
      </c>
      <c r="AM122" s="217">
        <f t="shared" si="6"/>
        <v>0</v>
      </c>
      <c r="AN122" s="216">
        <f t="shared" si="278"/>
        <v>0</v>
      </c>
      <c r="AO122" s="216">
        <f t="shared" si="279"/>
        <v>0</v>
      </c>
      <c r="AP122" s="217">
        <f t="shared" si="9"/>
        <v>0</v>
      </c>
      <c r="AQ122" s="217">
        <f t="shared" si="10"/>
        <v>0</v>
      </c>
      <c r="AR122" s="216">
        <f t="shared" si="222"/>
        <v>0</v>
      </c>
      <c r="AS122" s="216">
        <f t="shared" si="223"/>
        <v>0</v>
      </c>
      <c r="AT122" s="216">
        <f t="shared" si="224"/>
        <v>0</v>
      </c>
      <c r="AU122" s="216">
        <f t="shared" si="225"/>
        <v>0</v>
      </c>
      <c r="AV122" s="216">
        <f t="shared" si="226"/>
        <v>0</v>
      </c>
      <c r="AW122" s="216">
        <f t="shared" si="227"/>
        <v>0</v>
      </c>
      <c r="AX122" s="216">
        <f t="shared" si="228"/>
        <v>0</v>
      </c>
      <c r="AY122" s="216">
        <f t="shared" si="229"/>
        <v>0</v>
      </c>
      <c r="AZ122" s="216">
        <f t="shared" si="230"/>
        <v>0</v>
      </c>
      <c r="BA122" s="216">
        <f t="shared" si="231"/>
        <v>0</v>
      </c>
      <c r="BB122" s="218">
        <f t="shared" si="275"/>
        <v>0</v>
      </c>
      <c r="BC122" s="218">
        <f t="shared" si="276"/>
        <v>1.0825</v>
      </c>
      <c r="BD122" s="218">
        <f t="shared" si="277"/>
        <v>0</v>
      </c>
      <c r="BE122" s="207"/>
      <c r="BF122" s="207"/>
      <c r="BG122" s="207"/>
      <c r="BH122" s="207"/>
      <c r="BI122" s="207"/>
      <c r="BJ122" s="207"/>
      <c r="BK122" s="207"/>
      <c r="BL122" s="207"/>
    </row>
    <row r="123" spans="1:64" ht="12.75" x14ac:dyDescent="0.2">
      <c r="A123" s="439">
        <v>15</v>
      </c>
      <c r="B123" s="435" t="s">
        <v>227</v>
      </c>
      <c r="C123" s="208" t="s">
        <v>213</v>
      </c>
      <c r="D123" s="425">
        <f>SUM(E123:AB126)</f>
        <v>124.82000000000001</v>
      </c>
      <c r="E123" s="208"/>
      <c r="F123" s="208">
        <v>17.2</v>
      </c>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t="s">
        <v>185</v>
      </c>
      <c r="AD123" s="209">
        <f t="shared" si="364"/>
        <v>24</v>
      </c>
      <c r="AE123" s="210">
        <f>'1. SVS ABA DE CARREGAMENTO'!$B$90</f>
        <v>24</v>
      </c>
      <c r="AF123" s="425">
        <f>SUM(AG123:BD126)</f>
        <v>101.12115000000001</v>
      </c>
      <c r="AG123" s="211">
        <f t="shared" si="215"/>
        <v>0</v>
      </c>
      <c r="AH123" s="211">
        <f t="shared" si="216"/>
        <v>17.2</v>
      </c>
      <c r="AI123" s="211">
        <f t="shared" si="217"/>
        <v>0</v>
      </c>
      <c r="AJ123" s="211">
        <f t="shared" si="218"/>
        <v>0</v>
      </c>
      <c r="AK123" s="211">
        <f t="shared" si="219"/>
        <v>0</v>
      </c>
      <c r="AL123" s="211">
        <f t="shared" si="5"/>
        <v>0</v>
      </c>
      <c r="AM123" s="211">
        <f t="shared" si="6"/>
        <v>0</v>
      </c>
      <c r="AN123" s="211">
        <f t="shared" si="278"/>
        <v>0</v>
      </c>
      <c r="AO123" s="211">
        <f t="shared" si="279"/>
        <v>0</v>
      </c>
      <c r="AP123" s="211">
        <f t="shared" si="9"/>
        <v>0</v>
      </c>
      <c r="AQ123" s="211">
        <f t="shared" si="10"/>
        <v>0</v>
      </c>
      <c r="AR123" s="211">
        <f t="shared" si="222"/>
        <v>0</v>
      </c>
      <c r="AS123" s="211">
        <f t="shared" si="223"/>
        <v>0</v>
      </c>
      <c r="AT123" s="211">
        <f t="shared" si="224"/>
        <v>0</v>
      </c>
      <c r="AU123" s="211">
        <f t="shared" si="225"/>
        <v>0</v>
      </c>
      <c r="AV123" s="211">
        <f t="shared" si="226"/>
        <v>0</v>
      </c>
      <c r="AW123" s="211">
        <f t="shared" si="227"/>
        <v>0</v>
      </c>
      <c r="AX123" s="211">
        <f t="shared" si="228"/>
        <v>0</v>
      </c>
      <c r="AY123" s="211">
        <f t="shared" si="229"/>
        <v>0</v>
      </c>
      <c r="AZ123" s="211">
        <f t="shared" si="230"/>
        <v>0</v>
      </c>
      <c r="BA123" s="211">
        <f t="shared" si="231"/>
        <v>0</v>
      </c>
      <c r="BB123" s="211">
        <f t="shared" si="275"/>
        <v>0</v>
      </c>
      <c r="BC123" s="211">
        <f t="shared" si="276"/>
        <v>0</v>
      </c>
      <c r="BD123" s="211">
        <f t="shared" si="277"/>
        <v>0</v>
      </c>
      <c r="BE123" s="207"/>
      <c r="BF123" s="207"/>
      <c r="BG123" s="207"/>
      <c r="BH123" s="207"/>
      <c r="BI123" s="207"/>
      <c r="BJ123" s="207"/>
      <c r="BK123" s="207"/>
      <c r="BL123" s="207"/>
    </row>
    <row r="124" spans="1:64" ht="12.75" x14ac:dyDescent="0.2">
      <c r="A124" s="430"/>
      <c r="B124" s="430"/>
      <c r="C124" s="208" t="s">
        <v>200</v>
      </c>
      <c r="D124" s="423"/>
      <c r="E124" s="208"/>
      <c r="F124" s="208"/>
      <c r="G124" s="208">
        <v>79.06</v>
      </c>
      <c r="H124" s="208"/>
      <c r="I124" s="208"/>
      <c r="J124" s="208"/>
      <c r="K124" s="208"/>
      <c r="L124" s="208"/>
      <c r="M124" s="208"/>
      <c r="N124" s="208"/>
      <c r="O124" s="208"/>
      <c r="P124" s="208"/>
      <c r="Q124" s="208"/>
      <c r="R124" s="208"/>
      <c r="S124" s="208"/>
      <c r="T124" s="208"/>
      <c r="U124" s="208"/>
      <c r="V124" s="208"/>
      <c r="W124" s="208"/>
      <c r="X124" s="208"/>
      <c r="Y124" s="208"/>
      <c r="Z124" s="208"/>
      <c r="AA124" s="208"/>
      <c r="AB124" s="208"/>
      <c r="AC124" s="208" t="s">
        <v>185</v>
      </c>
      <c r="AD124" s="209">
        <f t="shared" si="364"/>
        <v>24</v>
      </c>
      <c r="AE124" s="210">
        <f>'1. SVS ABA DE CARREGAMENTO'!$B$90</f>
        <v>24</v>
      </c>
      <c r="AF124" s="423"/>
      <c r="AG124" s="211">
        <f t="shared" si="215"/>
        <v>0</v>
      </c>
      <c r="AH124" s="211">
        <f t="shared" si="216"/>
        <v>0</v>
      </c>
      <c r="AI124" s="211">
        <f t="shared" si="217"/>
        <v>79.06</v>
      </c>
      <c r="AJ124" s="211">
        <f t="shared" si="218"/>
        <v>0</v>
      </c>
      <c r="AK124" s="211">
        <f t="shared" si="219"/>
        <v>0</v>
      </c>
      <c r="AL124" s="211">
        <f t="shared" si="5"/>
        <v>0</v>
      </c>
      <c r="AM124" s="211">
        <f t="shared" si="6"/>
        <v>0</v>
      </c>
      <c r="AN124" s="211">
        <f t="shared" si="278"/>
        <v>0</v>
      </c>
      <c r="AO124" s="211">
        <f t="shared" si="279"/>
        <v>0</v>
      </c>
      <c r="AP124" s="211">
        <f t="shared" si="9"/>
        <v>0</v>
      </c>
      <c r="AQ124" s="211">
        <f t="shared" si="10"/>
        <v>0</v>
      </c>
      <c r="AR124" s="211">
        <f t="shared" si="222"/>
        <v>0</v>
      </c>
      <c r="AS124" s="211">
        <f t="shared" si="223"/>
        <v>0</v>
      </c>
      <c r="AT124" s="211">
        <f t="shared" si="224"/>
        <v>0</v>
      </c>
      <c r="AU124" s="211">
        <f t="shared" si="225"/>
        <v>0</v>
      </c>
      <c r="AV124" s="211">
        <f t="shared" si="226"/>
        <v>0</v>
      </c>
      <c r="AW124" s="211">
        <f t="shared" si="227"/>
        <v>0</v>
      </c>
      <c r="AX124" s="211">
        <f t="shared" si="228"/>
        <v>0</v>
      </c>
      <c r="AY124" s="211">
        <f t="shared" si="229"/>
        <v>0</v>
      </c>
      <c r="AZ124" s="211">
        <f t="shared" si="230"/>
        <v>0</v>
      </c>
      <c r="BA124" s="211">
        <f t="shared" si="231"/>
        <v>0</v>
      </c>
      <c r="BB124" s="211">
        <f t="shared" si="275"/>
        <v>0</v>
      </c>
      <c r="BC124" s="211">
        <f t="shared" si="276"/>
        <v>0</v>
      </c>
      <c r="BD124" s="211">
        <f t="shared" si="277"/>
        <v>0</v>
      </c>
      <c r="BE124" s="207"/>
      <c r="BF124" s="207"/>
      <c r="BG124" s="207"/>
      <c r="BH124" s="207"/>
      <c r="BI124" s="207"/>
      <c r="BJ124" s="207"/>
      <c r="BK124" s="207"/>
      <c r="BL124" s="207"/>
    </row>
    <row r="125" spans="1:64" ht="12.75" x14ac:dyDescent="0.2">
      <c r="A125" s="430"/>
      <c r="B125" s="430"/>
      <c r="C125" s="208" t="s">
        <v>186</v>
      </c>
      <c r="D125" s="423"/>
      <c r="E125" s="208"/>
      <c r="F125" s="208"/>
      <c r="G125" s="208"/>
      <c r="H125" s="208"/>
      <c r="I125" s="208"/>
      <c r="J125" s="208"/>
      <c r="K125" s="208"/>
      <c r="L125" s="208"/>
      <c r="M125" s="208"/>
      <c r="N125" s="208"/>
      <c r="O125" s="208"/>
      <c r="P125" s="208"/>
      <c r="Q125" s="208"/>
      <c r="R125" s="208"/>
      <c r="S125" s="208"/>
      <c r="T125" s="208"/>
      <c r="U125" s="208"/>
      <c r="V125" s="208">
        <v>14.28</v>
      </c>
      <c r="W125" s="208"/>
      <c r="X125" s="208"/>
      <c r="Y125" s="208"/>
      <c r="Z125" s="208"/>
      <c r="AA125" s="208"/>
      <c r="AB125" s="208"/>
      <c r="AC125" s="208" t="s">
        <v>627</v>
      </c>
      <c r="AD125" s="209">
        <f t="shared" si="364"/>
        <v>0.17</v>
      </c>
      <c r="AE125" s="210">
        <f>'1. SVS ABA DE CARREGAMENTO'!$B$90</f>
        <v>24</v>
      </c>
      <c r="AF125" s="423"/>
      <c r="AG125" s="211">
        <f t="shared" si="215"/>
        <v>0</v>
      </c>
      <c r="AH125" s="211">
        <f t="shared" si="216"/>
        <v>0</v>
      </c>
      <c r="AI125" s="211">
        <f t="shared" si="217"/>
        <v>0</v>
      </c>
      <c r="AJ125" s="211">
        <f t="shared" si="218"/>
        <v>0</v>
      </c>
      <c r="AK125" s="211">
        <f t="shared" si="219"/>
        <v>0</v>
      </c>
      <c r="AL125" s="211">
        <f t="shared" si="5"/>
        <v>0</v>
      </c>
      <c r="AM125" s="211">
        <f t="shared" si="6"/>
        <v>0</v>
      </c>
      <c r="AN125" s="211">
        <f t="shared" si="278"/>
        <v>0</v>
      </c>
      <c r="AO125" s="211">
        <f t="shared" si="279"/>
        <v>0</v>
      </c>
      <c r="AP125" s="211">
        <f t="shared" si="9"/>
        <v>0</v>
      </c>
      <c r="AQ125" s="211">
        <f t="shared" si="10"/>
        <v>0</v>
      </c>
      <c r="AR125" s="211">
        <f t="shared" si="222"/>
        <v>0</v>
      </c>
      <c r="AS125" s="211">
        <f t="shared" si="223"/>
        <v>0</v>
      </c>
      <c r="AT125" s="211">
        <f t="shared" si="224"/>
        <v>0</v>
      </c>
      <c r="AU125" s="211">
        <f t="shared" si="225"/>
        <v>0</v>
      </c>
      <c r="AV125" s="211">
        <f t="shared" si="226"/>
        <v>0</v>
      </c>
      <c r="AW125" s="211">
        <f t="shared" si="227"/>
        <v>0</v>
      </c>
      <c r="AX125" s="211">
        <f t="shared" si="228"/>
        <v>0.10115</v>
      </c>
      <c r="AY125" s="211">
        <f t="shared" si="229"/>
        <v>0</v>
      </c>
      <c r="AZ125" s="211">
        <f t="shared" si="230"/>
        <v>0</v>
      </c>
      <c r="BA125" s="211">
        <f t="shared" si="231"/>
        <v>0</v>
      </c>
      <c r="BB125" s="211">
        <f t="shared" si="275"/>
        <v>0</v>
      </c>
      <c r="BC125" s="211">
        <f t="shared" si="276"/>
        <v>0</v>
      </c>
      <c r="BD125" s="211">
        <f t="shared" si="277"/>
        <v>0</v>
      </c>
      <c r="BE125" s="207"/>
      <c r="BF125" s="207"/>
      <c r="BG125" s="207"/>
      <c r="BH125" s="207"/>
      <c r="BI125" s="207"/>
      <c r="BJ125" s="207"/>
      <c r="BK125" s="207"/>
      <c r="BL125" s="207"/>
    </row>
    <row r="126" spans="1:64" ht="12.75" x14ac:dyDescent="0.2">
      <c r="A126" s="431"/>
      <c r="B126" s="431"/>
      <c r="C126" s="208" t="s">
        <v>187</v>
      </c>
      <c r="D126" s="424"/>
      <c r="E126" s="208"/>
      <c r="F126" s="208"/>
      <c r="G126" s="208"/>
      <c r="H126" s="208"/>
      <c r="I126" s="208"/>
      <c r="J126" s="208"/>
      <c r="K126" s="208"/>
      <c r="L126" s="208"/>
      <c r="M126" s="208"/>
      <c r="N126" s="208"/>
      <c r="O126" s="208"/>
      <c r="P126" s="208"/>
      <c r="Q126" s="208"/>
      <c r="R126" s="208"/>
      <c r="S126" s="208"/>
      <c r="T126" s="208"/>
      <c r="U126" s="208"/>
      <c r="V126" s="208"/>
      <c r="W126" s="208">
        <v>14.28</v>
      </c>
      <c r="X126" s="208"/>
      <c r="Y126" s="208"/>
      <c r="Z126" s="208"/>
      <c r="AA126" s="208"/>
      <c r="AB126" s="208"/>
      <c r="AC126" s="208" t="s">
        <v>628</v>
      </c>
      <c r="AD126" s="209">
        <f t="shared" si="364"/>
        <v>8</v>
      </c>
      <c r="AE126" s="210">
        <f>'1. SVS ABA DE CARREGAMENTO'!$B$90</f>
        <v>24</v>
      </c>
      <c r="AF126" s="424"/>
      <c r="AG126" s="211">
        <f t="shared" si="215"/>
        <v>0</v>
      </c>
      <c r="AH126" s="211">
        <f t="shared" si="216"/>
        <v>0</v>
      </c>
      <c r="AI126" s="211">
        <f t="shared" si="217"/>
        <v>0</v>
      </c>
      <c r="AJ126" s="211">
        <f t="shared" si="218"/>
        <v>0</v>
      </c>
      <c r="AK126" s="211">
        <f t="shared" si="219"/>
        <v>0</v>
      </c>
      <c r="AL126" s="211">
        <f t="shared" si="5"/>
        <v>0</v>
      </c>
      <c r="AM126" s="211">
        <f t="shared" si="6"/>
        <v>0</v>
      </c>
      <c r="AN126" s="211">
        <f t="shared" si="278"/>
        <v>0</v>
      </c>
      <c r="AO126" s="211">
        <f t="shared" si="279"/>
        <v>0</v>
      </c>
      <c r="AP126" s="211">
        <f t="shared" si="9"/>
        <v>0</v>
      </c>
      <c r="AQ126" s="211">
        <f t="shared" si="10"/>
        <v>0</v>
      </c>
      <c r="AR126" s="211">
        <f t="shared" si="222"/>
        <v>0</v>
      </c>
      <c r="AS126" s="211">
        <f t="shared" si="223"/>
        <v>0</v>
      </c>
      <c r="AT126" s="211">
        <f t="shared" si="224"/>
        <v>0</v>
      </c>
      <c r="AU126" s="211">
        <f t="shared" si="225"/>
        <v>0</v>
      </c>
      <c r="AV126" s="211">
        <f t="shared" si="226"/>
        <v>0</v>
      </c>
      <c r="AW126" s="211">
        <f t="shared" si="227"/>
        <v>0</v>
      </c>
      <c r="AX126" s="211">
        <f t="shared" si="228"/>
        <v>0</v>
      </c>
      <c r="AY126" s="211">
        <f t="shared" si="229"/>
        <v>4.76</v>
      </c>
      <c r="AZ126" s="211">
        <f t="shared" si="230"/>
        <v>0</v>
      </c>
      <c r="BA126" s="211">
        <f t="shared" si="231"/>
        <v>0</v>
      </c>
      <c r="BB126" s="211">
        <f t="shared" si="275"/>
        <v>0</v>
      </c>
      <c r="BC126" s="211">
        <f t="shared" si="276"/>
        <v>0</v>
      </c>
      <c r="BD126" s="211">
        <f t="shared" si="277"/>
        <v>0</v>
      </c>
      <c r="BE126" s="207"/>
      <c r="BF126" s="207"/>
      <c r="BG126" s="207"/>
      <c r="BH126" s="207"/>
      <c r="BI126" s="207"/>
      <c r="BJ126" s="207"/>
      <c r="BK126" s="207"/>
      <c r="BL126" s="207"/>
    </row>
    <row r="127" spans="1:64" ht="12.75" x14ac:dyDescent="0.2">
      <c r="A127" s="429">
        <v>16</v>
      </c>
      <c r="B127" s="432" t="s">
        <v>228</v>
      </c>
      <c r="C127" s="212" t="s">
        <v>229</v>
      </c>
      <c r="D127" s="422">
        <f>SUM(E127:AB138)</f>
        <v>2093.34</v>
      </c>
      <c r="E127" s="212"/>
      <c r="F127" s="212"/>
      <c r="G127" s="212"/>
      <c r="H127" s="212"/>
      <c r="I127" s="212"/>
      <c r="J127" s="212"/>
      <c r="K127" s="212"/>
      <c r="L127" s="212">
        <v>446.47</v>
      </c>
      <c r="M127" s="212"/>
      <c r="N127" s="212"/>
      <c r="O127" s="212"/>
      <c r="P127" s="212"/>
      <c r="Q127" s="212"/>
      <c r="R127" s="212"/>
      <c r="S127" s="212"/>
      <c r="T127" s="212"/>
      <c r="U127" s="212"/>
      <c r="V127" s="212"/>
      <c r="W127" s="212"/>
      <c r="X127" s="212"/>
      <c r="Y127" s="212"/>
      <c r="Z127" s="212"/>
      <c r="AA127" s="212"/>
      <c r="AB127" s="212"/>
      <c r="AC127" s="213" t="s">
        <v>181</v>
      </c>
      <c r="AD127" s="214">
        <f t="shared" si="364"/>
        <v>72</v>
      </c>
      <c r="AE127" s="215">
        <f>'1. SVS ABA DE CARREGAMENTO'!$B$90</f>
        <v>24</v>
      </c>
      <c r="AF127" s="422">
        <f>SUM(AG127:BD138)</f>
        <v>3703.8944416666664</v>
      </c>
      <c r="AG127" s="216">
        <f t="shared" si="215"/>
        <v>0</v>
      </c>
      <c r="AH127" s="216">
        <f t="shared" si="216"/>
        <v>0</v>
      </c>
      <c r="AI127" s="216">
        <f t="shared" si="217"/>
        <v>0</v>
      </c>
      <c r="AJ127" s="216">
        <f t="shared" si="218"/>
        <v>0</v>
      </c>
      <c r="AK127" s="216">
        <f t="shared" si="219"/>
        <v>0</v>
      </c>
      <c r="AL127" s="217">
        <f t="shared" si="5"/>
        <v>0</v>
      </c>
      <c r="AM127" s="217">
        <f t="shared" si="6"/>
        <v>0</v>
      </c>
      <c r="AN127" s="216">
        <f t="shared" si="278"/>
        <v>1339.41</v>
      </c>
      <c r="AO127" s="216">
        <f t="shared" si="279"/>
        <v>0</v>
      </c>
      <c r="AP127" s="217">
        <f t="shared" si="9"/>
        <v>0</v>
      </c>
      <c r="AQ127" s="217">
        <f t="shared" si="10"/>
        <v>0</v>
      </c>
      <c r="AR127" s="216">
        <f t="shared" si="222"/>
        <v>0</v>
      </c>
      <c r="AS127" s="216">
        <f t="shared" si="223"/>
        <v>0</v>
      </c>
      <c r="AT127" s="216">
        <f t="shared" si="224"/>
        <v>0</v>
      </c>
      <c r="AU127" s="216">
        <f t="shared" si="225"/>
        <v>0</v>
      </c>
      <c r="AV127" s="216">
        <f t="shared" si="226"/>
        <v>0</v>
      </c>
      <c r="AW127" s="216">
        <f t="shared" si="227"/>
        <v>0</v>
      </c>
      <c r="AX127" s="216">
        <f t="shared" si="228"/>
        <v>0</v>
      </c>
      <c r="AY127" s="216">
        <f t="shared" si="229"/>
        <v>0</v>
      </c>
      <c r="AZ127" s="216">
        <f t="shared" si="230"/>
        <v>0</v>
      </c>
      <c r="BA127" s="216">
        <f t="shared" si="231"/>
        <v>0</v>
      </c>
      <c r="BB127" s="218">
        <f t="shared" si="275"/>
        <v>0</v>
      </c>
      <c r="BC127" s="218">
        <f t="shared" si="276"/>
        <v>0</v>
      </c>
      <c r="BD127" s="218">
        <f t="shared" si="277"/>
        <v>0</v>
      </c>
      <c r="BE127" s="207"/>
      <c r="BF127" s="207"/>
      <c r="BG127" s="207"/>
      <c r="BH127" s="207"/>
      <c r="BI127" s="207"/>
      <c r="BJ127" s="207"/>
      <c r="BK127" s="207"/>
      <c r="BL127" s="207"/>
    </row>
    <row r="128" spans="1:64" ht="12.75" x14ac:dyDescent="0.2">
      <c r="A128" s="430"/>
      <c r="B128" s="430"/>
      <c r="C128" s="212" t="s">
        <v>230</v>
      </c>
      <c r="D128" s="423"/>
      <c r="E128" s="212"/>
      <c r="F128" s="212">
        <v>466.12</v>
      </c>
      <c r="G128" s="212"/>
      <c r="H128" s="212"/>
      <c r="I128" s="212"/>
      <c r="J128" s="212"/>
      <c r="K128" s="212"/>
      <c r="L128" s="212"/>
      <c r="M128" s="212">
        <v>163.06</v>
      </c>
      <c r="N128" s="212"/>
      <c r="O128" s="212"/>
      <c r="P128" s="212"/>
      <c r="Q128" s="212"/>
      <c r="R128" s="212"/>
      <c r="S128" s="212"/>
      <c r="T128" s="212"/>
      <c r="U128" s="212"/>
      <c r="V128" s="212"/>
      <c r="W128" s="212"/>
      <c r="X128" s="212"/>
      <c r="Y128" s="212"/>
      <c r="Z128" s="212"/>
      <c r="AA128" s="212"/>
      <c r="AB128" s="212"/>
      <c r="AC128" s="213" t="s">
        <v>181</v>
      </c>
      <c r="AD128" s="214">
        <f t="shared" si="364"/>
        <v>72</v>
      </c>
      <c r="AE128" s="215">
        <f>'1. SVS ABA DE CARREGAMENTO'!$B$90</f>
        <v>24</v>
      </c>
      <c r="AF128" s="423"/>
      <c r="AG128" s="216">
        <f t="shared" si="215"/>
        <v>0</v>
      </c>
      <c r="AH128" s="216">
        <f t="shared" si="216"/>
        <v>1398.36</v>
      </c>
      <c r="AI128" s="216">
        <f t="shared" si="217"/>
        <v>0</v>
      </c>
      <c r="AJ128" s="216">
        <f t="shared" si="218"/>
        <v>0</v>
      </c>
      <c r="AK128" s="216">
        <f t="shared" si="219"/>
        <v>0</v>
      </c>
      <c r="AL128" s="217">
        <f t="shared" si="5"/>
        <v>0</v>
      </c>
      <c r="AM128" s="217">
        <f t="shared" si="6"/>
        <v>0</v>
      </c>
      <c r="AN128" s="216">
        <f t="shared" si="278"/>
        <v>0</v>
      </c>
      <c r="AO128" s="216">
        <f t="shared" si="279"/>
        <v>489.18</v>
      </c>
      <c r="AP128" s="217">
        <f t="shared" si="9"/>
        <v>0</v>
      </c>
      <c r="AQ128" s="217">
        <f t="shared" si="10"/>
        <v>0</v>
      </c>
      <c r="AR128" s="216">
        <f t="shared" si="222"/>
        <v>0</v>
      </c>
      <c r="AS128" s="216">
        <f t="shared" si="223"/>
        <v>0</v>
      </c>
      <c r="AT128" s="216">
        <f t="shared" si="224"/>
        <v>0</v>
      </c>
      <c r="AU128" s="216">
        <f t="shared" si="225"/>
        <v>0</v>
      </c>
      <c r="AV128" s="216">
        <f t="shared" si="226"/>
        <v>0</v>
      </c>
      <c r="AW128" s="216">
        <f t="shared" si="227"/>
        <v>0</v>
      </c>
      <c r="AX128" s="216">
        <f t="shared" si="228"/>
        <v>0</v>
      </c>
      <c r="AY128" s="216">
        <f t="shared" si="229"/>
        <v>0</v>
      </c>
      <c r="AZ128" s="216">
        <f t="shared" si="230"/>
        <v>0</v>
      </c>
      <c r="BA128" s="216">
        <f t="shared" si="231"/>
        <v>0</v>
      </c>
      <c r="BB128" s="218">
        <f t="shared" si="275"/>
        <v>0</v>
      </c>
      <c r="BC128" s="218">
        <f t="shared" si="276"/>
        <v>0</v>
      </c>
      <c r="BD128" s="218">
        <f t="shared" si="277"/>
        <v>0</v>
      </c>
      <c r="BE128" s="207"/>
      <c r="BF128" s="207"/>
      <c r="BG128" s="207"/>
      <c r="BH128" s="207"/>
      <c r="BI128" s="207"/>
      <c r="BJ128" s="207"/>
      <c r="BK128" s="207"/>
      <c r="BL128" s="207"/>
    </row>
    <row r="129" spans="1:64" ht="25.5" x14ac:dyDescent="0.2">
      <c r="A129" s="430"/>
      <c r="B129" s="430"/>
      <c r="C129" s="212" t="s">
        <v>231</v>
      </c>
      <c r="D129" s="423"/>
      <c r="E129" s="212"/>
      <c r="F129" s="212"/>
      <c r="G129" s="212"/>
      <c r="H129" s="212"/>
      <c r="I129" s="212"/>
      <c r="J129" s="212"/>
      <c r="K129" s="212"/>
      <c r="L129" s="212">
        <v>42.05</v>
      </c>
      <c r="M129" s="212"/>
      <c r="N129" s="212"/>
      <c r="O129" s="212"/>
      <c r="P129" s="212"/>
      <c r="Q129" s="212"/>
      <c r="R129" s="212"/>
      <c r="S129" s="212"/>
      <c r="T129" s="212"/>
      <c r="U129" s="212"/>
      <c r="V129" s="212"/>
      <c r="W129" s="212"/>
      <c r="X129" s="212"/>
      <c r="Y129" s="212"/>
      <c r="Z129" s="212"/>
      <c r="AA129" s="212"/>
      <c r="AB129" s="212"/>
      <c r="AC129" s="213" t="s">
        <v>185</v>
      </c>
      <c r="AD129" s="214">
        <f t="shared" si="364"/>
        <v>24</v>
      </c>
      <c r="AE129" s="215">
        <f>'1. SVS ABA DE CARREGAMENTO'!$B$90</f>
        <v>24</v>
      </c>
      <c r="AF129" s="423"/>
      <c r="AG129" s="216">
        <f t="shared" si="215"/>
        <v>0</v>
      </c>
      <c r="AH129" s="216">
        <f t="shared" si="216"/>
        <v>0</v>
      </c>
      <c r="AI129" s="216">
        <f t="shared" si="217"/>
        <v>0</v>
      </c>
      <c r="AJ129" s="216">
        <f t="shared" si="218"/>
        <v>0</v>
      </c>
      <c r="AK129" s="216">
        <f t="shared" si="219"/>
        <v>0</v>
      </c>
      <c r="AL129" s="217">
        <f t="shared" si="5"/>
        <v>0</v>
      </c>
      <c r="AM129" s="217">
        <f t="shared" si="6"/>
        <v>0</v>
      </c>
      <c r="AN129" s="216">
        <f t="shared" si="278"/>
        <v>42.05</v>
      </c>
      <c r="AO129" s="216">
        <f t="shared" si="279"/>
        <v>0</v>
      </c>
      <c r="AP129" s="217">
        <f t="shared" si="9"/>
        <v>0</v>
      </c>
      <c r="AQ129" s="217">
        <f t="shared" si="10"/>
        <v>0</v>
      </c>
      <c r="AR129" s="216">
        <f t="shared" si="222"/>
        <v>0</v>
      </c>
      <c r="AS129" s="216">
        <f t="shared" si="223"/>
        <v>0</v>
      </c>
      <c r="AT129" s="216">
        <f t="shared" si="224"/>
        <v>0</v>
      </c>
      <c r="AU129" s="216">
        <f t="shared" si="225"/>
        <v>0</v>
      </c>
      <c r="AV129" s="216">
        <f t="shared" si="226"/>
        <v>0</v>
      </c>
      <c r="AW129" s="216">
        <f t="shared" si="227"/>
        <v>0</v>
      </c>
      <c r="AX129" s="216">
        <f t="shared" si="228"/>
        <v>0</v>
      </c>
      <c r="AY129" s="216">
        <f t="shared" si="229"/>
        <v>0</v>
      </c>
      <c r="AZ129" s="216">
        <f t="shared" si="230"/>
        <v>0</v>
      </c>
      <c r="BA129" s="216">
        <f t="shared" si="231"/>
        <v>0</v>
      </c>
      <c r="BB129" s="218">
        <f t="shared" ref="BB129:BB180" si="407">(Z129*AD129)/AE129</f>
        <v>0</v>
      </c>
      <c r="BC129" s="218">
        <f t="shared" ref="BC129:BC180" si="408">(AA129*AD129)/AE129</f>
        <v>0</v>
      </c>
      <c r="BD129" s="218">
        <f t="shared" ref="BD129:BD180" si="409">(AB129*AD129)/AE129</f>
        <v>0</v>
      </c>
      <c r="BE129" s="207"/>
      <c r="BF129" s="207"/>
      <c r="BG129" s="207"/>
      <c r="BH129" s="207"/>
      <c r="BI129" s="207"/>
      <c r="BJ129" s="207"/>
      <c r="BK129" s="207"/>
      <c r="BL129" s="207"/>
    </row>
    <row r="130" spans="1:64" ht="25.5" x14ac:dyDescent="0.2">
      <c r="A130" s="430"/>
      <c r="B130" s="430"/>
      <c r="C130" s="212" t="s">
        <v>232</v>
      </c>
      <c r="D130" s="423"/>
      <c r="E130" s="212"/>
      <c r="F130" s="212">
        <v>123</v>
      </c>
      <c r="G130" s="212"/>
      <c r="H130" s="212"/>
      <c r="I130" s="212"/>
      <c r="J130" s="212"/>
      <c r="K130" s="212"/>
      <c r="L130" s="212"/>
      <c r="M130" s="212"/>
      <c r="N130" s="212"/>
      <c r="O130" s="212"/>
      <c r="P130" s="212"/>
      <c r="Q130" s="212"/>
      <c r="R130" s="212"/>
      <c r="S130" s="212"/>
      <c r="T130" s="212"/>
      <c r="U130" s="212"/>
      <c r="V130" s="212"/>
      <c r="W130" s="212"/>
      <c r="X130" s="212"/>
      <c r="Y130" s="212"/>
      <c r="Z130" s="212"/>
      <c r="AA130" s="212"/>
      <c r="AB130" s="212"/>
      <c r="AC130" s="213" t="s">
        <v>185</v>
      </c>
      <c r="AD130" s="214">
        <f t="shared" si="364"/>
        <v>24</v>
      </c>
      <c r="AE130" s="215">
        <f>'1. SVS ABA DE CARREGAMENTO'!$B$90</f>
        <v>24</v>
      </c>
      <c r="AF130" s="423"/>
      <c r="AG130" s="216">
        <f t="shared" si="215"/>
        <v>0</v>
      </c>
      <c r="AH130" s="216">
        <f t="shared" si="216"/>
        <v>123</v>
      </c>
      <c r="AI130" s="216">
        <f t="shared" si="217"/>
        <v>0</v>
      </c>
      <c r="AJ130" s="216">
        <f t="shared" si="218"/>
        <v>0</v>
      </c>
      <c r="AK130" s="216">
        <f t="shared" si="219"/>
        <v>0</v>
      </c>
      <c r="AL130" s="217">
        <f t="shared" si="5"/>
        <v>0</v>
      </c>
      <c r="AM130" s="217">
        <f t="shared" si="6"/>
        <v>0</v>
      </c>
      <c r="AN130" s="216">
        <f t="shared" si="278"/>
        <v>0</v>
      </c>
      <c r="AO130" s="216">
        <f t="shared" si="279"/>
        <v>0</v>
      </c>
      <c r="AP130" s="217">
        <f t="shared" si="9"/>
        <v>0</v>
      </c>
      <c r="AQ130" s="217">
        <f t="shared" si="10"/>
        <v>0</v>
      </c>
      <c r="AR130" s="216">
        <f t="shared" si="222"/>
        <v>0</v>
      </c>
      <c r="AS130" s="216">
        <f t="shared" si="223"/>
        <v>0</v>
      </c>
      <c r="AT130" s="216">
        <f t="shared" si="224"/>
        <v>0</v>
      </c>
      <c r="AU130" s="216">
        <f t="shared" si="225"/>
        <v>0</v>
      </c>
      <c r="AV130" s="216">
        <f t="shared" si="226"/>
        <v>0</v>
      </c>
      <c r="AW130" s="216">
        <f t="shared" si="227"/>
        <v>0</v>
      </c>
      <c r="AX130" s="216">
        <f t="shared" si="228"/>
        <v>0</v>
      </c>
      <c r="AY130" s="216">
        <f t="shared" si="229"/>
        <v>0</v>
      </c>
      <c r="AZ130" s="216">
        <f t="shared" si="230"/>
        <v>0</v>
      </c>
      <c r="BA130" s="216">
        <f t="shared" si="231"/>
        <v>0</v>
      </c>
      <c r="BB130" s="218">
        <f t="shared" si="407"/>
        <v>0</v>
      </c>
      <c r="BC130" s="218">
        <f t="shared" si="408"/>
        <v>0</v>
      </c>
      <c r="BD130" s="218">
        <f t="shared" si="409"/>
        <v>0</v>
      </c>
      <c r="BE130" s="207"/>
      <c r="BF130" s="207"/>
      <c r="BG130" s="207"/>
      <c r="BH130" s="207"/>
      <c r="BI130" s="207"/>
      <c r="BJ130" s="207"/>
      <c r="BK130" s="207"/>
      <c r="BL130" s="207"/>
    </row>
    <row r="131" spans="1:64" ht="12.75" x14ac:dyDescent="0.2">
      <c r="A131" s="430"/>
      <c r="B131" s="430"/>
      <c r="C131" s="231" t="s">
        <v>711</v>
      </c>
      <c r="D131" s="423"/>
      <c r="E131" s="212"/>
      <c r="F131" s="212"/>
      <c r="G131" s="212"/>
      <c r="H131" s="212">
        <v>184</v>
      </c>
      <c r="I131" s="212"/>
      <c r="J131" s="212"/>
      <c r="K131" s="212"/>
      <c r="L131" s="212"/>
      <c r="M131" s="212"/>
      <c r="N131" s="212"/>
      <c r="O131" s="212"/>
      <c r="P131" s="212"/>
      <c r="Q131" s="212"/>
      <c r="R131" s="212"/>
      <c r="S131" s="212"/>
      <c r="T131" s="212"/>
      <c r="U131" s="212"/>
      <c r="V131" s="212"/>
      <c r="W131" s="212"/>
      <c r="X131" s="212"/>
      <c r="Y131" s="212"/>
      <c r="Z131" s="212"/>
      <c r="AA131" s="212"/>
      <c r="AB131" s="212"/>
      <c r="AC131" s="213" t="s">
        <v>189</v>
      </c>
      <c r="AD131" s="214">
        <f t="shared" si="364"/>
        <v>1</v>
      </c>
      <c r="AE131" s="215">
        <f>'1. SVS ABA DE CARREGAMENTO'!$B$90</f>
        <v>24</v>
      </c>
      <c r="AF131" s="423"/>
      <c r="AG131" s="216">
        <f t="shared" si="215"/>
        <v>0</v>
      </c>
      <c r="AH131" s="216">
        <f t="shared" si="216"/>
        <v>0</v>
      </c>
      <c r="AI131" s="216">
        <f t="shared" si="217"/>
        <v>0</v>
      </c>
      <c r="AJ131" s="216">
        <f t="shared" si="218"/>
        <v>7.666666666666667</v>
      </c>
      <c r="AK131" s="216">
        <f t="shared" si="219"/>
        <v>0</v>
      </c>
      <c r="AL131" s="217">
        <f t="shared" si="5"/>
        <v>0</v>
      </c>
      <c r="AM131" s="217">
        <f t="shared" si="6"/>
        <v>0</v>
      </c>
      <c r="AN131" s="216">
        <f t="shared" si="278"/>
        <v>0</v>
      </c>
      <c r="AO131" s="216">
        <f t="shared" si="279"/>
        <v>0</v>
      </c>
      <c r="AP131" s="217">
        <f t="shared" si="9"/>
        <v>0</v>
      </c>
      <c r="AQ131" s="217">
        <f t="shared" si="10"/>
        <v>0</v>
      </c>
      <c r="AR131" s="216">
        <f t="shared" si="222"/>
        <v>0</v>
      </c>
      <c r="AS131" s="216">
        <f t="shared" si="223"/>
        <v>0</v>
      </c>
      <c r="AT131" s="216">
        <f t="shared" si="224"/>
        <v>0</v>
      </c>
      <c r="AU131" s="216">
        <f t="shared" si="225"/>
        <v>0</v>
      </c>
      <c r="AV131" s="216">
        <f t="shared" si="226"/>
        <v>0</v>
      </c>
      <c r="AW131" s="216">
        <f t="shared" si="227"/>
        <v>0</v>
      </c>
      <c r="AX131" s="216">
        <f t="shared" si="228"/>
        <v>0</v>
      </c>
      <c r="AY131" s="216">
        <f t="shared" si="229"/>
        <v>0</v>
      </c>
      <c r="AZ131" s="216">
        <f t="shared" si="230"/>
        <v>0</v>
      </c>
      <c r="BA131" s="216">
        <f t="shared" si="231"/>
        <v>0</v>
      </c>
      <c r="BB131" s="218">
        <f t="shared" si="407"/>
        <v>0</v>
      </c>
      <c r="BC131" s="218">
        <f t="shared" si="408"/>
        <v>0</v>
      </c>
      <c r="BD131" s="218">
        <f t="shared" si="409"/>
        <v>0</v>
      </c>
      <c r="BE131" s="207"/>
      <c r="BF131" s="207"/>
      <c r="BG131" s="207"/>
      <c r="BH131" s="207"/>
      <c r="BI131" s="207"/>
      <c r="BJ131" s="207"/>
      <c r="BK131" s="207"/>
      <c r="BL131" s="207"/>
    </row>
    <row r="132" spans="1:64" ht="25.5" x14ac:dyDescent="0.2">
      <c r="A132" s="430"/>
      <c r="B132" s="430"/>
      <c r="C132" s="228" t="s">
        <v>184</v>
      </c>
      <c r="D132" s="423"/>
      <c r="E132" s="212"/>
      <c r="F132" s="212"/>
      <c r="G132" s="212"/>
      <c r="H132" s="212"/>
      <c r="I132" s="212"/>
      <c r="J132" s="212"/>
      <c r="K132" s="212"/>
      <c r="L132" s="212"/>
      <c r="M132" s="212">
        <v>23</v>
      </c>
      <c r="N132" s="212"/>
      <c r="O132" s="212"/>
      <c r="P132" s="212"/>
      <c r="Q132" s="212"/>
      <c r="R132" s="212"/>
      <c r="S132" s="212"/>
      <c r="T132" s="212"/>
      <c r="U132" s="212"/>
      <c r="V132" s="212"/>
      <c r="W132" s="212"/>
      <c r="X132" s="212"/>
      <c r="Y132" s="212"/>
      <c r="Z132" s="212"/>
      <c r="AA132" s="212"/>
      <c r="AB132" s="212"/>
      <c r="AC132" s="213" t="s">
        <v>188</v>
      </c>
      <c r="AD132" s="214">
        <f t="shared" si="364"/>
        <v>4.33</v>
      </c>
      <c r="AE132" s="215">
        <f>'1. SVS ABA DE CARREGAMENTO'!$B$90</f>
        <v>24</v>
      </c>
      <c r="AF132" s="423"/>
      <c r="AG132" s="216">
        <f t="shared" si="215"/>
        <v>0</v>
      </c>
      <c r="AH132" s="216">
        <f t="shared" si="216"/>
        <v>0</v>
      </c>
      <c r="AI132" s="216">
        <f t="shared" si="217"/>
        <v>0</v>
      </c>
      <c r="AJ132" s="216">
        <f t="shared" si="218"/>
        <v>0</v>
      </c>
      <c r="AK132" s="216">
        <f t="shared" si="219"/>
        <v>0</v>
      </c>
      <c r="AL132" s="217">
        <f t="shared" si="5"/>
        <v>0</v>
      </c>
      <c r="AM132" s="217">
        <f t="shared" si="6"/>
        <v>0</v>
      </c>
      <c r="AN132" s="216">
        <f t="shared" si="278"/>
        <v>0</v>
      </c>
      <c r="AO132" s="216">
        <f t="shared" si="279"/>
        <v>4.1495833333333332</v>
      </c>
      <c r="AP132" s="217">
        <f t="shared" si="9"/>
        <v>0</v>
      </c>
      <c r="AQ132" s="217">
        <f t="shared" si="10"/>
        <v>0</v>
      </c>
      <c r="AR132" s="216">
        <f t="shared" si="222"/>
        <v>0</v>
      </c>
      <c r="AS132" s="216">
        <f t="shared" si="223"/>
        <v>0</v>
      </c>
      <c r="AT132" s="216">
        <f t="shared" si="224"/>
        <v>0</v>
      </c>
      <c r="AU132" s="216">
        <f t="shared" si="225"/>
        <v>0</v>
      </c>
      <c r="AV132" s="216">
        <f t="shared" si="226"/>
        <v>0</v>
      </c>
      <c r="AW132" s="216">
        <f t="shared" si="227"/>
        <v>0</v>
      </c>
      <c r="AX132" s="216">
        <f t="shared" si="228"/>
        <v>0</v>
      </c>
      <c r="AY132" s="216">
        <f t="shared" si="229"/>
        <v>0</v>
      </c>
      <c r="AZ132" s="216">
        <f t="shared" si="230"/>
        <v>0</v>
      </c>
      <c r="BA132" s="216">
        <f t="shared" si="231"/>
        <v>0</v>
      </c>
      <c r="BB132" s="218">
        <f t="shared" si="407"/>
        <v>0</v>
      </c>
      <c r="BC132" s="218">
        <f t="shared" si="408"/>
        <v>0</v>
      </c>
      <c r="BD132" s="218">
        <f t="shared" si="409"/>
        <v>0</v>
      </c>
      <c r="BE132" s="207"/>
      <c r="BF132" s="207"/>
      <c r="BG132" s="207"/>
      <c r="BH132" s="207"/>
      <c r="BI132" s="207"/>
      <c r="BJ132" s="207"/>
      <c r="BK132" s="207"/>
      <c r="BL132" s="207"/>
    </row>
    <row r="133" spans="1:64" ht="12.75" x14ac:dyDescent="0.2">
      <c r="A133" s="430"/>
      <c r="B133" s="430"/>
      <c r="C133" s="212" t="s">
        <v>183</v>
      </c>
      <c r="D133" s="423"/>
      <c r="E133" s="212"/>
      <c r="F133" s="212"/>
      <c r="G133" s="212"/>
      <c r="H133" s="212"/>
      <c r="I133" s="212"/>
      <c r="J133" s="212"/>
      <c r="K133" s="212"/>
      <c r="L133" s="212">
        <v>32.479999999999997</v>
      </c>
      <c r="M133" s="212"/>
      <c r="N133" s="212"/>
      <c r="O133" s="212"/>
      <c r="P133" s="212"/>
      <c r="Q133" s="212"/>
      <c r="R133" s="212"/>
      <c r="S133" s="212"/>
      <c r="T133" s="212"/>
      <c r="U133" s="212"/>
      <c r="V133" s="212"/>
      <c r="W133" s="212"/>
      <c r="X133" s="212"/>
      <c r="Y133" s="212"/>
      <c r="Z133" s="212"/>
      <c r="AA133" s="212"/>
      <c r="AB133" s="212"/>
      <c r="AC133" s="213" t="s">
        <v>185</v>
      </c>
      <c r="AD133" s="214">
        <f t="shared" si="364"/>
        <v>24</v>
      </c>
      <c r="AE133" s="215">
        <f>'1. SVS ABA DE CARREGAMENTO'!$B$90</f>
        <v>24</v>
      </c>
      <c r="AF133" s="423"/>
      <c r="AG133" s="216">
        <f t="shared" si="215"/>
        <v>0</v>
      </c>
      <c r="AH133" s="216">
        <f t="shared" si="216"/>
        <v>0</v>
      </c>
      <c r="AI133" s="216">
        <f t="shared" si="217"/>
        <v>0</v>
      </c>
      <c r="AJ133" s="216">
        <f t="shared" si="218"/>
        <v>0</v>
      </c>
      <c r="AK133" s="216">
        <f t="shared" si="219"/>
        <v>0</v>
      </c>
      <c r="AL133" s="217">
        <f t="shared" si="5"/>
        <v>0</v>
      </c>
      <c r="AM133" s="217">
        <f t="shared" si="6"/>
        <v>0</v>
      </c>
      <c r="AN133" s="216">
        <f t="shared" si="278"/>
        <v>32.479999999999997</v>
      </c>
      <c r="AO133" s="216">
        <f t="shared" si="279"/>
        <v>0</v>
      </c>
      <c r="AP133" s="217">
        <f t="shared" si="9"/>
        <v>0</v>
      </c>
      <c r="AQ133" s="217">
        <f t="shared" si="10"/>
        <v>0</v>
      </c>
      <c r="AR133" s="216">
        <f t="shared" si="222"/>
        <v>0</v>
      </c>
      <c r="AS133" s="216">
        <f t="shared" si="223"/>
        <v>0</v>
      </c>
      <c r="AT133" s="216">
        <f t="shared" si="224"/>
        <v>0</v>
      </c>
      <c r="AU133" s="216">
        <f t="shared" si="225"/>
        <v>0</v>
      </c>
      <c r="AV133" s="216">
        <f t="shared" si="226"/>
        <v>0</v>
      </c>
      <c r="AW133" s="216">
        <f t="shared" si="227"/>
        <v>0</v>
      </c>
      <c r="AX133" s="216">
        <f t="shared" si="228"/>
        <v>0</v>
      </c>
      <c r="AY133" s="216">
        <f t="shared" si="229"/>
        <v>0</v>
      </c>
      <c r="AZ133" s="216">
        <f t="shared" si="230"/>
        <v>0</v>
      </c>
      <c r="BA133" s="216">
        <f t="shared" si="231"/>
        <v>0</v>
      </c>
      <c r="BB133" s="218">
        <f t="shared" si="407"/>
        <v>0</v>
      </c>
      <c r="BC133" s="218">
        <f t="shared" si="408"/>
        <v>0</v>
      </c>
      <c r="BD133" s="218">
        <f t="shared" si="409"/>
        <v>0</v>
      </c>
      <c r="BE133" s="207"/>
      <c r="BF133" s="207"/>
      <c r="BG133" s="207"/>
      <c r="BH133" s="207"/>
      <c r="BI133" s="207"/>
      <c r="BJ133" s="207"/>
      <c r="BK133" s="207"/>
      <c r="BL133" s="207"/>
    </row>
    <row r="134" spans="1:64" ht="12.75" x14ac:dyDescent="0.2">
      <c r="A134" s="430"/>
      <c r="B134" s="430"/>
      <c r="C134" s="212" t="s">
        <v>186</v>
      </c>
      <c r="D134" s="423"/>
      <c r="E134" s="212"/>
      <c r="F134" s="212"/>
      <c r="G134" s="212"/>
      <c r="H134" s="212"/>
      <c r="I134" s="212"/>
      <c r="J134" s="212"/>
      <c r="K134" s="212"/>
      <c r="L134" s="212"/>
      <c r="M134" s="212"/>
      <c r="N134" s="212"/>
      <c r="O134" s="212"/>
      <c r="P134" s="212"/>
      <c r="Q134" s="212"/>
      <c r="R134" s="212"/>
      <c r="S134" s="212"/>
      <c r="T134" s="212"/>
      <c r="U134" s="212"/>
      <c r="V134" s="212">
        <v>123.5</v>
      </c>
      <c r="W134" s="212"/>
      <c r="X134" s="212"/>
      <c r="Y134" s="212"/>
      <c r="Z134" s="212"/>
      <c r="AA134" s="212"/>
      <c r="AB134" s="212"/>
      <c r="AC134" s="213" t="s">
        <v>627</v>
      </c>
      <c r="AD134" s="214">
        <f t="shared" si="364"/>
        <v>0.17</v>
      </c>
      <c r="AE134" s="215">
        <f>'1. SVS ABA DE CARREGAMENTO'!$B$90</f>
        <v>24</v>
      </c>
      <c r="AF134" s="423"/>
      <c r="AG134" s="216">
        <f t="shared" si="215"/>
        <v>0</v>
      </c>
      <c r="AH134" s="216">
        <f t="shared" si="216"/>
        <v>0</v>
      </c>
      <c r="AI134" s="216">
        <f t="shared" si="217"/>
        <v>0</v>
      </c>
      <c r="AJ134" s="216">
        <f t="shared" si="218"/>
        <v>0</v>
      </c>
      <c r="AK134" s="216">
        <f t="shared" si="219"/>
        <v>0</v>
      </c>
      <c r="AL134" s="217">
        <f t="shared" si="5"/>
        <v>0</v>
      </c>
      <c r="AM134" s="217">
        <f t="shared" si="6"/>
        <v>0</v>
      </c>
      <c r="AN134" s="216">
        <f t="shared" si="278"/>
        <v>0</v>
      </c>
      <c r="AO134" s="216">
        <f t="shared" si="279"/>
        <v>0</v>
      </c>
      <c r="AP134" s="217">
        <f t="shared" si="9"/>
        <v>0</v>
      </c>
      <c r="AQ134" s="217">
        <f t="shared" si="10"/>
        <v>0</v>
      </c>
      <c r="AR134" s="216">
        <f t="shared" si="222"/>
        <v>0</v>
      </c>
      <c r="AS134" s="216">
        <f t="shared" si="223"/>
        <v>0</v>
      </c>
      <c r="AT134" s="216">
        <f t="shared" si="224"/>
        <v>0</v>
      </c>
      <c r="AU134" s="216">
        <f t="shared" si="225"/>
        <v>0</v>
      </c>
      <c r="AV134" s="216">
        <f t="shared" si="226"/>
        <v>0</v>
      </c>
      <c r="AW134" s="216">
        <f t="shared" si="227"/>
        <v>0</v>
      </c>
      <c r="AX134" s="216">
        <f t="shared" si="228"/>
        <v>0.87479166666666675</v>
      </c>
      <c r="AY134" s="216">
        <f t="shared" si="229"/>
        <v>0</v>
      </c>
      <c r="AZ134" s="216">
        <f t="shared" si="230"/>
        <v>0</v>
      </c>
      <c r="BA134" s="216">
        <f t="shared" si="231"/>
        <v>0</v>
      </c>
      <c r="BB134" s="218">
        <f t="shared" si="407"/>
        <v>0</v>
      </c>
      <c r="BC134" s="218">
        <f t="shared" si="408"/>
        <v>0</v>
      </c>
      <c r="BD134" s="218">
        <f t="shared" si="409"/>
        <v>0</v>
      </c>
      <c r="BE134" s="207"/>
      <c r="BF134" s="207"/>
      <c r="BG134" s="207"/>
      <c r="BH134" s="207"/>
      <c r="BI134" s="207"/>
      <c r="BJ134" s="207"/>
      <c r="BK134" s="207"/>
      <c r="BL134" s="207"/>
    </row>
    <row r="135" spans="1:64" ht="12.75" x14ac:dyDescent="0.2">
      <c r="A135" s="430"/>
      <c r="B135" s="430"/>
      <c r="C135" s="212" t="s">
        <v>187</v>
      </c>
      <c r="D135" s="423"/>
      <c r="E135" s="212"/>
      <c r="F135" s="212"/>
      <c r="G135" s="212"/>
      <c r="H135" s="212"/>
      <c r="I135" s="212"/>
      <c r="J135" s="212"/>
      <c r="K135" s="212"/>
      <c r="L135" s="212"/>
      <c r="M135" s="212"/>
      <c r="N135" s="212"/>
      <c r="O135" s="212"/>
      <c r="P135" s="212"/>
      <c r="Q135" s="212"/>
      <c r="R135" s="212"/>
      <c r="S135" s="212"/>
      <c r="T135" s="212"/>
      <c r="U135" s="212"/>
      <c r="V135" s="212"/>
      <c r="W135" s="212">
        <v>123.5</v>
      </c>
      <c r="X135" s="212">
        <v>196.76</v>
      </c>
      <c r="Y135" s="212"/>
      <c r="Z135" s="212"/>
      <c r="AA135" s="212"/>
      <c r="AB135" s="212"/>
      <c r="AC135" s="213" t="s">
        <v>628</v>
      </c>
      <c r="AD135" s="214">
        <f t="shared" si="364"/>
        <v>8</v>
      </c>
      <c r="AE135" s="215">
        <f>'1. SVS ABA DE CARREGAMENTO'!$B$90</f>
        <v>24</v>
      </c>
      <c r="AF135" s="423"/>
      <c r="AG135" s="216"/>
      <c r="AH135" s="216">
        <f t="shared" si="216"/>
        <v>0</v>
      </c>
      <c r="AI135" s="216">
        <f t="shared" si="217"/>
        <v>0</v>
      </c>
      <c r="AJ135" s="216">
        <f t="shared" si="218"/>
        <v>0</v>
      </c>
      <c r="AK135" s="216">
        <f t="shared" si="219"/>
        <v>0</v>
      </c>
      <c r="AL135" s="217">
        <f t="shared" si="5"/>
        <v>0</v>
      </c>
      <c r="AM135" s="217">
        <f t="shared" si="6"/>
        <v>0</v>
      </c>
      <c r="AN135" s="216">
        <f t="shared" si="278"/>
        <v>0</v>
      </c>
      <c r="AO135" s="216">
        <f t="shared" si="279"/>
        <v>0</v>
      </c>
      <c r="AP135" s="217">
        <f t="shared" si="9"/>
        <v>0</v>
      </c>
      <c r="AQ135" s="217">
        <f t="shared" si="10"/>
        <v>0</v>
      </c>
      <c r="AR135" s="216">
        <f t="shared" si="222"/>
        <v>0</v>
      </c>
      <c r="AS135" s="216">
        <f t="shared" si="223"/>
        <v>0</v>
      </c>
      <c r="AT135" s="216">
        <f t="shared" si="224"/>
        <v>0</v>
      </c>
      <c r="AU135" s="216">
        <f t="shared" si="225"/>
        <v>0</v>
      </c>
      <c r="AV135" s="216">
        <f t="shared" si="226"/>
        <v>0</v>
      </c>
      <c r="AW135" s="216">
        <f t="shared" si="227"/>
        <v>0</v>
      </c>
      <c r="AX135" s="216">
        <f t="shared" si="228"/>
        <v>0</v>
      </c>
      <c r="AY135" s="216">
        <f t="shared" si="229"/>
        <v>41.166666666666664</v>
      </c>
      <c r="AZ135" s="216">
        <f t="shared" si="230"/>
        <v>65.586666666666659</v>
      </c>
      <c r="BA135" s="216">
        <f t="shared" si="231"/>
        <v>0</v>
      </c>
      <c r="BB135" s="218">
        <f t="shared" si="407"/>
        <v>0</v>
      </c>
      <c r="BC135" s="218">
        <f t="shared" si="408"/>
        <v>0</v>
      </c>
      <c r="BD135" s="218">
        <f t="shared" si="409"/>
        <v>0</v>
      </c>
      <c r="BE135" s="207"/>
      <c r="BF135" s="207"/>
      <c r="BG135" s="207"/>
      <c r="BH135" s="207"/>
      <c r="BI135" s="207"/>
      <c r="BJ135" s="207"/>
      <c r="BK135" s="207"/>
      <c r="BL135" s="207"/>
    </row>
    <row r="136" spans="1:64" ht="12.75" x14ac:dyDescent="0.2">
      <c r="A136" s="430"/>
      <c r="B136" s="430"/>
      <c r="C136" s="219" t="s">
        <v>160</v>
      </c>
      <c r="D136" s="423"/>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v>33.880000000000003</v>
      </c>
      <c r="AA136" s="212"/>
      <c r="AB136" s="212"/>
      <c r="AC136" s="213" t="s">
        <v>625</v>
      </c>
      <c r="AD136" s="214">
        <f t="shared" si="364"/>
        <v>96</v>
      </c>
      <c r="AE136" s="215">
        <f>'1. SVS ABA DE CARREGAMENTO'!$B$90</f>
        <v>24</v>
      </c>
      <c r="AF136" s="423"/>
      <c r="AG136" s="216">
        <f t="shared" ref="AG136:AG137" si="410">(E136*AD136)/AE136</f>
        <v>0</v>
      </c>
      <c r="AH136" s="216">
        <f t="shared" ref="AH136:AH137" si="411">(F136*AD136)/AE136</f>
        <v>0</v>
      </c>
      <c r="AI136" s="216">
        <f t="shared" ref="AI136:AI137" si="412">(G136*AD136)/AE136</f>
        <v>0</v>
      </c>
      <c r="AJ136" s="216">
        <f t="shared" ref="AJ136:AJ137" si="413">(H136*AD136)/AE136</f>
        <v>0</v>
      </c>
      <c r="AK136" s="216">
        <f t="shared" ref="AK136:AK137" si="414">(I136*AD136)/AE136</f>
        <v>0</v>
      </c>
      <c r="AL136" s="217">
        <f t="shared" ref="AL136:AL137" si="415">(J136*AD136)/AE136</f>
        <v>0</v>
      </c>
      <c r="AM136" s="217">
        <f t="shared" ref="AM136:AM137" si="416">(K136*AD136)/AE136</f>
        <v>0</v>
      </c>
      <c r="AN136" s="216">
        <f t="shared" ref="AN136:AN137" si="417">(L136*AD136)/AE136</f>
        <v>0</v>
      </c>
      <c r="AO136" s="216">
        <f t="shared" ref="AO136:AO137" si="418">(M136*AD136)/AE136</f>
        <v>0</v>
      </c>
      <c r="AP136" s="217">
        <f t="shared" ref="AP136:AP137" si="419">(N136*AD136)/AE136</f>
        <v>0</v>
      </c>
      <c r="AQ136" s="217">
        <f t="shared" ref="AQ136:AQ137" si="420">(O136*AD136)/AE136</f>
        <v>0</v>
      </c>
      <c r="AR136" s="216">
        <f t="shared" ref="AR136:AR137" si="421">(P136*AD136)/AE136</f>
        <v>0</v>
      </c>
      <c r="AS136" s="216">
        <f t="shared" ref="AS136:AS137" si="422">(Q136*AD136)/AE136</f>
        <v>0</v>
      </c>
      <c r="AT136" s="216">
        <f t="shared" ref="AT136:AT137" si="423">(R136*AD136)/AE136</f>
        <v>0</v>
      </c>
      <c r="AU136" s="216">
        <f t="shared" ref="AU136:AU137" si="424">(S136*AD136)/AE136</f>
        <v>0</v>
      </c>
      <c r="AV136" s="216">
        <f t="shared" ref="AV136:AV137" si="425">(T136*AD136)/AE136</f>
        <v>0</v>
      </c>
      <c r="AW136" s="216">
        <f t="shared" ref="AW136:AW137" si="426">(U136*AD136)/AE136</f>
        <v>0</v>
      </c>
      <c r="AX136" s="216">
        <f t="shared" ref="AX136:AX137" si="427">(V136*AD136)/AE136</f>
        <v>0</v>
      </c>
      <c r="AY136" s="216">
        <f t="shared" ref="AY136:AY137" si="428">(W136*AD136)/AE136</f>
        <v>0</v>
      </c>
      <c r="AZ136" s="216">
        <f t="shared" ref="AZ136:AZ137" si="429">(X136*AD136)/AE136</f>
        <v>0</v>
      </c>
      <c r="BA136" s="216">
        <f t="shared" ref="BA136:BA137" si="430">(Y136*AD136)/AE136</f>
        <v>0</v>
      </c>
      <c r="BB136" s="218">
        <f t="shared" si="407"/>
        <v>135.52000000000001</v>
      </c>
      <c r="BC136" s="218">
        <f t="shared" si="408"/>
        <v>0</v>
      </c>
      <c r="BD136" s="218">
        <f t="shared" si="409"/>
        <v>0</v>
      </c>
      <c r="BE136" s="207"/>
      <c r="BF136" s="207"/>
      <c r="BG136" s="207"/>
      <c r="BH136" s="207"/>
      <c r="BI136" s="207"/>
      <c r="BJ136" s="207"/>
      <c r="BK136" s="207"/>
      <c r="BL136" s="207"/>
    </row>
    <row r="137" spans="1:64" ht="12.75" x14ac:dyDescent="0.2">
      <c r="A137" s="430"/>
      <c r="B137" s="430"/>
      <c r="C137" s="219" t="s">
        <v>87</v>
      </c>
      <c r="D137" s="423"/>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v>33.880000000000003</v>
      </c>
      <c r="AC137" s="213" t="s">
        <v>188</v>
      </c>
      <c r="AD137" s="214">
        <f t="shared" si="364"/>
        <v>4.33</v>
      </c>
      <c r="AE137" s="215">
        <f>'1. SVS ABA DE CARREGAMENTO'!$B$90</f>
        <v>24</v>
      </c>
      <c r="AF137" s="423"/>
      <c r="AG137" s="216">
        <f t="shared" si="410"/>
        <v>0</v>
      </c>
      <c r="AH137" s="216">
        <f t="shared" si="411"/>
        <v>0</v>
      </c>
      <c r="AI137" s="216">
        <f t="shared" si="412"/>
        <v>0</v>
      </c>
      <c r="AJ137" s="216">
        <f t="shared" si="413"/>
        <v>0</v>
      </c>
      <c r="AK137" s="216">
        <f t="shared" si="414"/>
        <v>0</v>
      </c>
      <c r="AL137" s="217">
        <f t="shared" si="415"/>
        <v>0</v>
      </c>
      <c r="AM137" s="217">
        <f t="shared" si="416"/>
        <v>0</v>
      </c>
      <c r="AN137" s="216">
        <f t="shared" si="417"/>
        <v>0</v>
      </c>
      <c r="AO137" s="216">
        <f t="shared" si="418"/>
        <v>0</v>
      </c>
      <c r="AP137" s="217">
        <f t="shared" si="419"/>
        <v>0</v>
      </c>
      <c r="AQ137" s="217">
        <f t="shared" si="420"/>
        <v>0</v>
      </c>
      <c r="AR137" s="216">
        <f t="shared" si="421"/>
        <v>0</v>
      </c>
      <c r="AS137" s="216">
        <f t="shared" si="422"/>
        <v>0</v>
      </c>
      <c r="AT137" s="216">
        <f t="shared" si="423"/>
        <v>0</v>
      </c>
      <c r="AU137" s="216">
        <f t="shared" si="424"/>
        <v>0</v>
      </c>
      <c r="AV137" s="216">
        <f t="shared" si="425"/>
        <v>0</v>
      </c>
      <c r="AW137" s="216">
        <f t="shared" si="426"/>
        <v>0</v>
      </c>
      <c r="AX137" s="216">
        <f t="shared" si="427"/>
        <v>0</v>
      </c>
      <c r="AY137" s="216">
        <f t="shared" si="428"/>
        <v>0</v>
      </c>
      <c r="AZ137" s="216">
        <f t="shared" si="429"/>
        <v>0</v>
      </c>
      <c r="BA137" s="216">
        <f t="shared" si="430"/>
        <v>0</v>
      </c>
      <c r="BB137" s="218">
        <f t="shared" si="407"/>
        <v>0</v>
      </c>
      <c r="BC137" s="218">
        <f t="shared" si="408"/>
        <v>0</v>
      </c>
      <c r="BD137" s="218">
        <f t="shared" si="409"/>
        <v>6.112516666666667</v>
      </c>
      <c r="BE137" s="207"/>
      <c r="BF137" s="207"/>
      <c r="BG137" s="207"/>
      <c r="BH137" s="207"/>
      <c r="BI137" s="207"/>
      <c r="BJ137" s="207"/>
      <c r="BK137" s="207"/>
      <c r="BL137" s="207"/>
    </row>
    <row r="138" spans="1:64" ht="25.5" x14ac:dyDescent="0.2">
      <c r="A138" s="431"/>
      <c r="B138" s="431"/>
      <c r="C138" s="219" t="s">
        <v>86</v>
      </c>
      <c r="D138" s="424"/>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v>101.64</v>
      </c>
      <c r="AB138" s="212"/>
      <c r="AC138" s="213" t="s">
        <v>188</v>
      </c>
      <c r="AD138" s="214">
        <f t="shared" si="364"/>
        <v>4.33</v>
      </c>
      <c r="AE138" s="215">
        <f>'1. SVS ABA DE CARREGAMENTO'!$B$90</f>
        <v>24</v>
      </c>
      <c r="AF138" s="424"/>
      <c r="AG138" s="216">
        <f t="shared" ref="AG138:AG244" si="431">(E138*AD138)/AE138</f>
        <v>0</v>
      </c>
      <c r="AH138" s="216">
        <f t="shared" si="216"/>
        <v>0</v>
      </c>
      <c r="AI138" s="216">
        <f t="shared" si="217"/>
        <v>0</v>
      </c>
      <c r="AJ138" s="216">
        <f t="shared" si="218"/>
        <v>0</v>
      </c>
      <c r="AK138" s="216">
        <f t="shared" si="219"/>
        <v>0</v>
      </c>
      <c r="AL138" s="217">
        <f t="shared" si="5"/>
        <v>0</v>
      </c>
      <c r="AM138" s="217">
        <f t="shared" si="6"/>
        <v>0</v>
      </c>
      <c r="AN138" s="216">
        <f t="shared" si="278"/>
        <v>0</v>
      </c>
      <c r="AO138" s="216">
        <f t="shared" si="279"/>
        <v>0</v>
      </c>
      <c r="AP138" s="217">
        <f t="shared" si="9"/>
        <v>0</v>
      </c>
      <c r="AQ138" s="217">
        <f t="shared" si="10"/>
        <v>0</v>
      </c>
      <c r="AR138" s="216">
        <f t="shared" si="222"/>
        <v>0</v>
      </c>
      <c r="AS138" s="216">
        <f t="shared" si="223"/>
        <v>0</v>
      </c>
      <c r="AT138" s="216">
        <f t="shared" si="224"/>
        <v>0</v>
      </c>
      <c r="AU138" s="216">
        <f t="shared" si="225"/>
        <v>0</v>
      </c>
      <c r="AV138" s="216">
        <f t="shared" si="226"/>
        <v>0</v>
      </c>
      <c r="AW138" s="216">
        <f t="shared" si="227"/>
        <v>0</v>
      </c>
      <c r="AX138" s="216">
        <f t="shared" si="228"/>
        <v>0</v>
      </c>
      <c r="AY138" s="216">
        <f t="shared" si="229"/>
        <v>0</v>
      </c>
      <c r="AZ138" s="216">
        <f t="shared" si="230"/>
        <v>0</v>
      </c>
      <c r="BA138" s="216">
        <f t="shared" si="231"/>
        <v>0</v>
      </c>
      <c r="BB138" s="218">
        <f t="shared" si="407"/>
        <v>0</v>
      </c>
      <c r="BC138" s="218">
        <f t="shared" si="408"/>
        <v>18.33755</v>
      </c>
      <c r="BD138" s="218">
        <f t="shared" si="409"/>
        <v>0</v>
      </c>
      <c r="BE138" s="207"/>
      <c r="BF138" s="207"/>
      <c r="BG138" s="207"/>
      <c r="BH138" s="207"/>
      <c r="BI138" s="207"/>
      <c r="BJ138" s="207"/>
      <c r="BK138" s="207"/>
      <c r="BL138" s="207"/>
    </row>
    <row r="139" spans="1:64" ht="25.5" x14ac:dyDescent="0.2">
      <c r="A139" s="433">
        <v>17</v>
      </c>
      <c r="B139" s="434" t="s">
        <v>233</v>
      </c>
      <c r="C139" s="208" t="s">
        <v>182</v>
      </c>
      <c r="D139" s="425">
        <f>SUM(E139:AB142)</f>
        <v>60.120000000000005</v>
      </c>
      <c r="E139" s="208"/>
      <c r="F139" s="208">
        <v>40.68</v>
      </c>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t="s">
        <v>201</v>
      </c>
      <c r="AD139" s="209">
        <f t="shared" si="364"/>
        <v>48</v>
      </c>
      <c r="AE139" s="210">
        <f>'1. SVS ABA DE CARREGAMENTO'!$B$90</f>
        <v>24</v>
      </c>
      <c r="AF139" s="425">
        <f>SUM(AG139:BD142)</f>
        <v>84.773995833333345</v>
      </c>
      <c r="AG139" s="211">
        <f t="shared" si="431"/>
        <v>0</v>
      </c>
      <c r="AH139" s="211">
        <f t="shared" si="216"/>
        <v>81.36</v>
      </c>
      <c r="AI139" s="211">
        <f t="shared" si="217"/>
        <v>0</v>
      </c>
      <c r="AJ139" s="211">
        <f t="shared" si="218"/>
        <v>0</v>
      </c>
      <c r="AK139" s="211">
        <f t="shared" si="219"/>
        <v>0</v>
      </c>
      <c r="AL139" s="211">
        <f t="shared" si="5"/>
        <v>0</v>
      </c>
      <c r="AM139" s="211">
        <f t="shared" si="6"/>
        <v>0</v>
      </c>
      <c r="AN139" s="211">
        <f t="shared" si="278"/>
        <v>0</v>
      </c>
      <c r="AO139" s="211">
        <f t="shared" si="279"/>
        <v>0</v>
      </c>
      <c r="AP139" s="211">
        <f t="shared" si="9"/>
        <v>0</v>
      </c>
      <c r="AQ139" s="211">
        <f t="shared" si="10"/>
        <v>0</v>
      </c>
      <c r="AR139" s="211">
        <f t="shared" si="222"/>
        <v>0</v>
      </c>
      <c r="AS139" s="211">
        <f t="shared" si="223"/>
        <v>0</v>
      </c>
      <c r="AT139" s="211">
        <f t="shared" si="224"/>
        <v>0</v>
      </c>
      <c r="AU139" s="211">
        <f t="shared" si="225"/>
        <v>0</v>
      </c>
      <c r="AV139" s="211">
        <f t="shared" si="226"/>
        <v>0</v>
      </c>
      <c r="AW139" s="211">
        <f t="shared" si="227"/>
        <v>0</v>
      </c>
      <c r="AX139" s="211">
        <f t="shared" si="228"/>
        <v>0</v>
      </c>
      <c r="AY139" s="211">
        <f t="shared" si="229"/>
        <v>0</v>
      </c>
      <c r="AZ139" s="211">
        <f t="shared" si="230"/>
        <v>0</v>
      </c>
      <c r="BA139" s="211">
        <f t="shared" si="231"/>
        <v>0</v>
      </c>
      <c r="BB139" s="211">
        <f t="shared" si="407"/>
        <v>0</v>
      </c>
      <c r="BC139" s="211">
        <f t="shared" si="408"/>
        <v>0</v>
      </c>
      <c r="BD139" s="211">
        <f t="shared" si="409"/>
        <v>0</v>
      </c>
      <c r="BE139" s="207"/>
      <c r="BF139" s="207"/>
      <c r="BG139" s="207"/>
      <c r="BH139" s="207"/>
      <c r="BI139" s="207"/>
      <c r="BJ139" s="207"/>
      <c r="BK139" s="207"/>
      <c r="BL139" s="207"/>
    </row>
    <row r="140" spans="1:64" ht="25.5" x14ac:dyDescent="0.2">
      <c r="A140" s="430"/>
      <c r="B140" s="430"/>
      <c r="C140" s="208" t="s">
        <v>184</v>
      </c>
      <c r="D140" s="423"/>
      <c r="E140" s="208"/>
      <c r="F140" s="208"/>
      <c r="G140" s="208"/>
      <c r="H140" s="208"/>
      <c r="I140" s="208"/>
      <c r="J140" s="208"/>
      <c r="K140" s="208"/>
      <c r="L140" s="208"/>
      <c r="M140" s="208">
        <v>10.3</v>
      </c>
      <c r="N140" s="208"/>
      <c r="O140" s="208"/>
      <c r="P140" s="208"/>
      <c r="Q140" s="208"/>
      <c r="R140" s="208"/>
      <c r="S140" s="208"/>
      <c r="T140" s="208"/>
      <c r="U140" s="208"/>
      <c r="V140" s="208"/>
      <c r="W140" s="208"/>
      <c r="X140" s="208"/>
      <c r="Y140" s="208"/>
      <c r="Z140" s="208"/>
      <c r="AA140" s="208"/>
      <c r="AB140" s="208"/>
      <c r="AC140" s="208" t="s">
        <v>188</v>
      </c>
      <c r="AD140" s="209">
        <f t="shared" si="364"/>
        <v>4.33</v>
      </c>
      <c r="AE140" s="210">
        <f>'1. SVS ABA DE CARREGAMENTO'!$B$90</f>
        <v>24</v>
      </c>
      <c r="AF140" s="423"/>
      <c r="AG140" s="211">
        <f t="shared" si="431"/>
        <v>0</v>
      </c>
      <c r="AH140" s="211">
        <f t="shared" si="216"/>
        <v>0</v>
      </c>
      <c r="AI140" s="211">
        <f t="shared" si="217"/>
        <v>0</v>
      </c>
      <c r="AJ140" s="211">
        <f t="shared" si="218"/>
        <v>0</v>
      </c>
      <c r="AK140" s="211">
        <f t="shared" si="219"/>
        <v>0</v>
      </c>
      <c r="AL140" s="211">
        <f t="shared" si="5"/>
        <v>0</v>
      </c>
      <c r="AM140" s="211">
        <f t="shared" si="6"/>
        <v>0</v>
      </c>
      <c r="AN140" s="211">
        <f t="shared" si="278"/>
        <v>0</v>
      </c>
      <c r="AO140" s="211">
        <f t="shared" si="279"/>
        <v>1.8582916666666669</v>
      </c>
      <c r="AP140" s="211">
        <f t="shared" si="9"/>
        <v>0</v>
      </c>
      <c r="AQ140" s="211">
        <f t="shared" si="10"/>
        <v>0</v>
      </c>
      <c r="AR140" s="211">
        <f t="shared" si="222"/>
        <v>0</v>
      </c>
      <c r="AS140" s="211">
        <f t="shared" si="223"/>
        <v>0</v>
      </c>
      <c r="AT140" s="211">
        <f t="shared" si="224"/>
        <v>0</v>
      </c>
      <c r="AU140" s="211">
        <f t="shared" si="225"/>
        <v>0</v>
      </c>
      <c r="AV140" s="211">
        <f t="shared" si="226"/>
        <v>0</v>
      </c>
      <c r="AW140" s="211">
        <f t="shared" si="227"/>
        <v>0</v>
      </c>
      <c r="AX140" s="211">
        <f t="shared" si="228"/>
        <v>0</v>
      </c>
      <c r="AY140" s="211">
        <f t="shared" si="229"/>
        <v>0</v>
      </c>
      <c r="AZ140" s="211">
        <f t="shared" si="230"/>
        <v>0</v>
      </c>
      <c r="BA140" s="211">
        <f t="shared" si="231"/>
        <v>0</v>
      </c>
      <c r="BB140" s="211">
        <f t="shared" si="407"/>
        <v>0</v>
      </c>
      <c r="BC140" s="211">
        <f t="shared" si="408"/>
        <v>0</v>
      </c>
      <c r="BD140" s="211">
        <f t="shared" si="409"/>
        <v>0</v>
      </c>
      <c r="BE140" s="207"/>
      <c r="BF140" s="207"/>
      <c r="BG140" s="207"/>
      <c r="BH140" s="207"/>
      <c r="BI140" s="207"/>
      <c r="BJ140" s="207"/>
      <c r="BK140" s="207"/>
      <c r="BL140" s="207"/>
    </row>
    <row r="141" spans="1:64" ht="12.75" x14ac:dyDescent="0.2">
      <c r="A141" s="430"/>
      <c r="B141" s="430"/>
      <c r="C141" s="208" t="s">
        <v>186</v>
      </c>
      <c r="D141" s="423"/>
      <c r="E141" s="208"/>
      <c r="F141" s="208"/>
      <c r="G141" s="208"/>
      <c r="H141" s="208"/>
      <c r="I141" s="208"/>
      <c r="J141" s="208"/>
      <c r="K141" s="208"/>
      <c r="L141" s="208"/>
      <c r="M141" s="208"/>
      <c r="N141" s="208"/>
      <c r="O141" s="208"/>
      <c r="P141" s="208"/>
      <c r="Q141" s="208"/>
      <c r="R141" s="208"/>
      <c r="S141" s="208"/>
      <c r="T141" s="208"/>
      <c r="U141" s="208"/>
      <c r="V141" s="208">
        <v>4.57</v>
      </c>
      <c r="W141" s="208"/>
      <c r="X141" s="208"/>
      <c r="Y141" s="208"/>
      <c r="Z141" s="208"/>
      <c r="AA141" s="208"/>
      <c r="AB141" s="208"/>
      <c r="AC141" s="208" t="s">
        <v>627</v>
      </c>
      <c r="AD141" s="209">
        <f t="shared" si="364"/>
        <v>0.17</v>
      </c>
      <c r="AE141" s="210">
        <f>'1. SVS ABA DE CARREGAMENTO'!$B$90</f>
        <v>24</v>
      </c>
      <c r="AF141" s="423"/>
      <c r="AG141" s="211">
        <f t="shared" si="431"/>
        <v>0</v>
      </c>
      <c r="AH141" s="211">
        <f t="shared" si="216"/>
        <v>0</v>
      </c>
      <c r="AI141" s="211">
        <f t="shared" si="217"/>
        <v>0</v>
      </c>
      <c r="AJ141" s="211">
        <f t="shared" si="218"/>
        <v>0</v>
      </c>
      <c r="AK141" s="211">
        <f t="shared" si="219"/>
        <v>0</v>
      </c>
      <c r="AL141" s="211">
        <f t="shared" si="5"/>
        <v>0</v>
      </c>
      <c r="AM141" s="211">
        <f t="shared" si="6"/>
        <v>0</v>
      </c>
      <c r="AN141" s="211">
        <f t="shared" si="278"/>
        <v>0</v>
      </c>
      <c r="AO141" s="211">
        <f t="shared" si="279"/>
        <v>0</v>
      </c>
      <c r="AP141" s="211">
        <f t="shared" si="9"/>
        <v>0</v>
      </c>
      <c r="AQ141" s="211">
        <f t="shared" si="10"/>
        <v>0</v>
      </c>
      <c r="AR141" s="211">
        <f t="shared" si="222"/>
        <v>0</v>
      </c>
      <c r="AS141" s="211">
        <f t="shared" si="223"/>
        <v>0</v>
      </c>
      <c r="AT141" s="211">
        <f t="shared" si="224"/>
        <v>0</v>
      </c>
      <c r="AU141" s="211">
        <f t="shared" si="225"/>
        <v>0</v>
      </c>
      <c r="AV141" s="211">
        <f t="shared" si="226"/>
        <v>0</v>
      </c>
      <c r="AW141" s="211">
        <f t="shared" si="227"/>
        <v>0</v>
      </c>
      <c r="AX141" s="211">
        <f t="shared" si="228"/>
        <v>3.2370833333333342E-2</v>
      </c>
      <c r="AY141" s="211">
        <f t="shared" si="229"/>
        <v>0</v>
      </c>
      <c r="AZ141" s="211">
        <f t="shared" si="230"/>
        <v>0</v>
      </c>
      <c r="BA141" s="211">
        <f t="shared" si="231"/>
        <v>0</v>
      </c>
      <c r="BB141" s="211">
        <f t="shared" si="407"/>
        <v>0</v>
      </c>
      <c r="BC141" s="211">
        <f t="shared" si="408"/>
        <v>0</v>
      </c>
      <c r="BD141" s="211">
        <f t="shared" si="409"/>
        <v>0</v>
      </c>
      <c r="BE141" s="207"/>
      <c r="BF141" s="207"/>
      <c r="BG141" s="207"/>
      <c r="BH141" s="207"/>
      <c r="BI141" s="207"/>
      <c r="BJ141" s="207"/>
      <c r="BK141" s="207"/>
      <c r="BL141" s="207"/>
    </row>
    <row r="142" spans="1:64" ht="12.75" x14ac:dyDescent="0.2">
      <c r="A142" s="431"/>
      <c r="B142" s="431"/>
      <c r="C142" s="208" t="s">
        <v>187</v>
      </c>
      <c r="D142" s="424"/>
      <c r="E142" s="208"/>
      <c r="F142" s="208"/>
      <c r="G142" s="208"/>
      <c r="H142" s="208"/>
      <c r="I142" s="208"/>
      <c r="J142" s="208"/>
      <c r="K142" s="208"/>
      <c r="L142" s="208"/>
      <c r="M142" s="208">
        <v>0</v>
      </c>
      <c r="N142" s="208"/>
      <c r="O142" s="208"/>
      <c r="P142" s="208"/>
      <c r="Q142" s="208"/>
      <c r="R142" s="208"/>
      <c r="S142" s="208"/>
      <c r="T142" s="208"/>
      <c r="U142" s="208"/>
      <c r="V142" s="208"/>
      <c r="W142" s="208">
        <v>4.57</v>
      </c>
      <c r="X142" s="208"/>
      <c r="Y142" s="208"/>
      <c r="Z142" s="208"/>
      <c r="AA142" s="208"/>
      <c r="AB142" s="208"/>
      <c r="AC142" s="208" t="s">
        <v>628</v>
      </c>
      <c r="AD142" s="209">
        <f t="shared" si="364"/>
        <v>8</v>
      </c>
      <c r="AE142" s="210">
        <f>'1. SVS ABA DE CARREGAMENTO'!$B$90</f>
        <v>24</v>
      </c>
      <c r="AF142" s="424"/>
      <c r="AG142" s="211">
        <f t="shared" si="431"/>
        <v>0</v>
      </c>
      <c r="AH142" s="211">
        <f t="shared" si="216"/>
        <v>0</v>
      </c>
      <c r="AI142" s="211">
        <f t="shared" si="217"/>
        <v>0</v>
      </c>
      <c r="AJ142" s="211">
        <f t="shared" si="218"/>
        <v>0</v>
      </c>
      <c r="AK142" s="211">
        <f t="shared" si="219"/>
        <v>0</v>
      </c>
      <c r="AL142" s="211">
        <f t="shared" si="5"/>
        <v>0</v>
      </c>
      <c r="AM142" s="211">
        <f t="shared" si="6"/>
        <v>0</v>
      </c>
      <c r="AN142" s="211">
        <f t="shared" si="278"/>
        <v>0</v>
      </c>
      <c r="AO142" s="211">
        <f t="shared" si="279"/>
        <v>0</v>
      </c>
      <c r="AP142" s="211">
        <f t="shared" si="9"/>
        <v>0</v>
      </c>
      <c r="AQ142" s="211">
        <f t="shared" si="10"/>
        <v>0</v>
      </c>
      <c r="AR142" s="211">
        <f t="shared" si="222"/>
        <v>0</v>
      </c>
      <c r="AS142" s="211">
        <f t="shared" si="223"/>
        <v>0</v>
      </c>
      <c r="AT142" s="211">
        <f t="shared" si="224"/>
        <v>0</v>
      </c>
      <c r="AU142" s="211">
        <f t="shared" si="225"/>
        <v>0</v>
      </c>
      <c r="AV142" s="211">
        <f t="shared" si="226"/>
        <v>0</v>
      </c>
      <c r="AW142" s="211">
        <f t="shared" si="227"/>
        <v>0</v>
      </c>
      <c r="AX142" s="211">
        <f t="shared" si="228"/>
        <v>0</v>
      </c>
      <c r="AY142" s="211">
        <f t="shared" si="229"/>
        <v>1.5233333333333334</v>
      </c>
      <c r="AZ142" s="211">
        <f t="shared" si="230"/>
        <v>0</v>
      </c>
      <c r="BA142" s="211">
        <f t="shared" si="231"/>
        <v>0</v>
      </c>
      <c r="BB142" s="211">
        <f t="shared" si="407"/>
        <v>0</v>
      </c>
      <c r="BC142" s="211">
        <f t="shared" si="408"/>
        <v>0</v>
      </c>
      <c r="BD142" s="211">
        <f t="shared" si="409"/>
        <v>0</v>
      </c>
      <c r="BE142" s="207"/>
      <c r="BF142" s="207"/>
      <c r="BG142" s="207"/>
      <c r="BH142" s="207"/>
      <c r="BI142" s="207"/>
      <c r="BJ142" s="207"/>
      <c r="BK142" s="207"/>
      <c r="BL142" s="207"/>
    </row>
    <row r="143" spans="1:64" ht="12.75" x14ac:dyDescent="0.2">
      <c r="A143" s="429">
        <v>18</v>
      </c>
      <c r="B143" s="432" t="s">
        <v>234</v>
      </c>
      <c r="C143" s="212" t="s">
        <v>235</v>
      </c>
      <c r="D143" s="422">
        <f>SUM(E143:AB151)</f>
        <v>598.22</v>
      </c>
      <c r="E143" s="212">
        <v>222</v>
      </c>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3" t="s">
        <v>188</v>
      </c>
      <c r="AD143" s="214">
        <f t="shared" si="364"/>
        <v>4.33</v>
      </c>
      <c r="AE143" s="215">
        <f>'1. SVS ABA DE CARREGAMENTO'!$B$90</f>
        <v>24</v>
      </c>
      <c r="AF143" s="422">
        <f>SUM(AG143:BD151)</f>
        <v>189.1983625</v>
      </c>
      <c r="AG143" s="216">
        <f t="shared" si="431"/>
        <v>40.052500000000002</v>
      </c>
      <c r="AH143" s="216">
        <f t="shared" si="216"/>
        <v>0</v>
      </c>
      <c r="AI143" s="216">
        <f t="shared" si="217"/>
        <v>0</v>
      </c>
      <c r="AJ143" s="216">
        <f t="shared" si="218"/>
        <v>0</v>
      </c>
      <c r="AK143" s="216">
        <f t="shared" si="219"/>
        <v>0</v>
      </c>
      <c r="AL143" s="217">
        <f t="shared" si="5"/>
        <v>0</v>
      </c>
      <c r="AM143" s="217">
        <f t="shared" si="6"/>
        <v>0</v>
      </c>
      <c r="AN143" s="216">
        <f t="shared" si="278"/>
        <v>0</v>
      </c>
      <c r="AO143" s="216">
        <f t="shared" si="279"/>
        <v>0</v>
      </c>
      <c r="AP143" s="217">
        <f t="shared" si="9"/>
        <v>0</v>
      </c>
      <c r="AQ143" s="217">
        <f t="shared" si="10"/>
        <v>0</v>
      </c>
      <c r="AR143" s="216">
        <f t="shared" si="222"/>
        <v>0</v>
      </c>
      <c r="AS143" s="216">
        <f t="shared" si="223"/>
        <v>0</v>
      </c>
      <c r="AT143" s="216">
        <f t="shared" si="224"/>
        <v>0</v>
      </c>
      <c r="AU143" s="216">
        <f t="shared" si="225"/>
        <v>0</v>
      </c>
      <c r="AV143" s="216">
        <f t="shared" si="226"/>
        <v>0</v>
      </c>
      <c r="AW143" s="216">
        <f t="shared" si="227"/>
        <v>0</v>
      </c>
      <c r="AX143" s="216">
        <f t="shared" si="228"/>
        <v>0</v>
      </c>
      <c r="AY143" s="216">
        <f t="shared" si="229"/>
        <v>0</v>
      </c>
      <c r="AZ143" s="216">
        <f t="shared" si="230"/>
        <v>0</v>
      </c>
      <c r="BA143" s="216">
        <f t="shared" si="231"/>
        <v>0</v>
      </c>
      <c r="BB143" s="218">
        <f t="shared" si="407"/>
        <v>0</v>
      </c>
      <c r="BC143" s="218">
        <f t="shared" si="408"/>
        <v>0</v>
      </c>
      <c r="BD143" s="218">
        <f t="shared" si="409"/>
        <v>0</v>
      </c>
      <c r="BE143" s="207"/>
      <c r="BF143" s="207"/>
      <c r="BG143" s="207"/>
      <c r="BH143" s="207"/>
      <c r="BI143" s="207"/>
      <c r="BJ143" s="207"/>
      <c r="BK143" s="207"/>
      <c r="BL143" s="207"/>
    </row>
    <row r="144" spans="1:64" ht="12.75" x14ac:dyDescent="0.2">
      <c r="A144" s="430"/>
      <c r="B144" s="430"/>
      <c r="C144" s="212" t="s">
        <v>236</v>
      </c>
      <c r="D144" s="423"/>
      <c r="E144" s="212"/>
      <c r="F144" s="212">
        <v>16.16</v>
      </c>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3" t="s">
        <v>188</v>
      </c>
      <c r="AD144" s="214">
        <f t="shared" si="364"/>
        <v>4.33</v>
      </c>
      <c r="AE144" s="215">
        <f>'1. SVS ABA DE CARREGAMENTO'!$B$90</f>
        <v>24</v>
      </c>
      <c r="AF144" s="423"/>
      <c r="AG144" s="216">
        <f t="shared" si="431"/>
        <v>0</v>
      </c>
      <c r="AH144" s="216">
        <f t="shared" si="216"/>
        <v>2.9155333333333338</v>
      </c>
      <c r="AI144" s="216">
        <f t="shared" si="217"/>
        <v>0</v>
      </c>
      <c r="AJ144" s="216">
        <f t="shared" si="218"/>
        <v>0</v>
      </c>
      <c r="AK144" s="216">
        <f t="shared" si="219"/>
        <v>0</v>
      </c>
      <c r="AL144" s="217">
        <f t="shared" si="5"/>
        <v>0</v>
      </c>
      <c r="AM144" s="217">
        <f t="shared" si="6"/>
        <v>0</v>
      </c>
      <c r="AN144" s="216">
        <f t="shared" si="278"/>
        <v>0</v>
      </c>
      <c r="AO144" s="216">
        <f t="shared" si="279"/>
        <v>0</v>
      </c>
      <c r="AP144" s="217">
        <f t="shared" si="9"/>
        <v>0</v>
      </c>
      <c r="AQ144" s="217">
        <f t="shared" si="10"/>
        <v>0</v>
      </c>
      <c r="AR144" s="216">
        <f t="shared" si="222"/>
        <v>0</v>
      </c>
      <c r="AS144" s="216">
        <f t="shared" si="223"/>
        <v>0</v>
      </c>
      <c r="AT144" s="216">
        <f t="shared" si="224"/>
        <v>0</v>
      </c>
      <c r="AU144" s="216">
        <f t="shared" si="225"/>
        <v>0</v>
      </c>
      <c r="AV144" s="216">
        <f t="shared" si="226"/>
        <v>0</v>
      </c>
      <c r="AW144" s="216">
        <f t="shared" si="227"/>
        <v>0</v>
      </c>
      <c r="AX144" s="216">
        <f t="shared" si="228"/>
        <v>0</v>
      </c>
      <c r="AY144" s="216">
        <f t="shared" si="229"/>
        <v>0</v>
      </c>
      <c r="AZ144" s="216">
        <f t="shared" si="230"/>
        <v>0</v>
      </c>
      <c r="BA144" s="216">
        <f t="shared" si="231"/>
        <v>0</v>
      </c>
      <c r="BB144" s="218">
        <f t="shared" si="407"/>
        <v>0</v>
      </c>
      <c r="BC144" s="218">
        <f t="shared" si="408"/>
        <v>0</v>
      </c>
      <c r="BD144" s="218">
        <f t="shared" si="409"/>
        <v>0</v>
      </c>
      <c r="BE144" s="207"/>
      <c r="BF144" s="207"/>
      <c r="BG144" s="207"/>
      <c r="BH144" s="207"/>
      <c r="BI144" s="207"/>
      <c r="BJ144" s="207"/>
      <c r="BK144" s="207"/>
      <c r="BL144" s="207"/>
    </row>
    <row r="145" spans="1:64" ht="25.5" x14ac:dyDescent="0.2">
      <c r="A145" s="430"/>
      <c r="B145" s="430"/>
      <c r="C145" s="212" t="s">
        <v>237</v>
      </c>
      <c r="D145" s="423"/>
      <c r="E145" s="212"/>
      <c r="F145" s="212">
        <v>27.6</v>
      </c>
      <c r="G145" s="212"/>
      <c r="H145" s="212"/>
      <c r="I145" s="212"/>
      <c r="J145" s="212"/>
      <c r="K145" s="212"/>
      <c r="L145" s="212"/>
      <c r="M145" s="212"/>
      <c r="N145" s="212"/>
      <c r="O145" s="212"/>
      <c r="P145" s="212">
        <v>0</v>
      </c>
      <c r="Q145" s="212"/>
      <c r="R145" s="212"/>
      <c r="S145" s="212"/>
      <c r="T145" s="212"/>
      <c r="U145" s="212"/>
      <c r="V145" s="212"/>
      <c r="W145" s="212"/>
      <c r="X145" s="212"/>
      <c r="Y145" s="212"/>
      <c r="Z145" s="212"/>
      <c r="AA145" s="212"/>
      <c r="AB145" s="212"/>
      <c r="AC145" s="213" t="s">
        <v>185</v>
      </c>
      <c r="AD145" s="214">
        <f t="shared" si="364"/>
        <v>24</v>
      </c>
      <c r="AE145" s="215">
        <f>'1. SVS ABA DE CARREGAMENTO'!$B$90</f>
        <v>24</v>
      </c>
      <c r="AF145" s="423"/>
      <c r="AG145" s="216">
        <f t="shared" si="431"/>
        <v>0</v>
      </c>
      <c r="AH145" s="216">
        <f t="shared" si="216"/>
        <v>27.600000000000005</v>
      </c>
      <c r="AI145" s="216">
        <f t="shared" si="217"/>
        <v>0</v>
      </c>
      <c r="AJ145" s="216">
        <f t="shared" si="218"/>
        <v>0</v>
      </c>
      <c r="AK145" s="216">
        <f t="shared" si="219"/>
        <v>0</v>
      </c>
      <c r="AL145" s="217">
        <f t="shared" si="5"/>
        <v>0</v>
      </c>
      <c r="AM145" s="217">
        <f t="shared" si="6"/>
        <v>0</v>
      </c>
      <c r="AN145" s="216">
        <f t="shared" si="278"/>
        <v>0</v>
      </c>
      <c r="AO145" s="216">
        <f t="shared" si="279"/>
        <v>0</v>
      </c>
      <c r="AP145" s="217">
        <f t="shared" si="9"/>
        <v>0</v>
      </c>
      <c r="AQ145" s="217">
        <f t="shared" si="10"/>
        <v>0</v>
      </c>
      <c r="AR145" s="216">
        <f t="shared" si="222"/>
        <v>0</v>
      </c>
      <c r="AS145" s="216">
        <f t="shared" si="223"/>
        <v>0</v>
      </c>
      <c r="AT145" s="216">
        <f t="shared" si="224"/>
        <v>0</v>
      </c>
      <c r="AU145" s="216">
        <f t="shared" si="225"/>
        <v>0</v>
      </c>
      <c r="AV145" s="216">
        <f t="shared" si="226"/>
        <v>0</v>
      </c>
      <c r="AW145" s="216">
        <f t="shared" si="227"/>
        <v>0</v>
      </c>
      <c r="AX145" s="216">
        <f t="shared" si="228"/>
        <v>0</v>
      </c>
      <c r="AY145" s="216">
        <f t="shared" si="229"/>
        <v>0</v>
      </c>
      <c r="AZ145" s="216">
        <f t="shared" si="230"/>
        <v>0</v>
      </c>
      <c r="BA145" s="216">
        <f t="shared" si="231"/>
        <v>0</v>
      </c>
      <c r="BB145" s="218">
        <f t="shared" si="407"/>
        <v>0</v>
      </c>
      <c r="BC145" s="218">
        <f t="shared" si="408"/>
        <v>0</v>
      </c>
      <c r="BD145" s="218">
        <f t="shared" si="409"/>
        <v>0</v>
      </c>
      <c r="BE145" s="207"/>
      <c r="BF145" s="207"/>
      <c r="BG145" s="207"/>
      <c r="BH145" s="207"/>
      <c r="BI145" s="207"/>
      <c r="BJ145" s="207"/>
      <c r="BK145" s="207"/>
      <c r="BL145" s="207"/>
    </row>
    <row r="146" spans="1:64" ht="25.5" x14ac:dyDescent="0.2">
      <c r="A146" s="430"/>
      <c r="B146" s="430"/>
      <c r="C146" s="212" t="s">
        <v>184</v>
      </c>
      <c r="D146" s="423"/>
      <c r="E146" s="212"/>
      <c r="F146" s="212"/>
      <c r="G146" s="212"/>
      <c r="H146" s="212"/>
      <c r="I146" s="212"/>
      <c r="J146" s="212"/>
      <c r="K146" s="212"/>
      <c r="L146" s="212"/>
      <c r="M146" s="212">
        <v>157.93</v>
      </c>
      <c r="N146" s="212"/>
      <c r="O146" s="212"/>
      <c r="P146" s="212">
        <v>51.81</v>
      </c>
      <c r="Q146" s="212"/>
      <c r="R146" s="212"/>
      <c r="S146" s="212"/>
      <c r="T146" s="212"/>
      <c r="U146" s="212"/>
      <c r="V146" s="212"/>
      <c r="W146" s="212"/>
      <c r="X146" s="212"/>
      <c r="Y146" s="212"/>
      <c r="Z146" s="212"/>
      <c r="AA146" s="212"/>
      <c r="AB146" s="212"/>
      <c r="AC146" s="213" t="s">
        <v>188</v>
      </c>
      <c r="AD146" s="214">
        <f t="shared" si="364"/>
        <v>4.33</v>
      </c>
      <c r="AE146" s="215">
        <f>'1. SVS ABA DE CARREGAMENTO'!$B$90</f>
        <v>24</v>
      </c>
      <c r="AF146" s="423"/>
      <c r="AG146" s="216">
        <f t="shared" si="431"/>
        <v>0</v>
      </c>
      <c r="AH146" s="216">
        <f t="shared" si="216"/>
        <v>0</v>
      </c>
      <c r="AI146" s="216">
        <f t="shared" si="217"/>
        <v>0</v>
      </c>
      <c r="AJ146" s="216">
        <f t="shared" si="218"/>
        <v>0</v>
      </c>
      <c r="AK146" s="216">
        <f t="shared" si="219"/>
        <v>0</v>
      </c>
      <c r="AL146" s="217">
        <f t="shared" si="5"/>
        <v>0</v>
      </c>
      <c r="AM146" s="217">
        <f t="shared" si="6"/>
        <v>0</v>
      </c>
      <c r="AN146" s="216">
        <f t="shared" si="278"/>
        <v>0</v>
      </c>
      <c r="AO146" s="216">
        <f t="shared" si="279"/>
        <v>28.493204166666668</v>
      </c>
      <c r="AP146" s="217">
        <f t="shared" si="9"/>
        <v>0</v>
      </c>
      <c r="AQ146" s="217">
        <f t="shared" si="10"/>
        <v>0</v>
      </c>
      <c r="AR146" s="216">
        <f t="shared" si="222"/>
        <v>9.3473875000000017</v>
      </c>
      <c r="AS146" s="216">
        <f t="shared" si="223"/>
        <v>0</v>
      </c>
      <c r="AT146" s="216">
        <f t="shared" si="224"/>
        <v>0</v>
      </c>
      <c r="AU146" s="216">
        <f t="shared" si="225"/>
        <v>0</v>
      </c>
      <c r="AV146" s="216">
        <f t="shared" si="226"/>
        <v>0</v>
      </c>
      <c r="AW146" s="216">
        <f t="shared" si="227"/>
        <v>0</v>
      </c>
      <c r="AX146" s="216">
        <f t="shared" si="228"/>
        <v>0</v>
      </c>
      <c r="AY146" s="216">
        <f t="shared" si="229"/>
        <v>0</v>
      </c>
      <c r="AZ146" s="216">
        <f t="shared" si="230"/>
        <v>0</v>
      </c>
      <c r="BA146" s="216">
        <f t="shared" si="231"/>
        <v>0</v>
      </c>
      <c r="BB146" s="218">
        <f t="shared" si="407"/>
        <v>0</v>
      </c>
      <c r="BC146" s="218">
        <f t="shared" si="408"/>
        <v>0</v>
      </c>
      <c r="BD146" s="218">
        <f t="shared" si="409"/>
        <v>0</v>
      </c>
      <c r="BE146" s="207"/>
      <c r="BF146" s="207"/>
      <c r="BG146" s="207"/>
      <c r="BH146" s="207"/>
      <c r="BI146" s="207"/>
      <c r="BJ146" s="207"/>
      <c r="BK146" s="207"/>
      <c r="BL146" s="207"/>
    </row>
    <row r="147" spans="1:64" ht="12.75" x14ac:dyDescent="0.2">
      <c r="A147" s="430"/>
      <c r="B147" s="430"/>
      <c r="C147" s="212" t="s">
        <v>186</v>
      </c>
      <c r="D147" s="423"/>
      <c r="E147" s="212"/>
      <c r="F147" s="212"/>
      <c r="G147" s="212"/>
      <c r="H147" s="212"/>
      <c r="I147" s="212"/>
      <c r="J147" s="212"/>
      <c r="K147" s="212"/>
      <c r="L147" s="212"/>
      <c r="M147" s="212"/>
      <c r="N147" s="212"/>
      <c r="O147" s="212"/>
      <c r="P147" s="212"/>
      <c r="Q147" s="212"/>
      <c r="R147" s="212"/>
      <c r="S147" s="212"/>
      <c r="T147" s="212"/>
      <c r="U147" s="212"/>
      <c r="V147" s="212">
        <v>28.1</v>
      </c>
      <c r="W147" s="212"/>
      <c r="X147" s="212"/>
      <c r="Y147" s="212"/>
      <c r="Z147" s="212"/>
      <c r="AA147" s="212"/>
      <c r="AB147" s="212"/>
      <c r="AC147" s="213" t="s">
        <v>627</v>
      </c>
      <c r="AD147" s="214">
        <f t="shared" si="364"/>
        <v>0.17</v>
      </c>
      <c r="AE147" s="215">
        <f>'1. SVS ABA DE CARREGAMENTO'!$B$90</f>
        <v>24</v>
      </c>
      <c r="AF147" s="423"/>
      <c r="AG147" s="216">
        <f t="shared" si="431"/>
        <v>0</v>
      </c>
      <c r="AH147" s="216">
        <f t="shared" si="216"/>
        <v>0</v>
      </c>
      <c r="AI147" s="216">
        <f t="shared" si="217"/>
        <v>0</v>
      </c>
      <c r="AJ147" s="216">
        <f t="shared" si="218"/>
        <v>0</v>
      </c>
      <c r="AK147" s="216">
        <f t="shared" si="219"/>
        <v>0</v>
      </c>
      <c r="AL147" s="217">
        <f t="shared" si="5"/>
        <v>0</v>
      </c>
      <c r="AM147" s="217">
        <f t="shared" si="6"/>
        <v>0</v>
      </c>
      <c r="AN147" s="216">
        <f t="shared" si="278"/>
        <v>0</v>
      </c>
      <c r="AO147" s="216">
        <f t="shared" si="279"/>
        <v>0</v>
      </c>
      <c r="AP147" s="217">
        <f t="shared" si="9"/>
        <v>0</v>
      </c>
      <c r="AQ147" s="217">
        <f t="shared" si="10"/>
        <v>0</v>
      </c>
      <c r="AR147" s="216">
        <f t="shared" si="222"/>
        <v>0</v>
      </c>
      <c r="AS147" s="216">
        <f t="shared" si="223"/>
        <v>0</v>
      </c>
      <c r="AT147" s="216">
        <f t="shared" si="224"/>
        <v>0</v>
      </c>
      <c r="AU147" s="216">
        <f t="shared" si="225"/>
        <v>0</v>
      </c>
      <c r="AV147" s="216">
        <f t="shared" si="226"/>
        <v>0</v>
      </c>
      <c r="AW147" s="216">
        <f t="shared" si="227"/>
        <v>0</v>
      </c>
      <c r="AX147" s="216">
        <f t="shared" si="228"/>
        <v>0.1990416666666667</v>
      </c>
      <c r="AY147" s="216">
        <f t="shared" si="229"/>
        <v>0</v>
      </c>
      <c r="AZ147" s="216">
        <f t="shared" si="230"/>
        <v>0</v>
      </c>
      <c r="BA147" s="216">
        <f t="shared" si="231"/>
        <v>0</v>
      </c>
      <c r="BB147" s="218">
        <f t="shared" si="407"/>
        <v>0</v>
      </c>
      <c r="BC147" s="218">
        <f t="shared" si="408"/>
        <v>0</v>
      </c>
      <c r="BD147" s="218">
        <f t="shared" si="409"/>
        <v>0</v>
      </c>
      <c r="BE147" s="207"/>
      <c r="BF147" s="207"/>
      <c r="BG147" s="207"/>
      <c r="BH147" s="207"/>
      <c r="BI147" s="207"/>
      <c r="BJ147" s="207"/>
      <c r="BK147" s="207"/>
      <c r="BL147" s="207"/>
    </row>
    <row r="148" spans="1:64" ht="12.75" x14ac:dyDescent="0.2">
      <c r="A148" s="430"/>
      <c r="B148" s="430"/>
      <c r="C148" s="212" t="s">
        <v>187</v>
      </c>
      <c r="D148" s="423"/>
      <c r="E148" s="212"/>
      <c r="F148" s="212"/>
      <c r="G148" s="212"/>
      <c r="H148" s="212"/>
      <c r="I148" s="212"/>
      <c r="J148" s="212"/>
      <c r="K148" s="212"/>
      <c r="L148" s="212"/>
      <c r="M148" s="212"/>
      <c r="N148" s="212"/>
      <c r="O148" s="212"/>
      <c r="P148" s="212"/>
      <c r="Q148" s="212"/>
      <c r="R148" s="212"/>
      <c r="S148" s="212"/>
      <c r="T148" s="212"/>
      <c r="U148" s="212"/>
      <c r="V148" s="212"/>
      <c r="W148" s="212">
        <v>28.1</v>
      </c>
      <c r="X148" s="212"/>
      <c r="Y148" s="212"/>
      <c r="Z148" s="212"/>
      <c r="AA148" s="212"/>
      <c r="AB148" s="212"/>
      <c r="AC148" s="213" t="s">
        <v>188</v>
      </c>
      <c r="AD148" s="214">
        <f t="shared" si="364"/>
        <v>4.33</v>
      </c>
      <c r="AE148" s="215">
        <f>'1. SVS ABA DE CARREGAMENTO'!$B$90</f>
        <v>24</v>
      </c>
      <c r="AF148" s="423"/>
      <c r="AG148" s="216">
        <f t="shared" si="431"/>
        <v>0</v>
      </c>
      <c r="AH148" s="216">
        <f t="shared" si="216"/>
        <v>0</v>
      </c>
      <c r="AI148" s="216">
        <f t="shared" si="217"/>
        <v>0</v>
      </c>
      <c r="AJ148" s="216">
        <f t="shared" si="218"/>
        <v>0</v>
      </c>
      <c r="AK148" s="216">
        <f t="shared" si="219"/>
        <v>0</v>
      </c>
      <c r="AL148" s="217">
        <f t="shared" si="5"/>
        <v>0</v>
      </c>
      <c r="AM148" s="217">
        <f t="shared" si="6"/>
        <v>0</v>
      </c>
      <c r="AN148" s="216">
        <f t="shared" si="278"/>
        <v>0</v>
      </c>
      <c r="AO148" s="216">
        <f t="shared" si="279"/>
        <v>0</v>
      </c>
      <c r="AP148" s="217">
        <f t="shared" si="9"/>
        <v>0</v>
      </c>
      <c r="AQ148" s="217">
        <f t="shared" si="10"/>
        <v>0</v>
      </c>
      <c r="AR148" s="216">
        <f t="shared" si="222"/>
        <v>0</v>
      </c>
      <c r="AS148" s="216">
        <f t="shared" si="223"/>
        <v>0</v>
      </c>
      <c r="AT148" s="216">
        <f t="shared" si="224"/>
        <v>0</v>
      </c>
      <c r="AU148" s="216">
        <f t="shared" si="225"/>
        <v>0</v>
      </c>
      <c r="AV148" s="216">
        <f t="shared" si="226"/>
        <v>0</v>
      </c>
      <c r="AW148" s="216">
        <f t="shared" si="227"/>
        <v>0</v>
      </c>
      <c r="AX148" s="216">
        <f t="shared" si="228"/>
        <v>0</v>
      </c>
      <c r="AY148" s="216">
        <f t="shared" si="229"/>
        <v>5.0697083333333337</v>
      </c>
      <c r="AZ148" s="216">
        <f t="shared" si="230"/>
        <v>0</v>
      </c>
      <c r="BA148" s="216">
        <f t="shared" si="231"/>
        <v>0</v>
      </c>
      <c r="BB148" s="218">
        <f t="shared" si="407"/>
        <v>0</v>
      </c>
      <c r="BC148" s="218">
        <f t="shared" si="408"/>
        <v>0</v>
      </c>
      <c r="BD148" s="218">
        <f t="shared" si="409"/>
        <v>0</v>
      </c>
      <c r="BE148" s="207"/>
      <c r="BF148" s="207"/>
      <c r="BG148" s="207"/>
      <c r="BH148" s="207"/>
      <c r="BI148" s="207"/>
      <c r="BJ148" s="207"/>
      <c r="BK148" s="207"/>
      <c r="BL148" s="207"/>
    </row>
    <row r="149" spans="1:64" ht="12.75" x14ac:dyDescent="0.2">
      <c r="A149" s="430"/>
      <c r="B149" s="430"/>
      <c r="C149" s="219" t="s">
        <v>160</v>
      </c>
      <c r="D149" s="423"/>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v>16.63</v>
      </c>
      <c r="AA149" s="212"/>
      <c r="AB149" s="212"/>
      <c r="AC149" s="213" t="s">
        <v>625</v>
      </c>
      <c r="AD149" s="214">
        <f t="shared" si="364"/>
        <v>96</v>
      </c>
      <c r="AE149" s="215">
        <f>'1. SVS ABA DE CARREGAMENTO'!$B$90</f>
        <v>24</v>
      </c>
      <c r="AF149" s="423"/>
      <c r="AG149" s="216">
        <f t="shared" ref="AG149:AG150" si="432">(E149*AD149)/AE149</f>
        <v>0</v>
      </c>
      <c r="AH149" s="216">
        <f t="shared" ref="AH149:AH150" si="433">(F149*AD149)/AE149</f>
        <v>0</v>
      </c>
      <c r="AI149" s="216">
        <f t="shared" ref="AI149:AI150" si="434">(G149*AD149)/AE149</f>
        <v>0</v>
      </c>
      <c r="AJ149" s="216">
        <f t="shared" ref="AJ149:AJ150" si="435">(H149*AD149)/AE149</f>
        <v>0</v>
      </c>
      <c r="AK149" s="216">
        <f t="shared" ref="AK149:AK150" si="436">(I149*AD149)/AE149</f>
        <v>0</v>
      </c>
      <c r="AL149" s="217">
        <f t="shared" ref="AL149:AL150" si="437">(J149*AD149)/AE149</f>
        <v>0</v>
      </c>
      <c r="AM149" s="217">
        <f t="shared" ref="AM149:AM150" si="438">(K149*AD149)/AE149</f>
        <v>0</v>
      </c>
      <c r="AN149" s="216">
        <f t="shared" ref="AN149:AN150" si="439">(L149*AD149)/AE149</f>
        <v>0</v>
      </c>
      <c r="AO149" s="216">
        <f t="shared" ref="AO149:AO150" si="440">(M149*AD149)/AE149</f>
        <v>0</v>
      </c>
      <c r="AP149" s="217">
        <f t="shared" ref="AP149:AP150" si="441">(N149*AD149)/AE149</f>
        <v>0</v>
      </c>
      <c r="AQ149" s="217">
        <f t="shared" ref="AQ149:AQ150" si="442">(O149*AD149)/AE149</f>
        <v>0</v>
      </c>
      <c r="AR149" s="216">
        <f t="shared" ref="AR149:AR150" si="443">(P149*AD149)/AE149</f>
        <v>0</v>
      </c>
      <c r="AS149" s="216">
        <f t="shared" ref="AS149:AS150" si="444">(Q149*AD149)/AE149</f>
        <v>0</v>
      </c>
      <c r="AT149" s="216">
        <f t="shared" ref="AT149:AT150" si="445">(R149*AD149)/AE149</f>
        <v>0</v>
      </c>
      <c r="AU149" s="216">
        <f t="shared" ref="AU149:AU150" si="446">(S149*AD149)/AE149</f>
        <v>0</v>
      </c>
      <c r="AV149" s="216">
        <f t="shared" ref="AV149:AV150" si="447">(T149*AD149)/AE149</f>
        <v>0</v>
      </c>
      <c r="AW149" s="216">
        <f t="shared" ref="AW149:AW150" si="448">(U149*AD149)/AE149</f>
        <v>0</v>
      </c>
      <c r="AX149" s="216">
        <f t="shared" ref="AX149:AX150" si="449">(V149*AD149)/AE149</f>
        <v>0</v>
      </c>
      <c r="AY149" s="216">
        <f t="shared" ref="AY149:AY150" si="450">(W149*AD149)/AE149</f>
        <v>0</v>
      </c>
      <c r="AZ149" s="216">
        <f t="shared" ref="AZ149:AZ150" si="451">(X149*AD149)/AE149</f>
        <v>0</v>
      </c>
      <c r="BA149" s="216">
        <f t="shared" ref="BA149:BA150" si="452">(Y149*AD149)/AE149</f>
        <v>0</v>
      </c>
      <c r="BB149" s="218">
        <f t="shared" si="407"/>
        <v>66.52</v>
      </c>
      <c r="BC149" s="218">
        <f t="shared" si="408"/>
        <v>0</v>
      </c>
      <c r="BD149" s="218">
        <f t="shared" si="409"/>
        <v>0</v>
      </c>
      <c r="BE149" s="207"/>
      <c r="BF149" s="207"/>
      <c r="BG149" s="207"/>
      <c r="BH149" s="207"/>
      <c r="BI149" s="207"/>
      <c r="BJ149" s="207"/>
      <c r="BK149" s="207"/>
      <c r="BL149" s="207"/>
    </row>
    <row r="150" spans="1:64" ht="12.75" x14ac:dyDescent="0.2">
      <c r="A150" s="430"/>
      <c r="B150" s="430"/>
      <c r="C150" s="219" t="s">
        <v>87</v>
      </c>
      <c r="D150" s="423"/>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v>16.63</v>
      </c>
      <c r="AC150" s="213" t="s">
        <v>188</v>
      </c>
      <c r="AD150" s="214">
        <f t="shared" si="364"/>
        <v>4.33</v>
      </c>
      <c r="AE150" s="215">
        <f>'1. SVS ABA DE CARREGAMENTO'!$B$90</f>
        <v>24</v>
      </c>
      <c r="AF150" s="423"/>
      <c r="AG150" s="216">
        <f t="shared" si="432"/>
        <v>0</v>
      </c>
      <c r="AH150" s="216">
        <f t="shared" si="433"/>
        <v>0</v>
      </c>
      <c r="AI150" s="216">
        <f t="shared" si="434"/>
        <v>0</v>
      </c>
      <c r="AJ150" s="216">
        <f t="shared" si="435"/>
        <v>0</v>
      </c>
      <c r="AK150" s="216">
        <f t="shared" si="436"/>
        <v>0</v>
      </c>
      <c r="AL150" s="217">
        <f t="shared" si="437"/>
        <v>0</v>
      </c>
      <c r="AM150" s="217">
        <f t="shared" si="438"/>
        <v>0</v>
      </c>
      <c r="AN150" s="216">
        <f t="shared" si="439"/>
        <v>0</v>
      </c>
      <c r="AO150" s="216">
        <f t="shared" si="440"/>
        <v>0</v>
      </c>
      <c r="AP150" s="217">
        <f t="shared" si="441"/>
        <v>0</v>
      </c>
      <c r="AQ150" s="217">
        <f t="shared" si="442"/>
        <v>0</v>
      </c>
      <c r="AR150" s="216">
        <f t="shared" si="443"/>
        <v>0</v>
      </c>
      <c r="AS150" s="216">
        <f t="shared" si="444"/>
        <v>0</v>
      </c>
      <c r="AT150" s="216">
        <f t="shared" si="445"/>
        <v>0</v>
      </c>
      <c r="AU150" s="216">
        <f t="shared" si="446"/>
        <v>0</v>
      </c>
      <c r="AV150" s="216">
        <f t="shared" si="447"/>
        <v>0</v>
      </c>
      <c r="AW150" s="216">
        <f t="shared" si="448"/>
        <v>0</v>
      </c>
      <c r="AX150" s="216">
        <f t="shared" si="449"/>
        <v>0</v>
      </c>
      <c r="AY150" s="216">
        <f t="shared" si="450"/>
        <v>0</v>
      </c>
      <c r="AZ150" s="216">
        <f t="shared" si="451"/>
        <v>0</v>
      </c>
      <c r="BA150" s="216">
        <f t="shared" si="452"/>
        <v>0</v>
      </c>
      <c r="BB150" s="218">
        <f t="shared" si="407"/>
        <v>0</v>
      </c>
      <c r="BC150" s="218">
        <f t="shared" si="408"/>
        <v>0</v>
      </c>
      <c r="BD150" s="218">
        <f t="shared" si="409"/>
        <v>3.0003291666666665</v>
      </c>
      <c r="BE150" s="207"/>
      <c r="BF150" s="207"/>
      <c r="BG150" s="207"/>
      <c r="BH150" s="207"/>
      <c r="BI150" s="207"/>
      <c r="BJ150" s="207"/>
      <c r="BK150" s="207"/>
      <c r="BL150" s="207"/>
    </row>
    <row r="151" spans="1:64" ht="25.5" x14ac:dyDescent="0.2">
      <c r="A151" s="431"/>
      <c r="B151" s="431"/>
      <c r="C151" s="219" t="s">
        <v>86</v>
      </c>
      <c r="D151" s="424"/>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v>33.26</v>
      </c>
      <c r="AB151" s="212"/>
      <c r="AC151" s="213" t="s">
        <v>188</v>
      </c>
      <c r="AD151" s="214">
        <f t="shared" si="364"/>
        <v>4.33</v>
      </c>
      <c r="AE151" s="215">
        <f>'1. SVS ABA DE CARREGAMENTO'!$B$90</f>
        <v>24</v>
      </c>
      <c r="AF151" s="424"/>
      <c r="AG151" s="216">
        <f t="shared" si="431"/>
        <v>0</v>
      </c>
      <c r="AH151" s="216">
        <f t="shared" si="216"/>
        <v>0</v>
      </c>
      <c r="AI151" s="216">
        <f t="shared" si="217"/>
        <v>0</v>
      </c>
      <c r="AJ151" s="216">
        <f t="shared" si="218"/>
        <v>0</v>
      </c>
      <c r="AK151" s="216">
        <f t="shared" si="219"/>
        <v>0</v>
      </c>
      <c r="AL151" s="217">
        <f t="shared" si="5"/>
        <v>0</v>
      </c>
      <c r="AM151" s="217">
        <f t="shared" si="6"/>
        <v>0</v>
      </c>
      <c r="AN151" s="216">
        <f t="shared" si="278"/>
        <v>0</v>
      </c>
      <c r="AO151" s="216">
        <f t="shared" si="279"/>
        <v>0</v>
      </c>
      <c r="AP151" s="217">
        <f t="shared" si="9"/>
        <v>0</v>
      </c>
      <c r="AQ151" s="217">
        <f t="shared" si="10"/>
        <v>0</v>
      </c>
      <c r="AR151" s="216">
        <f t="shared" si="222"/>
        <v>0</v>
      </c>
      <c r="AS151" s="216">
        <f t="shared" si="223"/>
        <v>0</v>
      </c>
      <c r="AT151" s="216">
        <f t="shared" si="224"/>
        <v>0</v>
      </c>
      <c r="AU151" s="216">
        <f t="shared" si="225"/>
        <v>0</v>
      </c>
      <c r="AV151" s="216">
        <f t="shared" si="226"/>
        <v>0</v>
      </c>
      <c r="AW151" s="216">
        <f t="shared" si="227"/>
        <v>0</v>
      </c>
      <c r="AX151" s="216">
        <f t="shared" si="228"/>
        <v>0</v>
      </c>
      <c r="AY151" s="216">
        <f t="shared" si="229"/>
        <v>0</v>
      </c>
      <c r="AZ151" s="216">
        <f t="shared" si="230"/>
        <v>0</v>
      </c>
      <c r="BA151" s="216">
        <f t="shared" si="231"/>
        <v>0</v>
      </c>
      <c r="BB151" s="218">
        <f t="shared" si="407"/>
        <v>0</v>
      </c>
      <c r="BC151" s="218">
        <f t="shared" si="408"/>
        <v>6.000658333333333</v>
      </c>
      <c r="BD151" s="218">
        <f t="shared" si="409"/>
        <v>0</v>
      </c>
      <c r="BE151" s="207"/>
      <c r="BF151" s="207"/>
      <c r="BG151" s="207"/>
      <c r="BH151" s="207"/>
      <c r="BI151" s="207"/>
      <c r="BJ151" s="207"/>
      <c r="BK151" s="207"/>
      <c r="BL151" s="207"/>
    </row>
    <row r="152" spans="1:64" ht="12.75" x14ac:dyDescent="0.2">
      <c r="A152" s="433">
        <v>19</v>
      </c>
      <c r="B152" s="434" t="s">
        <v>238</v>
      </c>
      <c r="C152" s="208" t="s">
        <v>196</v>
      </c>
      <c r="D152" s="425">
        <f>SUM(E152:AB162)</f>
        <v>1259.3900000000001</v>
      </c>
      <c r="E152" s="208">
        <v>16.07</v>
      </c>
      <c r="F152" s="208">
        <v>24.45</v>
      </c>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t="s">
        <v>185</v>
      </c>
      <c r="AD152" s="209">
        <f t="shared" si="364"/>
        <v>24</v>
      </c>
      <c r="AE152" s="210">
        <f>'1. SVS ABA DE CARREGAMENTO'!$B$90</f>
        <v>24</v>
      </c>
      <c r="AF152" s="425">
        <f>SUM(AG152:BD162)</f>
        <v>287.14463333333339</v>
      </c>
      <c r="AG152" s="211">
        <f t="shared" si="431"/>
        <v>16.07</v>
      </c>
      <c r="AH152" s="211">
        <f t="shared" si="216"/>
        <v>24.45</v>
      </c>
      <c r="AI152" s="211">
        <f t="shared" si="217"/>
        <v>0</v>
      </c>
      <c r="AJ152" s="211">
        <f t="shared" si="218"/>
        <v>0</v>
      </c>
      <c r="AK152" s="211">
        <f t="shared" si="219"/>
        <v>0</v>
      </c>
      <c r="AL152" s="211">
        <f t="shared" si="5"/>
        <v>0</v>
      </c>
      <c r="AM152" s="211">
        <f t="shared" si="6"/>
        <v>0</v>
      </c>
      <c r="AN152" s="211">
        <f t="shared" si="278"/>
        <v>0</v>
      </c>
      <c r="AO152" s="211">
        <f t="shared" si="279"/>
        <v>0</v>
      </c>
      <c r="AP152" s="211">
        <f t="shared" si="9"/>
        <v>0</v>
      </c>
      <c r="AQ152" s="211">
        <f t="shared" si="10"/>
        <v>0</v>
      </c>
      <c r="AR152" s="211">
        <f t="shared" si="222"/>
        <v>0</v>
      </c>
      <c r="AS152" s="211">
        <f t="shared" si="223"/>
        <v>0</v>
      </c>
      <c r="AT152" s="211">
        <f t="shared" si="224"/>
        <v>0</v>
      </c>
      <c r="AU152" s="211">
        <f t="shared" si="225"/>
        <v>0</v>
      </c>
      <c r="AV152" s="211">
        <f t="shared" si="226"/>
        <v>0</v>
      </c>
      <c r="AW152" s="211">
        <f t="shared" si="227"/>
        <v>0</v>
      </c>
      <c r="AX152" s="211">
        <f t="shared" si="228"/>
        <v>0</v>
      </c>
      <c r="AY152" s="211">
        <f t="shared" si="229"/>
        <v>0</v>
      </c>
      <c r="AZ152" s="211">
        <f t="shared" si="230"/>
        <v>0</v>
      </c>
      <c r="BA152" s="211">
        <f t="shared" si="231"/>
        <v>0</v>
      </c>
      <c r="BB152" s="211">
        <f t="shared" si="407"/>
        <v>0</v>
      </c>
      <c r="BC152" s="211">
        <f t="shared" si="408"/>
        <v>0</v>
      </c>
      <c r="BD152" s="211">
        <f t="shared" si="409"/>
        <v>0</v>
      </c>
      <c r="BE152" s="207"/>
      <c r="BF152" s="207"/>
      <c r="BG152" s="207"/>
      <c r="BH152" s="207"/>
      <c r="BI152" s="207"/>
      <c r="BJ152" s="207"/>
      <c r="BK152" s="207"/>
      <c r="BL152" s="207"/>
    </row>
    <row r="153" spans="1:64" ht="12.75" x14ac:dyDescent="0.2">
      <c r="A153" s="430"/>
      <c r="B153" s="430"/>
      <c r="C153" s="208" t="s">
        <v>239</v>
      </c>
      <c r="D153" s="423"/>
      <c r="E153" s="208"/>
      <c r="F153" s="208"/>
      <c r="G153" s="208"/>
      <c r="H153" s="208">
        <v>184.06</v>
      </c>
      <c r="I153" s="208"/>
      <c r="J153" s="208"/>
      <c r="K153" s="208"/>
      <c r="L153" s="208"/>
      <c r="M153" s="208"/>
      <c r="N153" s="208"/>
      <c r="O153" s="208"/>
      <c r="P153" s="208"/>
      <c r="Q153" s="208"/>
      <c r="R153" s="208"/>
      <c r="S153" s="208"/>
      <c r="T153" s="208"/>
      <c r="U153" s="208"/>
      <c r="V153" s="208"/>
      <c r="W153" s="208"/>
      <c r="X153" s="208"/>
      <c r="Y153" s="208"/>
      <c r="Z153" s="208"/>
      <c r="AA153" s="208"/>
      <c r="AB153" s="208"/>
      <c r="AC153" s="208" t="s">
        <v>189</v>
      </c>
      <c r="AD153" s="209">
        <f t="shared" si="364"/>
        <v>1</v>
      </c>
      <c r="AE153" s="210">
        <f>'1. SVS ABA DE CARREGAMENTO'!$B$90</f>
        <v>24</v>
      </c>
      <c r="AF153" s="423"/>
      <c r="AG153" s="211">
        <f t="shared" si="431"/>
        <v>0</v>
      </c>
      <c r="AH153" s="211">
        <f t="shared" si="216"/>
        <v>0</v>
      </c>
      <c r="AI153" s="211">
        <f t="shared" si="217"/>
        <v>0</v>
      </c>
      <c r="AJ153" s="211">
        <f t="shared" si="218"/>
        <v>7.6691666666666665</v>
      </c>
      <c r="AK153" s="211">
        <f t="shared" si="219"/>
        <v>0</v>
      </c>
      <c r="AL153" s="211">
        <f t="shared" si="5"/>
        <v>0</v>
      </c>
      <c r="AM153" s="211">
        <f t="shared" si="6"/>
        <v>0</v>
      </c>
      <c r="AN153" s="211">
        <f t="shared" si="278"/>
        <v>0</v>
      </c>
      <c r="AO153" s="211">
        <f t="shared" si="279"/>
        <v>0</v>
      </c>
      <c r="AP153" s="211">
        <f t="shared" si="9"/>
        <v>0</v>
      </c>
      <c r="AQ153" s="211">
        <f t="shared" si="10"/>
        <v>0</v>
      </c>
      <c r="AR153" s="211">
        <f t="shared" si="222"/>
        <v>0</v>
      </c>
      <c r="AS153" s="211">
        <f t="shared" si="223"/>
        <v>0</v>
      </c>
      <c r="AT153" s="211">
        <f t="shared" si="224"/>
        <v>0</v>
      </c>
      <c r="AU153" s="211">
        <f t="shared" si="225"/>
        <v>0</v>
      </c>
      <c r="AV153" s="211">
        <f t="shared" si="226"/>
        <v>0</v>
      </c>
      <c r="AW153" s="211">
        <f t="shared" si="227"/>
        <v>0</v>
      </c>
      <c r="AX153" s="211">
        <f t="shared" si="228"/>
        <v>0</v>
      </c>
      <c r="AY153" s="211">
        <f t="shared" si="229"/>
        <v>0</v>
      </c>
      <c r="AZ153" s="211">
        <f t="shared" si="230"/>
        <v>0</v>
      </c>
      <c r="BA153" s="211">
        <f t="shared" si="231"/>
        <v>0</v>
      </c>
      <c r="BB153" s="211">
        <f t="shared" si="407"/>
        <v>0</v>
      </c>
      <c r="BC153" s="211">
        <f t="shared" si="408"/>
        <v>0</v>
      </c>
      <c r="BD153" s="211">
        <f t="shared" si="409"/>
        <v>0</v>
      </c>
      <c r="BE153" s="207"/>
      <c r="BF153" s="207"/>
      <c r="BG153" s="207"/>
      <c r="BH153" s="207"/>
      <c r="BI153" s="207"/>
      <c r="BJ153" s="207"/>
      <c r="BK153" s="207"/>
      <c r="BL153" s="207"/>
    </row>
    <row r="154" spans="1:64" ht="25.5" x14ac:dyDescent="0.2">
      <c r="A154" s="430"/>
      <c r="B154" s="430"/>
      <c r="C154" s="208" t="s">
        <v>626</v>
      </c>
      <c r="D154" s="423"/>
      <c r="E154" s="208"/>
      <c r="F154" s="208">
        <v>60.25</v>
      </c>
      <c r="G154" s="208"/>
      <c r="H154" s="208"/>
      <c r="I154" s="208"/>
      <c r="J154" s="208"/>
      <c r="K154" s="208"/>
      <c r="L154" s="208"/>
      <c r="M154" s="208"/>
      <c r="N154" s="208"/>
      <c r="O154" s="208"/>
      <c r="P154" s="208"/>
      <c r="Q154" s="208"/>
      <c r="R154" s="208"/>
      <c r="S154" s="208"/>
      <c r="T154" s="208"/>
      <c r="U154" s="208"/>
      <c r="V154" s="208"/>
      <c r="W154" s="208"/>
      <c r="X154" s="208"/>
      <c r="Y154" s="208"/>
      <c r="Z154" s="208"/>
      <c r="AA154" s="208"/>
      <c r="AB154" s="208"/>
      <c r="AC154" s="208" t="s">
        <v>185</v>
      </c>
      <c r="AD154" s="209">
        <f t="shared" si="364"/>
        <v>24</v>
      </c>
      <c r="AE154" s="210">
        <f>'1. SVS ABA DE CARREGAMENTO'!$B$90</f>
        <v>24</v>
      </c>
      <c r="AF154" s="423"/>
      <c r="AG154" s="211">
        <f t="shared" si="431"/>
        <v>0</v>
      </c>
      <c r="AH154" s="211">
        <f t="shared" si="216"/>
        <v>60.25</v>
      </c>
      <c r="AI154" s="211">
        <f t="shared" si="217"/>
        <v>0</v>
      </c>
      <c r="AJ154" s="211">
        <f t="shared" si="218"/>
        <v>0</v>
      </c>
      <c r="AK154" s="211">
        <f t="shared" si="219"/>
        <v>0</v>
      </c>
      <c r="AL154" s="211">
        <f t="shared" si="5"/>
        <v>0</v>
      </c>
      <c r="AM154" s="211">
        <f t="shared" si="6"/>
        <v>0</v>
      </c>
      <c r="AN154" s="211">
        <f t="shared" si="278"/>
        <v>0</v>
      </c>
      <c r="AO154" s="211">
        <f t="shared" si="279"/>
        <v>0</v>
      </c>
      <c r="AP154" s="211">
        <f t="shared" si="9"/>
        <v>0</v>
      </c>
      <c r="AQ154" s="211">
        <f t="shared" si="10"/>
        <v>0</v>
      </c>
      <c r="AR154" s="211">
        <f t="shared" si="222"/>
        <v>0</v>
      </c>
      <c r="AS154" s="211">
        <f t="shared" si="223"/>
        <v>0</v>
      </c>
      <c r="AT154" s="211">
        <f t="shared" si="224"/>
        <v>0</v>
      </c>
      <c r="AU154" s="211">
        <f t="shared" si="225"/>
        <v>0</v>
      </c>
      <c r="AV154" s="211">
        <f t="shared" si="226"/>
        <v>0</v>
      </c>
      <c r="AW154" s="211">
        <f t="shared" si="227"/>
        <v>0</v>
      </c>
      <c r="AX154" s="211">
        <f t="shared" si="228"/>
        <v>0</v>
      </c>
      <c r="AY154" s="211">
        <f t="shared" si="229"/>
        <v>0</v>
      </c>
      <c r="AZ154" s="211">
        <f t="shared" si="230"/>
        <v>0</v>
      </c>
      <c r="BA154" s="211">
        <f t="shared" si="231"/>
        <v>0</v>
      </c>
      <c r="BB154" s="211">
        <f t="shared" si="407"/>
        <v>0</v>
      </c>
      <c r="BC154" s="211">
        <f t="shared" si="408"/>
        <v>0</v>
      </c>
      <c r="BD154" s="211">
        <f t="shared" si="409"/>
        <v>0</v>
      </c>
      <c r="BE154" s="207"/>
      <c r="BF154" s="207"/>
      <c r="BG154" s="207"/>
      <c r="BH154" s="207"/>
      <c r="BI154" s="207"/>
      <c r="BJ154" s="207"/>
      <c r="BK154" s="207"/>
      <c r="BL154" s="207"/>
    </row>
    <row r="155" spans="1:64" ht="12.75" x14ac:dyDescent="0.2">
      <c r="A155" s="430"/>
      <c r="B155" s="430"/>
      <c r="C155" s="208" t="s">
        <v>240</v>
      </c>
      <c r="D155" s="423"/>
      <c r="E155" s="208"/>
      <c r="F155" s="208"/>
      <c r="G155" s="208"/>
      <c r="H155" s="208"/>
      <c r="I155" s="208">
        <v>118.51</v>
      </c>
      <c r="J155" s="208"/>
      <c r="K155" s="208"/>
      <c r="L155" s="208"/>
      <c r="M155" s="208"/>
      <c r="N155" s="208"/>
      <c r="O155" s="208"/>
      <c r="P155" s="208"/>
      <c r="Q155" s="208"/>
      <c r="R155" s="208"/>
      <c r="S155" s="208"/>
      <c r="T155" s="208"/>
      <c r="U155" s="208"/>
      <c r="V155" s="208"/>
      <c r="W155" s="208"/>
      <c r="X155" s="208"/>
      <c r="Y155" s="208"/>
      <c r="Z155" s="208"/>
      <c r="AA155" s="208"/>
      <c r="AB155" s="208"/>
      <c r="AC155" s="208" t="s">
        <v>185</v>
      </c>
      <c r="AD155" s="209">
        <f t="shared" si="364"/>
        <v>24</v>
      </c>
      <c r="AE155" s="210">
        <f>'1. SVS ABA DE CARREGAMENTO'!$B$90</f>
        <v>24</v>
      </c>
      <c r="AF155" s="423"/>
      <c r="AG155" s="211">
        <f t="shared" si="431"/>
        <v>0</v>
      </c>
      <c r="AH155" s="211">
        <f t="shared" si="216"/>
        <v>0</v>
      </c>
      <c r="AI155" s="211">
        <f t="shared" si="217"/>
        <v>0</v>
      </c>
      <c r="AJ155" s="211">
        <f t="shared" si="218"/>
        <v>0</v>
      </c>
      <c r="AK155" s="211">
        <f t="shared" si="219"/>
        <v>118.51</v>
      </c>
      <c r="AL155" s="211">
        <f t="shared" si="5"/>
        <v>0</v>
      </c>
      <c r="AM155" s="211">
        <f t="shared" si="6"/>
        <v>0</v>
      </c>
      <c r="AN155" s="211">
        <f t="shared" si="278"/>
        <v>0</v>
      </c>
      <c r="AO155" s="211">
        <f t="shared" si="279"/>
        <v>0</v>
      </c>
      <c r="AP155" s="211">
        <f t="shared" si="9"/>
        <v>0</v>
      </c>
      <c r="AQ155" s="211">
        <f t="shared" si="10"/>
        <v>0</v>
      </c>
      <c r="AR155" s="211">
        <f t="shared" si="222"/>
        <v>0</v>
      </c>
      <c r="AS155" s="211">
        <f t="shared" si="223"/>
        <v>0</v>
      </c>
      <c r="AT155" s="211">
        <f t="shared" si="224"/>
        <v>0</v>
      </c>
      <c r="AU155" s="211">
        <f t="shared" si="225"/>
        <v>0</v>
      </c>
      <c r="AV155" s="211">
        <f t="shared" si="226"/>
        <v>0</v>
      </c>
      <c r="AW155" s="211">
        <f t="shared" si="227"/>
        <v>0</v>
      </c>
      <c r="AX155" s="211">
        <f t="shared" si="228"/>
        <v>0</v>
      </c>
      <c r="AY155" s="211">
        <f t="shared" si="229"/>
        <v>0</v>
      </c>
      <c r="AZ155" s="211">
        <f t="shared" si="230"/>
        <v>0</v>
      </c>
      <c r="BA155" s="211">
        <f t="shared" si="231"/>
        <v>0</v>
      </c>
      <c r="BB155" s="211">
        <f t="shared" si="407"/>
        <v>0</v>
      </c>
      <c r="BC155" s="211">
        <f t="shared" si="408"/>
        <v>0</v>
      </c>
      <c r="BD155" s="211">
        <f t="shared" si="409"/>
        <v>0</v>
      </c>
      <c r="BE155" s="207"/>
      <c r="BF155" s="207"/>
      <c r="BG155" s="207"/>
      <c r="BH155" s="207"/>
      <c r="BI155" s="207"/>
      <c r="BJ155" s="207"/>
      <c r="BK155" s="207"/>
      <c r="BL155" s="207"/>
    </row>
    <row r="156" spans="1:64" ht="12.75" x14ac:dyDescent="0.2">
      <c r="A156" s="430"/>
      <c r="B156" s="430"/>
      <c r="C156" s="208" t="s">
        <v>241</v>
      </c>
      <c r="D156" s="423"/>
      <c r="E156" s="208"/>
      <c r="F156" s="208"/>
      <c r="G156" s="208"/>
      <c r="H156" s="208">
        <v>716.92</v>
      </c>
      <c r="I156" s="208"/>
      <c r="J156" s="208"/>
      <c r="K156" s="208"/>
      <c r="L156" s="208"/>
      <c r="M156" s="208"/>
      <c r="N156" s="208"/>
      <c r="O156" s="208"/>
      <c r="P156" s="208"/>
      <c r="Q156" s="208"/>
      <c r="R156" s="208"/>
      <c r="S156" s="208"/>
      <c r="T156" s="208"/>
      <c r="U156" s="208"/>
      <c r="V156" s="208"/>
      <c r="W156" s="208"/>
      <c r="X156" s="208"/>
      <c r="Y156" s="208"/>
      <c r="Z156" s="208"/>
      <c r="AA156" s="208"/>
      <c r="AB156" s="208"/>
      <c r="AC156" s="208" t="s">
        <v>189</v>
      </c>
      <c r="AD156" s="209">
        <f t="shared" si="364"/>
        <v>1</v>
      </c>
      <c r="AE156" s="210">
        <f>'1. SVS ABA DE CARREGAMENTO'!$B$90</f>
        <v>24</v>
      </c>
      <c r="AF156" s="423"/>
      <c r="AG156" s="211">
        <f t="shared" si="431"/>
        <v>0</v>
      </c>
      <c r="AH156" s="211">
        <f t="shared" si="216"/>
        <v>0</v>
      </c>
      <c r="AI156" s="211">
        <f t="shared" si="217"/>
        <v>0</v>
      </c>
      <c r="AJ156" s="211">
        <f t="shared" si="218"/>
        <v>29.871666666666666</v>
      </c>
      <c r="AK156" s="211">
        <f t="shared" si="219"/>
        <v>0</v>
      </c>
      <c r="AL156" s="211">
        <f t="shared" si="5"/>
        <v>0</v>
      </c>
      <c r="AM156" s="211">
        <f t="shared" si="6"/>
        <v>0</v>
      </c>
      <c r="AN156" s="211">
        <f t="shared" si="278"/>
        <v>0</v>
      </c>
      <c r="AO156" s="211">
        <f t="shared" si="279"/>
        <v>0</v>
      </c>
      <c r="AP156" s="211">
        <f t="shared" si="9"/>
        <v>0</v>
      </c>
      <c r="AQ156" s="211">
        <f t="shared" si="10"/>
        <v>0</v>
      </c>
      <c r="AR156" s="211">
        <f t="shared" si="222"/>
        <v>0</v>
      </c>
      <c r="AS156" s="211">
        <f t="shared" si="223"/>
        <v>0</v>
      </c>
      <c r="AT156" s="211">
        <f t="shared" si="224"/>
        <v>0</v>
      </c>
      <c r="AU156" s="211">
        <f t="shared" si="225"/>
        <v>0</v>
      </c>
      <c r="AV156" s="211">
        <f t="shared" si="226"/>
        <v>0</v>
      </c>
      <c r="AW156" s="211">
        <f t="shared" si="227"/>
        <v>0</v>
      </c>
      <c r="AX156" s="211">
        <f t="shared" si="228"/>
        <v>0</v>
      </c>
      <c r="AY156" s="211">
        <f t="shared" si="229"/>
        <v>0</v>
      </c>
      <c r="AZ156" s="211">
        <f t="shared" si="230"/>
        <v>0</v>
      </c>
      <c r="BA156" s="211">
        <f t="shared" si="231"/>
        <v>0</v>
      </c>
      <c r="BB156" s="211">
        <f t="shared" si="407"/>
        <v>0</v>
      </c>
      <c r="BC156" s="211">
        <f t="shared" si="408"/>
        <v>0</v>
      </c>
      <c r="BD156" s="211">
        <f t="shared" si="409"/>
        <v>0</v>
      </c>
      <c r="BE156" s="207"/>
      <c r="BF156" s="207"/>
      <c r="BG156" s="207"/>
      <c r="BH156" s="207"/>
      <c r="BI156" s="207"/>
      <c r="BJ156" s="207"/>
      <c r="BK156" s="207"/>
      <c r="BL156" s="207"/>
    </row>
    <row r="157" spans="1:64" ht="25.5" x14ac:dyDescent="0.2">
      <c r="A157" s="430"/>
      <c r="B157" s="430"/>
      <c r="C157" s="208" t="s">
        <v>184</v>
      </c>
      <c r="D157" s="423"/>
      <c r="E157" s="208"/>
      <c r="F157" s="208"/>
      <c r="G157" s="208"/>
      <c r="H157" s="208"/>
      <c r="I157" s="208"/>
      <c r="J157" s="208"/>
      <c r="K157" s="208"/>
      <c r="L157" s="208"/>
      <c r="M157" s="208">
        <v>30.68</v>
      </c>
      <c r="N157" s="208"/>
      <c r="O157" s="208"/>
      <c r="P157" s="208"/>
      <c r="Q157" s="208"/>
      <c r="R157" s="208"/>
      <c r="S157" s="208"/>
      <c r="T157" s="208"/>
      <c r="U157" s="208"/>
      <c r="V157" s="208"/>
      <c r="W157" s="208"/>
      <c r="X157" s="208"/>
      <c r="Y157" s="208"/>
      <c r="Z157" s="208"/>
      <c r="AA157" s="208"/>
      <c r="AB157" s="208"/>
      <c r="AC157" s="208" t="s">
        <v>188</v>
      </c>
      <c r="AD157" s="209">
        <f t="shared" si="364"/>
        <v>4.33</v>
      </c>
      <c r="AE157" s="210">
        <f>'1. SVS ABA DE CARREGAMENTO'!$B$90</f>
        <v>24</v>
      </c>
      <c r="AF157" s="423"/>
      <c r="AG157" s="211">
        <f t="shared" si="431"/>
        <v>0</v>
      </c>
      <c r="AH157" s="211">
        <f t="shared" si="216"/>
        <v>0</v>
      </c>
      <c r="AI157" s="211">
        <f t="shared" si="217"/>
        <v>0</v>
      </c>
      <c r="AJ157" s="211">
        <f t="shared" si="218"/>
        <v>0</v>
      </c>
      <c r="AK157" s="211">
        <f t="shared" si="219"/>
        <v>0</v>
      </c>
      <c r="AL157" s="211">
        <f t="shared" si="5"/>
        <v>0</v>
      </c>
      <c r="AM157" s="211">
        <f t="shared" si="6"/>
        <v>0</v>
      </c>
      <c r="AN157" s="211">
        <f t="shared" si="278"/>
        <v>0</v>
      </c>
      <c r="AO157" s="211">
        <f t="shared" si="279"/>
        <v>5.5351833333333333</v>
      </c>
      <c r="AP157" s="211">
        <f t="shared" si="9"/>
        <v>0</v>
      </c>
      <c r="AQ157" s="211">
        <f t="shared" si="10"/>
        <v>0</v>
      </c>
      <c r="AR157" s="211">
        <f t="shared" si="222"/>
        <v>0</v>
      </c>
      <c r="AS157" s="211">
        <f t="shared" si="223"/>
        <v>0</v>
      </c>
      <c r="AT157" s="211">
        <f t="shared" si="224"/>
        <v>0</v>
      </c>
      <c r="AU157" s="211">
        <f t="shared" si="225"/>
        <v>0</v>
      </c>
      <c r="AV157" s="211">
        <f t="shared" si="226"/>
        <v>0</v>
      </c>
      <c r="AW157" s="211">
        <f t="shared" si="227"/>
        <v>0</v>
      </c>
      <c r="AX157" s="211">
        <f t="shared" si="228"/>
        <v>0</v>
      </c>
      <c r="AY157" s="211">
        <f t="shared" si="229"/>
        <v>0</v>
      </c>
      <c r="AZ157" s="211">
        <f t="shared" si="230"/>
        <v>0</v>
      </c>
      <c r="BA157" s="211">
        <f t="shared" si="231"/>
        <v>0</v>
      </c>
      <c r="BB157" s="211">
        <f t="shared" si="407"/>
        <v>0</v>
      </c>
      <c r="BC157" s="211">
        <f t="shared" si="408"/>
        <v>0</v>
      </c>
      <c r="BD157" s="211">
        <f t="shared" si="409"/>
        <v>0</v>
      </c>
      <c r="BE157" s="207"/>
      <c r="BF157" s="207"/>
      <c r="BG157" s="207"/>
      <c r="BH157" s="207"/>
      <c r="BI157" s="207"/>
      <c r="BJ157" s="207"/>
      <c r="BK157" s="207"/>
      <c r="BL157" s="207"/>
    </row>
    <row r="158" spans="1:64" ht="12.75" x14ac:dyDescent="0.2">
      <c r="A158" s="430"/>
      <c r="B158" s="430"/>
      <c r="C158" s="208" t="s">
        <v>186</v>
      </c>
      <c r="D158" s="423"/>
      <c r="E158" s="208"/>
      <c r="F158" s="208"/>
      <c r="G158" s="208"/>
      <c r="H158" s="208"/>
      <c r="I158" s="208"/>
      <c r="J158" s="208"/>
      <c r="K158" s="208"/>
      <c r="L158" s="208"/>
      <c r="M158" s="208"/>
      <c r="N158" s="208"/>
      <c r="O158" s="208"/>
      <c r="P158" s="208"/>
      <c r="Q158" s="208"/>
      <c r="R158" s="208"/>
      <c r="S158" s="208"/>
      <c r="T158" s="208"/>
      <c r="U158" s="208"/>
      <c r="V158" s="208">
        <v>38</v>
      </c>
      <c r="W158" s="208"/>
      <c r="X158" s="208"/>
      <c r="Y158" s="208"/>
      <c r="Z158" s="208"/>
      <c r="AA158" s="208"/>
      <c r="AB158" s="208"/>
      <c r="AC158" s="208" t="s">
        <v>627</v>
      </c>
      <c r="AD158" s="209">
        <f t="shared" si="364"/>
        <v>0.17</v>
      </c>
      <c r="AE158" s="210">
        <f>'1. SVS ABA DE CARREGAMENTO'!$B$90</f>
        <v>24</v>
      </c>
      <c r="AF158" s="423"/>
      <c r="AG158" s="211">
        <f t="shared" si="431"/>
        <v>0</v>
      </c>
      <c r="AH158" s="211">
        <f t="shared" si="216"/>
        <v>0</v>
      </c>
      <c r="AI158" s="211">
        <f t="shared" si="217"/>
        <v>0</v>
      </c>
      <c r="AJ158" s="211">
        <f t="shared" si="218"/>
        <v>0</v>
      </c>
      <c r="AK158" s="211">
        <f t="shared" si="219"/>
        <v>0</v>
      </c>
      <c r="AL158" s="211">
        <f t="shared" si="5"/>
        <v>0</v>
      </c>
      <c r="AM158" s="211">
        <f t="shared" si="6"/>
        <v>0</v>
      </c>
      <c r="AN158" s="211">
        <f t="shared" si="278"/>
        <v>0</v>
      </c>
      <c r="AO158" s="211">
        <f t="shared" si="279"/>
        <v>0</v>
      </c>
      <c r="AP158" s="211">
        <f t="shared" si="9"/>
        <v>0</v>
      </c>
      <c r="AQ158" s="211">
        <f t="shared" si="10"/>
        <v>0</v>
      </c>
      <c r="AR158" s="211">
        <f t="shared" si="222"/>
        <v>0</v>
      </c>
      <c r="AS158" s="211">
        <f t="shared" si="223"/>
        <v>0</v>
      </c>
      <c r="AT158" s="211">
        <f t="shared" si="224"/>
        <v>0</v>
      </c>
      <c r="AU158" s="211">
        <f t="shared" si="225"/>
        <v>0</v>
      </c>
      <c r="AV158" s="211">
        <f t="shared" si="226"/>
        <v>0</v>
      </c>
      <c r="AW158" s="211">
        <f t="shared" si="227"/>
        <v>0</v>
      </c>
      <c r="AX158" s="211">
        <f t="shared" si="228"/>
        <v>0.26916666666666672</v>
      </c>
      <c r="AY158" s="211">
        <f t="shared" si="229"/>
        <v>0</v>
      </c>
      <c r="AZ158" s="211">
        <f t="shared" si="230"/>
        <v>0</v>
      </c>
      <c r="BA158" s="211">
        <f t="shared" si="231"/>
        <v>0</v>
      </c>
      <c r="BB158" s="211">
        <f t="shared" si="407"/>
        <v>0</v>
      </c>
      <c r="BC158" s="211">
        <f t="shared" si="408"/>
        <v>0</v>
      </c>
      <c r="BD158" s="211">
        <f t="shared" si="409"/>
        <v>0</v>
      </c>
      <c r="BE158" s="207"/>
      <c r="BF158" s="207"/>
      <c r="BG158" s="207"/>
      <c r="BH158" s="207"/>
      <c r="BI158" s="207"/>
      <c r="BJ158" s="207"/>
      <c r="BK158" s="207"/>
      <c r="BL158" s="207"/>
    </row>
    <row r="159" spans="1:64" ht="12.75" x14ac:dyDescent="0.2">
      <c r="A159" s="430"/>
      <c r="B159" s="430"/>
      <c r="C159" s="208" t="s">
        <v>187</v>
      </c>
      <c r="D159" s="423"/>
      <c r="E159" s="208"/>
      <c r="F159" s="208"/>
      <c r="G159" s="208"/>
      <c r="H159" s="208"/>
      <c r="I159" s="208"/>
      <c r="J159" s="208"/>
      <c r="K159" s="208"/>
      <c r="L159" s="208"/>
      <c r="M159" s="208"/>
      <c r="N159" s="208"/>
      <c r="O159" s="208"/>
      <c r="P159" s="208"/>
      <c r="Q159" s="208"/>
      <c r="R159" s="208"/>
      <c r="S159" s="208"/>
      <c r="T159" s="208"/>
      <c r="U159" s="208"/>
      <c r="V159" s="208"/>
      <c r="W159" s="208">
        <v>38</v>
      </c>
      <c r="X159" s="208"/>
      <c r="Y159" s="208"/>
      <c r="Z159" s="208"/>
      <c r="AA159" s="208"/>
      <c r="AB159" s="208"/>
      <c r="AC159" s="208" t="s">
        <v>188</v>
      </c>
      <c r="AD159" s="209">
        <f t="shared" si="364"/>
        <v>4.33</v>
      </c>
      <c r="AE159" s="210">
        <f>'1. SVS ABA DE CARREGAMENTO'!$B$90</f>
        <v>24</v>
      </c>
      <c r="AF159" s="423"/>
      <c r="AG159" s="211">
        <f t="shared" si="431"/>
        <v>0</v>
      </c>
      <c r="AH159" s="211">
        <f t="shared" si="216"/>
        <v>0</v>
      </c>
      <c r="AI159" s="211">
        <f t="shared" si="217"/>
        <v>0</v>
      </c>
      <c r="AJ159" s="211">
        <f t="shared" si="218"/>
        <v>0</v>
      </c>
      <c r="AK159" s="211">
        <f t="shared" si="219"/>
        <v>0</v>
      </c>
      <c r="AL159" s="211">
        <f t="shared" si="5"/>
        <v>0</v>
      </c>
      <c r="AM159" s="211">
        <f t="shared" si="6"/>
        <v>0</v>
      </c>
      <c r="AN159" s="211">
        <f t="shared" si="278"/>
        <v>0</v>
      </c>
      <c r="AO159" s="211">
        <f t="shared" si="279"/>
        <v>0</v>
      </c>
      <c r="AP159" s="211">
        <f t="shared" si="9"/>
        <v>0</v>
      </c>
      <c r="AQ159" s="211">
        <f t="shared" si="10"/>
        <v>0</v>
      </c>
      <c r="AR159" s="211">
        <f t="shared" si="222"/>
        <v>0</v>
      </c>
      <c r="AS159" s="211">
        <f t="shared" si="223"/>
        <v>0</v>
      </c>
      <c r="AT159" s="211">
        <f t="shared" si="224"/>
        <v>0</v>
      </c>
      <c r="AU159" s="211">
        <f t="shared" si="225"/>
        <v>0</v>
      </c>
      <c r="AV159" s="211">
        <f t="shared" si="226"/>
        <v>0</v>
      </c>
      <c r="AW159" s="211">
        <f t="shared" si="227"/>
        <v>0</v>
      </c>
      <c r="AX159" s="211">
        <f t="shared" si="228"/>
        <v>0</v>
      </c>
      <c r="AY159" s="211">
        <f t="shared" si="229"/>
        <v>6.855833333333333</v>
      </c>
      <c r="AZ159" s="211">
        <f t="shared" si="230"/>
        <v>0</v>
      </c>
      <c r="BA159" s="211">
        <f t="shared" si="231"/>
        <v>0</v>
      </c>
      <c r="BB159" s="211">
        <f t="shared" si="407"/>
        <v>0</v>
      </c>
      <c r="BC159" s="211">
        <f t="shared" si="408"/>
        <v>0</v>
      </c>
      <c r="BD159" s="211">
        <f t="shared" si="409"/>
        <v>0</v>
      </c>
      <c r="BE159" s="207"/>
      <c r="BF159" s="207"/>
      <c r="BG159" s="207"/>
      <c r="BH159" s="207"/>
      <c r="BI159" s="207"/>
      <c r="BJ159" s="207"/>
      <c r="BK159" s="207"/>
      <c r="BL159" s="207"/>
    </row>
    <row r="160" spans="1:64" ht="12.75" x14ac:dyDescent="0.2">
      <c r="A160" s="430"/>
      <c r="B160" s="430"/>
      <c r="C160" s="208" t="s">
        <v>160</v>
      </c>
      <c r="D160" s="423"/>
      <c r="E160" s="208"/>
      <c r="F160" s="208"/>
      <c r="G160" s="208"/>
      <c r="H160" s="208"/>
      <c r="I160" s="208"/>
      <c r="J160" s="208"/>
      <c r="K160" s="208"/>
      <c r="L160" s="208"/>
      <c r="M160" s="208"/>
      <c r="N160" s="208"/>
      <c r="O160" s="208"/>
      <c r="P160" s="208"/>
      <c r="Q160" s="208"/>
      <c r="R160" s="208"/>
      <c r="S160" s="208"/>
      <c r="T160" s="208"/>
      <c r="U160" s="208"/>
      <c r="V160" s="208"/>
      <c r="W160" s="208"/>
      <c r="X160" s="208"/>
      <c r="Y160" s="208"/>
      <c r="Z160" s="208">
        <v>6.49</v>
      </c>
      <c r="AA160" s="208"/>
      <c r="AB160" s="208"/>
      <c r="AC160" s="208" t="s">
        <v>201</v>
      </c>
      <c r="AD160" s="209">
        <f t="shared" si="364"/>
        <v>48</v>
      </c>
      <c r="AE160" s="210">
        <f>'1. SVS ABA DE CARREGAMENTO'!$B$90</f>
        <v>24</v>
      </c>
      <c r="AF160" s="423"/>
      <c r="AG160" s="211">
        <f t="shared" ref="AG160:AG161" si="453">(E160*AD160)/AE160</f>
        <v>0</v>
      </c>
      <c r="AH160" s="211">
        <f t="shared" ref="AH160:AH161" si="454">(F160*AD160)/AE160</f>
        <v>0</v>
      </c>
      <c r="AI160" s="211">
        <f t="shared" ref="AI160:AI161" si="455">(G160*AD160)/AE160</f>
        <v>0</v>
      </c>
      <c r="AJ160" s="211">
        <f t="shared" ref="AJ160:AJ161" si="456">(H160*AD160)/AE160</f>
        <v>0</v>
      </c>
      <c r="AK160" s="211">
        <f t="shared" ref="AK160:AK161" si="457">(I160*AD160)/AE160</f>
        <v>0</v>
      </c>
      <c r="AL160" s="211">
        <f t="shared" ref="AL160:AL161" si="458">(J160*AD160)/AE160</f>
        <v>0</v>
      </c>
      <c r="AM160" s="211">
        <f t="shared" ref="AM160:AM161" si="459">(K160*AD160)/AE160</f>
        <v>0</v>
      </c>
      <c r="AN160" s="211">
        <f t="shared" ref="AN160:AN161" si="460">(L160*AD160)/AE160</f>
        <v>0</v>
      </c>
      <c r="AO160" s="211">
        <f t="shared" ref="AO160:AO161" si="461">(M160*AD160)/AE160</f>
        <v>0</v>
      </c>
      <c r="AP160" s="211">
        <f t="shared" ref="AP160:AP161" si="462">(N160*AD160)/AE160</f>
        <v>0</v>
      </c>
      <c r="AQ160" s="211">
        <f t="shared" ref="AQ160:AQ161" si="463">(O160*AD160)/AE160</f>
        <v>0</v>
      </c>
      <c r="AR160" s="211">
        <f t="shared" ref="AR160:AR161" si="464">(P160*AD160)/AE160</f>
        <v>0</v>
      </c>
      <c r="AS160" s="211">
        <f t="shared" ref="AS160:AS161" si="465">(Q160*AD160)/AE160</f>
        <v>0</v>
      </c>
      <c r="AT160" s="211">
        <f t="shared" ref="AT160:AT161" si="466">(R160*AD160)/AE160</f>
        <v>0</v>
      </c>
      <c r="AU160" s="211">
        <f t="shared" ref="AU160:AU161" si="467">(S160*AD160)/AE160</f>
        <v>0</v>
      </c>
      <c r="AV160" s="211">
        <f t="shared" ref="AV160:AV161" si="468">(T160*AD160)/AE160</f>
        <v>0</v>
      </c>
      <c r="AW160" s="211">
        <f t="shared" ref="AW160:AW161" si="469">(U160*AD160)/AE160</f>
        <v>0</v>
      </c>
      <c r="AX160" s="211">
        <f t="shared" ref="AX160:AX161" si="470">(V160*AD160)/AE160</f>
        <v>0</v>
      </c>
      <c r="AY160" s="211">
        <f t="shared" ref="AY160:AY161" si="471">(W160*AD160)/AE160</f>
        <v>0</v>
      </c>
      <c r="AZ160" s="211">
        <f t="shared" ref="AZ160:AZ161" si="472">(X160*AD160)/AE160</f>
        <v>0</v>
      </c>
      <c r="BA160" s="211">
        <f t="shared" ref="BA160:BA161" si="473">(Y160*AD160)/AE160</f>
        <v>0</v>
      </c>
      <c r="BB160" s="211">
        <f t="shared" si="407"/>
        <v>12.979999999999999</v>
      </c>
      <c r="BC160" s="211">
        <f t="shared" si="408"/>
        <v>0</v>
      </c>
      <c r="BD160" s="211">
        <f t="shared" si="409"/>
        <v>0</v>
      </c>
      <c r="BE160" s="207"/>
      <c r="BF160" s="207"/>
      <c r="BG160" s="207"/>
      <c r="BH160" s="207"/>
      <c r="BI160" s="207"/>
      <c r="BJ160" s="207"/>
      <c r="BK160" s="207"/>
      <c r="BL160" s="207"/>
    </row>
    <row r="161" spans="1:64" ht="12.75" x14ac:dyDescent="0.2">
      <c r="A161" s="430"/>
      <c r="B161" s="430"/>
      <c r="C161" s="208" t="s">
        <v>87</v>
      </c>
      <c r="D161" s="423"/>
      <c r="E161" s="208"/>
      <c r="F161" s="208"/>
      <c r="G161" s="208"/>
      <c r="H161" s="208"/>
      <c r="I161" s="208"/>
      <c r="J161" s="208"/>
      <c r="K161" s="208"/>
      <c r="L161" s="208"/>
      <c r="M161" s="208"/>
      <c r="N161" s="208"/>
      <c r="O161" s="208"/>
      <c r="P161" s="208"/>
      <c r="Q161" s="208"/>
      <c r="R161" s="208"/>
      <c r="S161" s="208"/>
      <c r="T161" s="208"/>
      <c r="U161" s="208"/>
      <c r="V161" s="208"/>
      <c r="W161" s="208"/>
      <c r="X161" s="208"/>
      <c r="Y161" s="208"/>
      <c r="Z161" s="208"/>
      <c r="AA161" s="208"/>
      <c r="AB161" s="208">
        <v>6.49</v>
      </c>
      <c r="AC161" s="208" t="s">
        <v>188</v>
      </c>
      <c r="AD161" s="209">
        <f t="shared" si="364"/>
        <v>4.33</v>
      </c>
      <c r="AE161" s="210">
        <f>'1. SVS ABA DE CARREGAMENTO'!$B$90</f>
        <v>24</v>
      </c>
      <c r="AF161" s="423"/>
      <c r="AG161" s="211">
        <f t="shared" si="453"/>
        <v>0</v>
      </c>
      <c r="AH161" s="211">
        <f t="shared" si="454"/>
        <v>0</v>
      </c>
      <c r="AI161" s="211">
        <f t="shared" si="455"/>
        <v>0</v>
      </c>
      <c r="AJ161" s="211">
        <f t="shared" si="456"/>
        <v>0</v>
      </c>
      <c r="AK161" s="211">
        <f t="shared" si="457"/>
        <v>0</v>
      </c>
      <c r="AL161" s="211">
        <f t="shared" si="458"/>
        <v>0</v>
      </c>
      <c r="AM161" s="211">
        <f t="shared" si="459"/>
        <v>0</v>
      </c>
      <c r="AN161" s="211">
        <f t="shared" si="460"/>
        <v>0</v>
      </c>
      <c r="AO161" s="211">
        <f t="shared" si="461"/>
        <v>0</v>
      </c>
      <c r="AP161" s="211">
        <f t="shared" si="462"/>
        <v>0</v>
      </c>
      <c r="AQ161" s="211">
        <f t="shared" si="463"/>
        <v>0</v>
      </c>
      <c r="AR161" s="211">
        <f t="shared" si="464"/>
        <v>0</v>
      </c>
      <c r="AS161" s="211">
        <f t="shared" si="465"/>
        <v>0</v>
      </c>
      <c r="AT161" s="211">
        <f t="shared" si="466"/>
        <v>0</v>
      </c>
      <c r="AU161" s="211">
        <f t="shared" si="467"/>
        <v>0</v>
      </c>
      <c r="AV161" s="211">
        <f t="shared" si="468"/>
        <v>0</v>
      </c>
      <c r="AW161" s="211">
        <f t="shared" si="469"/>
        <v>0</v>
      </c>
      <c r="AX161" s="211">
        <f t="shared" si="470"/>
        <v>0</v>
      </c>
      <c r="AY161" s="211">
        <f t="shared" si="471"/>
        <v>0</v>
      </c>
      <c r="AZ161" s="211">
        <f t="shared" si="472"/>
        <v>0</v>
      </c>
      <c r="BA161" s="211">
        <f t="shared" si="473"/>
        <v>0</v>
      </c>
      <c r="BB161" s="211">
        <f t="shared" si="407"/>
        <v>0</v>
      </c>
      <c r="BC161" s="211">
        <f t="shared" si="408"/>
        <v>0</v>
      </c>
      <c r="BD161" s="211">
        <f t="shared" si="409"/>
        <v>1.1709041666666666</v>
      </c>
      <c r="BE161" s="207"/>
      <c r="BF161" s="207"/>
      <c r="BG161" s="207"/>
      <c r="BH161" s="207"/>
      <c r="BI161" s="207"/>
      <c r="BJ161" s="207"/>
      <c r="BK161" s="207"/>
      <c r="BL161" s="207"/>
    </row>
    <row r="162" spans="1:64" ht="25.5" x14ac:dyDescent="0.2">
      <c r="A162" s="431"/>
      <c r="B162" s="431"/>
      <c r="C162" s="208" t="s">
        <v>86</v>
      </c>
      <c r="D162" s="424"/>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c r="AA162" s="208">
        <v>19.47</v>
      </c>
      <c r="AB162" s="208"/>
      <c r="AC162" s="208" t="s">
        <v>188</v>
      </c>
      <c r="AD162" s="209">
        <f t="shared" si="364"/>
        <v>4.33</v>
      </c>
      <c r="AE162" s="210">
        <f>'1. SVS ABA DE CARREGAMENTO'!$B$90</f>
        <v>24</v>
      </c>
      <c r="AF162" s="424"/>
      <c r="AG162" s="211">
        <f t="shared" si="431"/>
        <v>0</v>
      </c>
      <c r="AH162" s="211">
        <f t="shared" si="216"/>
        <v>0</v>
      </c>
      <c r="AI162" s="211">
        <f t="shared" si="217"/>
        <v>0</v>
      </c>
      <c r="AJ162" s="211">
        <f t="shared" si="218"/>
        <v>0</v>
      </c>
      <c r="AK162" s="211">
        <f t="shared" si="219"/>
        <v>0</v>
      </c>
      <c r="AL162" s="211">
        <f t="shared" si="5"/>
        <v>0</v>
      </c>
      <c r="AM162" s="211">
        <f t="shared" si="6"/>
        <v>0</v>
      </c>
      <c r="AN162" s="211">
        <f t="shared" si="278"/>
        <v>0</v>
      </c>
      <c r="AO162" s="211">
        <f t="shared" si="279"/>
        <v>0</v>
      </c>
      <c r="AP162" s="211">
        <f t="shared" si="9"/>
        <v>0</v>
      </c>
      <c r="AQ162" s="211">
        <f t="shared" si="10"/>
        <v>0</v>
      </c>
      <c r="AR162" s="211">
        <f t="shared" si="222"/>
        <v>0</v>
      </c>
      <c r="AS162" s="211">
        <f t="shared" si="223"/>
        <v>0</v>
      </c>
      <c r="AT162" s="211">
        <f t="shared" si="224"/>
        <v>0</v>
      </c>
      <c r="AU162" s="211">
        <f t="shared" si="225"/>
        <v>0</v>
      </c>
      <c r="AV162" s="211">
        <f t="shared" si="226"/>
        <v>0</v>
      </c>
      <c r="AW162" s="211">
        <f t="shared" si="227"/>
        <v>0</v>
      </c>
      <c r="AX162" s="211">
        <f t="shared" si="228"/>
        <v>0</v>
      </c>
      <c r="AY162" s="211">
        <f t="shared" si="229"/>
        <v>0</v>
      </c>
      <c r="AZ162" s="211">
        <f t="shared" si="230"/>
        <v>0</v>
      </c>
      <c r="BA162" s="211">
        <f t="shared" si="231"/>
        <v>0</v>
      </c>
      <c r="BB162" s="211">
        <f t="shared" si="407"/>
        <v>0</v>
      </c>
      <c r="BC162" s="211">
        <f t="shared" si="408"/>
        <v>3.5127124999999997</v>
      </c>
      <c r="BD162" s="211">
        <f t="shared" si="409"/>
        <v>0</v>
      </c>
      <c r="BE162" s="207"/>
      <c r="BF162" s="207"/>
      <c r="BG162" s="207"/>
      <c r="BH162" s="207"/>
      <c r="BI162" s="207"/>
      <c r="BJ162" s="207"/>
      <c r="BK162" s="207"/>
      <c r="BL162" s="207"/>
    </row>
    <row r="163" spans="1:64" ht="25.5" x14ac:dyDescent="0.2">
      <c r="A163" s="429">
        <v>20</v>
      </c>
      <c r="B163" s="432" t="s">
        <v>242</v>
      </c>
      <c r="C163" s="212" t="s">
        <v>243</v>
      </c>
      <c r="D163" s="422">
        <f>SUM(E163:AB174)</f>
        <v>1549.77</v>
      </c>
      <c r="E163" s="212"/>
      <c r="F163" s="212">
        <v>174.31</v>
      </c>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3" t="s">
        <v>185</v>
      </c>
      <c r="AD163" s="214">
        <f t="shared" si="364"/>
        <v>24</v>
      </c>
      <c r="AE163" s="215">
        <f>'1. SVS ABA DE CARREGAMENTO'!$B$90</f>
        <v>24</v>
      </c>
      <c r="AF163" s="422">
        <f>SUM(AG163:BD174)</f>
        <v>1184.0439499999998</v>
      </c>
      <c r="AG163" s="216">
        <f t="shared" si="431"/>
        <v>0</v>
      </c>
      <c r="AH163" s="216">
        <f t="shared" si="216"/>
        <v>174.31000000000003</v>
      </c>
      <c r="AI163" s="216">
        <f t="shared" si="217"/>
        <v>0</v>
      </c>
      <c r="AJ163" s="216">
        <f t="shared" si="218"/>
        <v>0</v>
      </c>
      <c r="AK163" s="216">
        <f t="shared" si="219"/>
        <v>0</v>
      </c>
      <c r="AL163" s="217">
        <f t="shared" si="5"/>
        <v>0</v>
      </c>
      <c r="AM163" s="217">
        <f t="shared" si="6"/>
        <v>0</v>
      </c>
      <c r="AN163" s="216">
        <f t="shared" si="278"/>
        <v>0</v>
      </c>
      <c r="AO163" s="216">
        <f t="shared" si="279"/>
        <v>0</v>
      </c>
      <c r="AP163" s="217">
        <f t="shared" si="9"/>
        <v>0</v>
      </c>
      <c r="AQ163" s="217">
        <f t="shared" si="10"/>
        <v>0</v>
      </c>
      <c r="AR163" s="216">
        <f t="shared" si="222"/>
        <v>0</v>
      </c>
      <c r="AS163" s="216">
        <f t="shared" si="223"/>
        <v>0</v>
      </c>
      <c r="AT163" s="216">
        <f t="shared" si="224"/>
        <v>0</v>
      </c>
      <c r="AU163" s="216">
        <f t="shared" si="225"/>
        <v>0</v>
      </c>
      <c r="AV163" s="216">
        <f t="shared" si="226"/>
        <v>0</v>
      </c>
      <c r="AW163" s="216">
        <f t="shared" si="227"/>
        <v>0</v>
      </c>
      <c r="AX163" s="216">
        <f t="shared" si="228"/>
        <v>0</v>
      </c>
      <c r="AY163" s="216">
        <f t="shared" si="229"/>
        <v>0</v>
      </c>
      <c r="AZ163" s="216">
        <f t="shared" si="230"/>
        <v>0</v>
      </c>
      <c r="BA163" s="216">
        <f t="shared" si="231"/>
        <v>0</v>
      </c>
      <c r="BB163" s="218">
        <f t="shared" si="407"/>
        <v>0</v>
      </c>
      <c r="BC163" s="218">
        <f t="shared" si="408"/>
        <v>0</v>
      </c>
      <c r="BD163" s="218">
        <f t="shared" si="409"/>
        <v>0</v>
      </c>
      <c r="BE163" s="207"/>
      <c r="BF163" s="207"/>
      <c r="BG163" s="207"/>
      <c r="BH163" s="207"/>
      <c r="BI163" s="207"/>
      <c r="BJ163" s="207"/>
      <c r="BK163" s="207"/>
      <c r="BL163" s="207"/>
    </row>
    <row r="164" spans="1:64" ht="12.75" x14ac:dyDescent="0.2">
      <c r="A164" s="430"/>
      <c r="B164" s="430"/>
      <c r="C164" s="212" t="s">
        <v>244</v>
      </c>
      <c r="D164" s="423"/>
      <c r="E164" s="212"/>
      <c r="F164" s="212">
        <v>57.28</v>
      </c>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3" t="s">
        <v>185</v>
      </c>
      <c r="AD164" s="214">
        <f t="shared" si="364"/>
        <v>24</v>
      </c>
      <c r="AE164" s="215">
        <f>'1. SVS ABA DE CARREGAMENTO'!$B$90</f>
        <v>24</v>
      </c>
      <c r="AF164" s="423"/>
      <c r="AG164" s="216">
        <f t="shared" si="431"/>
        <v>0</v>
      </c>
      <c r="AH164" s="216">
        <f t="shared" si="216"/>
        <v>57.28</v>
      </c>
      <c r="AI164" s="216">
        <f t="shared" si="217"/>
        <v>0</v>
      </c>
      <c r="AJ164" s="216">
        <f t="shared" si="218"/>
        <v>0</v>
      </c>
      <c r="AK164" s="216">
        <f t="shared" si="219"/>
        <v>0</v>
      </c>
      <c r="AL164" s="217">
        <f t="shared" si="5"/>
        <v>0</v>
      </c>
      <c r="AM164" s="217">
        <f t="shared" si="6"/>
        <v>0</v>
      </c>
      <c r="AN164" s="216">
        <f t="shared" si="278"/>
        <v>0</v>
      </c>
      <c r="AO164" s="216">
        <f t="shared" si="279"/>
        <v>0</v>
      </c>
      <c r="AP164" s="217">
        <f t="shared" si="9"/>
        <v>0</v>
      </c>
      <c r="AQ164" s="217">
        <f t="shared" si="10"/>
        <v>0</v>
      </c>
      <c r="AR164" s="216">
        <f t="shared" si="222"/>
        <v>0</v>
      </c>
      <c r="AS164" s="216">
        <f t="shared" si="223"/>
        <v>0</v>
      </c>
      <c r="AT164" s="216">
        <f t="shared" si="224"/>
        <v>0</v>
      </c>
      <c r="AU164" s="216">
        <f t="shared" si="225"/>
        <v>0</v>
      </c>
      <c r="AV164" s="216">
        <f t="shared" si="226"/>
        <v>0</v>
      </c>
      <c r="AW164" s="216">
        <f t="shared" si="227"/>
        <v>0</v>
      </c>
      <c r="AX164" s="216">
        <f t="shared" si="228"/>
        <v>0</v>
      </c>
      <c r="AY164" s="216">
        <f t="shared" si="229"/>
        <v>0</v>
      </c>
      <c r="AZ164" s="216">
        <f t="shared" si="230"/>
        <v>0</v>
      </c>
      <c r="BA164" s="216">
        <f t="shared" si="231"/>
        <v>0</v>
      </c>
      <c r="BB164" s="218">
        <f t="shared" si="407"/>
        <v>0</v>
      </c>
      <c r="BC164" s="218">
        <f t="shared" si="408"/>
        <v>0</v>
      </c>
      <c r="BD164" s="218">
        <f t="shared" si="409"/>
        <v>0</v>
      </c>
      <c r="BE164" s="207"/>
      <c r="BF164" s="207"/>
      <c r="BG164" s="207"/>
      <c r="BH164" s="207"/>
      <c r="BI164" s="207"/>
      <c r="BJ164" s="207"/>
      <c r="BK164" s="207"/>
      <c r="BL164" s="207"/>
    </row>
    <row r="165" spans="1:64" ht="12.75" x14ac:dyDescent="0.2">
      <c r="A165" s="430"/>
      <c r="B165" s="430"/>
      <c r="C165" s="212" t="s">
        <v>245</v>
      </c>
      <c r="D165" s="423"/>
      <c r="E165" s="212"/>
      <c r="F165" s="212">
        <v>113.08</v>
      </c>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3" t="s">
        <v>185</v>
      </c>
      <c r="AD165" s="214">
        <f t="shared" ref="AD165:AD218" si="474">IF(AC165="DIÁRIA",AE165,IF(AC165="2xDIA",(AE165*2),IF(AC165="3xDIA",(AE165*3),IF(AC165="4xDIA",(AE165*4),IF(AC165="5xDIA",(AE165*5),IF(AC165="6xDIA",(AE165*6),IF(AC165="SEMANAL",4.33,IF(AC165="2xSEMANA",8,IF(AC165="3xSEMANA",12,IF(AC165="QUINZENAL",2,IF(AC165="MENSAL",1,IF(AC165="BIMESTRAL",0.5,IF(AC165="TRIMESTRAL",0.33,IF(AC165="SEMESTRAL",0.17,0))))))))))))))</f>
        <v>24</v>
      </c>
      <c r="AE165" s="215">
        <f>'1. SVS ABA DE CARREGAMENTO'!$B$90</f>
        <v>24</v>
      </c>
      <c r="AF165" s="423"/>
      <c r="AG165" s="216">
        <f t="shared" si="431"/>
        <v>0</v>
      </c>
      <c r="AH165" s="216">
        <f t="shared" si="216"/>
        <v>113.08</v>
      </c>
      <c r="AI165" s="216">
        <f t="shared" si="217"/>
        <v>0</v>
      </c>
      <c r="AJ165" s="216">
        <f t="shared" si="218"/>
        <v>0</v>
      </c>
      <c r="AK165" s="216">
        <f t="shared" si="219"/>
        <v>0</v>
      </c>
      <c r="AL165" s="217">
        <f t="shared" si="5"/>
        <v>0</v>
      </c>
      <c r="AM165" s="217">
        <f t="shared" si="6"/>
        <v>0</v>
      </c>
      <c r="AN165" s="216">
        <f t="shared" si="278"/>
        <v>0</v>
      </c>
      <c r="AO165" s="216">
        <f t="shared" si="279"/>
        <v>0</v>
      </c>
      <c r="AP165" s="217">
        <f t="shared" si="9"/>
        <v>0</v>
      </c>
      <c r="AQ165" s="217">
        <f t="shared" si="10"/>
        <v>0</v>
      </c>
      <c r="AR165" s="216">
        <f t="shared" si="222"/>
        <v>0</v>
      </c>
      <c r="AS165" s="216">
        <f t="shared" si="223"/>
        <v>0</v>
      </c>
      <c r="AT165" s="216">
        <f t="shared" si="224"/>
        <v>0</v>
      </c>
      <c r="AU165" s="216">
        <f t="shared" si="225"/>
        <v>0</v>
      </c>
      <c r="AV165" s="216">
        <f t="shared" si="226"/>
        <v>0</v>
      </c>
      <c r="AW165" s="216">
        <f t="shared" si="227"/>
        <v>0</v>
      </c>
      <c r="AX165" s="216">
        <f t="shared" si="228"/>
        <v>0</v>
      </c>
      <c r="AY165" s="216">
        <f t="shared" si="229"/>
        <v>0</v>
      </c>
      <c r="AZ165" s="216">
        <f t="shared" si="230"/>
        <v>0</v>
      </c>
      <c r="BA165" s="216">
        <f t="shared" si="231"/>
        <v>0</v>
      </c>
      <c r="BB165" s="218">
        <f t="shared" si="407"/>
        <v>0</v>
      </c>
      <c r="BC165" s="218">
        <f t="shared" si="408"/>
        <v>0</v>
      </c>
      <c r="BD165" s="218">
        <f t="shared" si="409"/>
        <v>0</v>
      </c>
      <c r="BE165" s="207"/>
      <c r="BF165" s="207"/>
      <c r="BG165" s="207"/>
      <c r="BH165" s="207"/>
      <c r="BI165" s="207"/>
      <c r="BJ165" s="207"/>
      <c r="BK165" s="207"/>
      <c r="BL165" s="207"/>
    </row>
    <row r="166" spans="1:64" ht="12.75" x14ac:dyDescent="0.2">
      <c r="A166" s="430"/>
      <c r="B166" s="430"/>
      <c r="C166" s="212" t="s">
        <v>246</v>
      </c>
      <c r="D166" s="423"/>
      <c r="E166" s="212"/>
      <c r="F166" s="212">
        <v>117.01</v>
      </c>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3" t="s">
        <v>185</v>
      </c>
      <c r="AD166" s="214">
        <f t="shared" si="474"/>
        <v>24</v>
      </c>
      <c r="AE166" s="215">
        <f>'1. SVS ABA DE CARREGAMENTO'!$B$90</f>
        <v>24</v>
      </c>
      <c r="AF166" s="423"/>
      <c r="AG166" s="216">
        <f t="shared" si="431"/>
        <v>0</v>
      </c>
      <c r="AH166" s="216">
        <f t="shared" si="216"/>
        <v>117.01</v>
      </c>
      <c r="AI166" s="216">
        <f t="shared" si="217"/>
        <v>0</v>
      </c>
      <c r="AJ166" s="216">
        <f t="shared" si="218"/>
        <v>0</v>
      </c>
      <c r="AK166" s="216">
        <f t="shared" si="219"/>
        <v>0</v>
      </c>
      <c r="AL166" s="217">
        <f t="shared" si="5"/>
        <v>0</v>
      </c>
      <c r="AM166" s="217">
        <f t="shared" si="6"/>
        <v>0</v>
      </c>
      <c r="AN166" s="216">
        <f t="shared" si="278"/>
        <v>0</v>
      </c>
      <c r="AO166" s="216">
        <f t="shared" si="279"/>
        <v>0</v>
      </c>
      <c r="AP166" s="217">
        <f t="shared" si="9"/>
        <v>0</v>
      </c>
      <c r="AQ166" s="217">
        <f t="shared" si="10"/>
        <v>0</v>
      </c>
      <c r="AR166" s="216">
        <f t="shared" si="222"/>
        <v>0</v>
      </c>
      <c r="AS166" s="216">
        <f t="shared" si="223"/>
        <v>0</v>
      </c>
      <c r="AT166" s="216">
        <f t="shared" si="224"/>
        <v>0</v>
      </c>
      <c r="AU166" s="216">
        <f t="shared" si="225"/>
        <v>0</v>
      </c>
      <c r="AV166" s="216">
        <f t="shared" si="226"/>
        <v>0</v>
      </c>
      <c r="AW166" s="216">
        <f t="shared" si="227"/>
        <v>0</v>
      </c>
      <c r="AX166" s="216">
        <f t="shared" si="228"/>
        <v>0</v>
      </c>
      <c r="AY166" s="216">
        <f t="shared" si="229"/>
        <v>0</v>
      </c>
      <c r="AZ166" s="216">
        <f t="shared" si="230"/>
        <v>0</v>
      </c>
      <c r="BA166" s="216">
        <f t="shared" si="231"/>
        <v>0</v>
      </c>
      <c r="BB166" s="218">
        <f t="shared" si="407"/>
        <v>0</v>
      </c>
      <c r="BC166" s="218">
        <f t="shared" si="408"/>
        <v>0</v>
      </c>
      <c r="BD166" s="218">
        <f t="shared" si="409"/>
        <v>0</v>
      </c>
      <c r="BE166" s="207"/>
      <c r="BF166" s="207"/>
      <c r="BG166" s="207"/>
      <c r="BH166" s="207"/>
      <c r="BI166" s="207"/>
      <c r="BJ166" s="207"/>
      <c r="BK166" s="207"/>
      <c r="BL166" s="207"/>
    </row>
    <row r="167" spans="1:64" ht="25.5" x14ac:dyDescent="0.2">
      <c r="A167" s="430"/>
      <c r="B167" s="430"/>
      <c r="C167" s="212" t="s">
        <v>247</v>
      </c>
      <c r="D167" s="423"/>
      <c r="E167" s="212"/>
      <c r="F167" s="212">
        <f>155.2+8.52</f>
        <v>163.72</v>
      </c>
      <c r="G167" s="212"/>
      <c r="H167" s="212"/>
      <c r="I167" s="212"/>
      <c r="J167" s="212"/>
      <c r="K167" s="212"/>
      <c r="L167" s="212"/>
      <c r="M167" s="212">
        <v>57.3</v>
      </c>
      <c r="N167" s="212"/>
      <c r="O167" s="212"/>
      <c r="P167" s="212"/>
      <c r="Q167" s="212"/>
      <c r="R167" s="212"/>
      <c r="S167" s="212"/>
      <c r="T167" s="212"/>
      <c r="U167" s="212"/>
      <c r="V167" s="212"/>
      <c r="W167" s="212"/>
      <c r="X167" s="212"/>
      <c r="Y167" s="212"/>
      <c r="Z167" s="212"/>
      <c r="AA167" s="212"/>
      <c r="AB167" s="212"/>
      <c r="AC167" s="213" t="s">
        <v>185</v>
      </c>
      <c r="AD167" s="214">
        <f t="shared" si="474"/>
        <v>24</v>
      </c>
      <c r="AE167" s="215">
        <f>'1. SVS ABA DE CARREGAMENTO'!$B$90</f>
        <v>24</v>
      </c>
      <c r="AF167" s="423"/>
      <c r="AG167" s="216">
        <f t="shared" si="431"/>
        <v>0</v>
      </c>
      <c r="AH167" s="216">
        <f t="shared" si="216"/>
        <v>163.72</v>
      </c>
      <c r="AI167" s="216">
        <f t="shared" si="217"/>
        <v>0</v>
      </c>
      <c r="AJ167" s="216">
        <f t="shared" si="218"/>
        <v>0</v>
      </c>
      <c r="AK167" s="216">
        <f t="shared" si="219"/>
        <v>0</v>
      </c>
      <c r="AL167" s="217">
        <f t="shared" si="5"/>
        <v>0</v>
      </c>
      <c r="AM167" s="217">
        <f t="shared" si="6"/>
        <v>0</v>
      </c>
      <c r="AN167" s="216">
        <f t="shared" si="278"/>
        <v>0</v>
      </c>
      <c r="AO167" s="216">
        <f t="shared" si="279"/>
        <v>57.29999999999999</v>
      </c>
      <c r="AP167" s="217">
        <f t="shared" si="9"/>
        <v>0</v>
      </c>
      <c r="AQ167" s="217">
        <f t="shared" si="10"/>
        <v>0</v>
      </c>
      <c r="AR167" s="216">
        <f t="shared" si="222"/>
        <v>0</v>
      </c>
      <c r="AS167" s="216">
        <f t="shared" si="223"/>
        <v>0</v>
      </c>
      <c r="AT167" s="216">
        <f t="shared" si="224"/>
        <v>0</v>
      </c>
      <c r="AU167" s="216">
        <f t="shared" si="225"/>
        <v>0</v>
      </c>
      <c r="AV167" s="216">
        <f t="shared" si="226"/>
        <v>0</v>
      </c>
      <c r="AW167" s="216">
        <f t="shared" si="227"/>
        <v>0</v>
      </c>
      <c r="AX167" s="216">
        <f t="shared" si="228"/>
        <v>0</v>
      </c>
      <c r="AY167" s="216">
        <f t="shared" si="229"/>
        <v>0</v>
      </c>
      <c r="AZ167" s="216">
        <f t="shared" si="230"/>
        <v>0</v>
      </c>
      <c r="BA167" s="216">
        <f t="shared" si="231"/>
        <v>0</v>
      </c>
      <c r="BB167" s="218">
        <f t="shared" si="407"/>
        <v>0</v>
      </c>
      <c r="BC167" s="218">
        <f t="shared" si="408"/>
        <v>0</v>
      </c>
      <c r="BD167" s="218">
        <f t="shared" si="409"/>
        <v>0</v>
      </c>
      <c r="BE167" s="207"/>
      <c r="BF167" s="207"/>
      <c r="BG167" s="207"/>
      <c r="BH167" s="207"/>
      <c r="BI167" s="207"/>
      <c r="BJ167" s="207"/>
      <c r="BK167" s="207"/>
      <c r="BL167" s="207"/>
    </row>
    <row r="168" spans="1:64" ht="12.75" x14ac:dyDescent="0.2">
      <c r="A168" s="430"/>
      <c r="B168" s="430"/>
      <c r="C168" s="212" t="s">
        <v>183</v>
      </c>
      <c r="D168" s="423"/>
      <c r="E168" s="212"/>
      <c r="F168" s="212"/>
      <c r="G168" s="212"/>
      <c r="H168" s="212"/>
      <c r="I168" s="212"/>
      <c r="J168" s="212"/>
      <c r="K168" s="212"/>
      <c r="L168" s="212">
        <v>59.849999999999994</v>
      </c>
      <c r="M168" s="212"/>
      <c r="N168" s="212"/>
      <c r="O168" s="212"/>
      <c r="P168" s="212"/>
      <c r="Q168" s="212"/>
      <c r="R168" s="212"/>
      <c r="S168" s="212"/>
      <c r="T168" s="212"/>
      <c r="U168" s="212"/>
      <c r="V168" s="212"/>
      <c r="W168" s="212"/>
      <c r="X168" s="212"/>
      <c r="Y168" s="212"/>
      <c r="Z168" s="212"/>
      <c r="AA168" s="212"/>
      <c r="AB168" s="212"/>
      <c r="AC168" s="213" t="s">
        <v>185</v>
      </c>
      <c r="AD168" s="214">
        <f t="shared" si="474"/>
        <v>24</v>
      </c>
      <c r="AE168" s="215">
        <f>'1. SVS ABA DE CARREGAMENTO'!$B$90</f>
        <v>24</v>
      </c>
      <c r="AF168" s="423"/>
      <c r="AG168" s="216">
        <f t="shared" si="431"/>
        <v>0</v>
      </c>
      <c r="AH168" s="216">
        <f t="shared" si="216"/>
        <v>0</v>
      </c>
      <c r="AI168" s="216">
        <f t="shared" si="217"/>
        <v>0</v>
      </c>
      <c r="AJ168" s="216">
        <f t="shared" si="218"/>
        <v>0</v>
      </c>
      <c r="AK168" s="216">
        <f t="shared" si="219"/>
        <v>0</v>
      </c>
      <c r="AL168" s="217">
        <f t="shared" si="5"/>
        <v>0</v>
      </c>
      <c r="AM168" s="217">
        <f t="shared" si="6"/>
        <v>0</v>
      </c>
      <c r="AN168" s="216">
        <f t="shared" si="278"/>
        <v>59.849999999999994</v>
      </c>
      <c r="AO168" s="216">
        <f t="shared" si="279"/>
        <v>0</v>
      </c>
      <c r="AP168" s="217">
        <f t="shared" si="9"/>
        <v>0</v>
      </c>
      <c r="AQ168" s="217">
        <f t="shared" si="10"/>
        <v>0</v>
      </c>
      <c r="AR168" s="216">
        <f t="shared" si="222"/>
        <v>0</v>
      </c>
      <c r="AS168" s="216">
        <f t="shared" si="223"/>
        <v>0</v>
      </c>
      <c r="AT168" s="216">
        <f t="shared" si="224"/>
        <v>0</v>
      </c>
      <c r="AU168" s="216">
        <f t="shared" si="225"/>
        <v>0</v>
      </c>
      <c r="AV168" s="216">
        <f t="shared" si="226"/>
        <v>0</v>
      </c>
      <c r="AW168" s="216">
        <f t="shared" si="227"/>
        <v>0</v>
      </c>
      <c r="AX168" s="216">
        <f t="shared" si="228"/>
        <v>0</v>
      </c>
      <c r="AY168" s="216">
        <f t="shared" si="229"/>
        <v>0</v>
      </c>
      <c r="AZ168" s="216">
        <f t="shared" si="230"/>
        <v>0</v>
      </c>
      <c r="BA168" s="216">
        <f t="shared" si="231"/>
        <v>0</v>
      </c>
      <c r="BB168" s="218">
        <f t="shared" si="407"/>
        <v>0</v>
      </c>
      <c r="BC168" s="218">
        <f t="shared" si="408"/>
        <v>0</v>
      </c>
      <c r="BD168" s="218">
        <f t="shared" si="409"/>
        <v>0</v>
      </c>
      <c r="BE168" s="207"/>
      <c r="BF168" s="207"/>
      <c r="BG168" s="207"/>
      <c r="BH168" s="207"/>
      <c r="BI168" s="207"/>
      <c r="BJ168" s="207"/>
      <c r="BK168" s="207"/>
      <c r="BL168" s="207"/>
    </row>
    <row r="169" spans="1:64" ht="25.5" x14ac:dyDescent="0.2">
      <c r="A169" s="430"/>
      <c r="B169" s="430"/>
      <c r="C169" s="212" t="s">
        <v>184</v>
      </c>
      <c r="D169" s="423"/>
      <c r="E169" s="212"/>
      <c r="F169" s="212"/>
      <c r="G169" s="212"/>
      <c r="H169" s="212"/>
      <c r="I169" s="212"/>
      <c r="J169" s="212"/>
      <c r="K169" s="212"/>
      <c r="L169" s="212"/>
      <c r="M169" s="212">
        <v>134.87</v>
      </c>
      <c r="N169" s="212"/>
      <c r="O169" s="212"/>
      <c r="P169" s="212"/>
      <c r="Q169" s="212"/>
      <c r="R169" s="212"/>
      <c r="S169" s="212"/>
      <c r="T169" s="212"/>
      <c r="U169" s="212"/>
      <c r="V169" s="212"/>
      <c r="W169" s="212"/>
      <c r="X169" s="212"/>
      <c r="Y169" s="212"/>
      <c r="Z169" s="212"/>
      <c r="AA169" s="212"/>
      <c r="AB169" s="212"/>
      <c r="AC169" s="213" t="s">
        <v>188</v>
      </c>
      <c r="AD169" s="214">
        <f t="shared" si="474"/>
        <v>4.33</v>
      </c>
      <c r="AE169" s="215">
        <f>'1. SVS ABA DE CARREGAMENTO'!$B$90</f>
        <v>24</v>
      </c>
      <c r="AF169" s="423"/>
      <c r="AG169" s="216">
        <f t="shared" si="431"/>
        <v>0</v>
      </c>
      <c r="AH169" s="216">
        <f t="shared" si="216"/>
        <v>0</v>
      </c>
      <c r="AI169" s="216">
        <f t="shared" si="217"/>
        <v>0</v>
      </c>
      <c r="AJ169" s="216">
        <f t="shared" si="218"/>
        <v>0</v>
      </c>
      <c r="AK169" s="216">
        <f t="shared" si="219"/>
        <v>0</v>
      </c>
      <c r="AL169" s="217">
        <f t="shared" si="5"/>
        <v>0</v>
      </c>
      <c r="AM169" s="217">
        <f t="shared" si="6"/>
        <v>0</v>
      </c>
      <c r="AN169" s="216">
        <f t="shared" si="278"/>
        <v>0</v>
      </c>
      <c r="AO169" s="216">
        <f t="shared" si="279"/>
        <v>24.332795833333336</v>
      </c>
      <c r="AP169" s="217">
        <f t="shared" si="9"/>
        <v>0</v>
      </c>
      <c r="AQ169" s="217">
        <f t="shared" si="10"/>
        <v>0</v>
      </c>
      <c r="AR169" s="216">
        <f t="shared" si="222"/>
        <v>0</v>
      </c>
      <c r="AS169" s="216">
        <f t="shared" si="223"/>
        <v>0</v>
      </c>
      <c r="AT169" s="216">
        <f t="shared" si="224"/>
        <v>0</v>
      </c>
      <c r="AU169" s="216">
        <f t="shared" si="225"/>
        <v>0</v>
      </c>
      <c r="AV169" s="216">
        <f t="shared" si="226"/>
        <v>0</v>
      </c>
      <c r="AW169" s="216">
        <f t="shared" si="227"/>
        <v>0</v>
      </c>
      <c r="AX169" s="216">
        <f t="shared" si="228"/>
        <v>0</v>
      </c>
      <c r="AY169" s="216">
        <f t="shared" si="229"/>
        <v>0</v>
      </c>
      <c r="AZ169" s="216">
        <f t="shared" si="230"/>
        <v>0</v>
      </c>
      <c r="BA169" s="216">
        <f t="shared" si="231"/>
        <v>0</v>
      </c>
      <c r="BB169" s="218">
        <f t="shared" si="407"/>
        <v>0</v>
      </c>
      <c r="BC169" s="218">
        <f t="shared" si="408"/>
        <v>0</v>
      </c>
      <c r="BD169" s="218">
        <f t="shared" si="409"/>
        <v>0</v>
      </c>
      <c r="BE169" s="207"/>
      <c r="BF169" s="207"/>
      <c r="BG169" s="207"/>
      <c r="BH169" s="207"/>
      <c r="BI169" s="207"/>
      <c r="BJ169" s="207"/>
      <c r="BK169" s="207"/>
      <c r="BL169" s="207"/>
    </row>
    <row r="170" spans="1:64" ht="12.75" x14ac:dyDescent="0.2">
      <c r="A170" s="430"/>
      <c r="B170" s="430"/>
      <c r="C170" s="212" t="s">
        <v>186</v>
      </c>
      <c r="D170" s="423"/>
      <c r="E170" s="212"/>
      <c r="F170" s="212"/>
      <c r="G170" s="212"/>
      <c r="H170" s="212"/>
      <c r="I170" s="212"/>
      <c r="J170" s="212"/>
      <c r="K170" s="212"/>
      <c r="L170" s="212"/>
      <c r="M170" s="212"/>
      <c r="N170" s="212"/>
      <c r="O170" s="212"/>
      <c r="P170" s="212"/>
      <c r="Q170" s="212"/>
      <c r="R170" s="212"/>
      <c r="S170" s="212"/>
      <c r="T170" s="212"/>
      <c r="U170" s="212"/>
      <c r="V170" s="212">
        <v>140.65</v>
      </c>
      <c r="W170" s="212"/>
      <c r="X170" s="212"/>
      <c r="Y170" s="212"/>
      <c r="Z170" s="212"/>
      <c r="AA170" s="212"/>
      <c r="AB170" s="212"/>
      <c r="AC170" s="213" t="s">
        <v>627</v>
      </c>
      <c r="AD170" s="214">
        <f t="shared" si="474"/>
        <v>0.17</v>
      </c>
      <c r="AE170" s="215">
        <f>'1. SVS ABA DE CARREGAMENTO'!$B$90</f>
        <v>24</v>
      </c>
      <c r="AF170" s="423"/>
      <c r="AG170" s="216">
        <f t="shared" si="431"/>
        <v>0</v>
      </c>
      <c r="AH170" s="216">
        <f t="shared" si="216"/>
        <v>0</v>
      </c>
      <c r="AI170" s="216">
        <f t="shared" si="217"/>
        <v>0</v>
      </c>
      <c r="AJ170" s="216">
        <f t="shared" si="218"/>
        <v>0</v>
      </c>
      <c r="AK170" s="216">
        <f t="shared" si="219"/>
        <v>0</v>
      </c>
      <c r="AL170" s="217">
        <f t="shared" si="5"/>
        <v>0</v>
      </c>
      <c r="AM170" s="217">
        <f t="shared" si="6"/>
        <v>0</v>
      </c>
      <c r="AN170" s="216">
        <f t="shared" si="278"/>
        <v>0</v>
      </c>
      <c r="AO170" s="216">
        <f t="shared" si="279"/>
        <v>0</v>
      </c>
      <c r="AP170" s="217">
        <f t="shared" si="9"/>
        <v>0</v>
      </c>
      <c r="AQ170" s="217">
        <f t="shared" si="10"/>
        <v>0</v>
      </c>
      <c r="AR170" s="216">
        <f t="shared" si="222"/>
        <v>0</v>
      </c>
      <c r="AS170" s="216">
        <f t="shared" si="223"/>
        <v>0</v>
      </c>
      <c r="AT170" s="216">
        <f t="shared" si="224"/>
        <v>0</v>
      </c>
      <c r="AU170" s="216">
        <f t="shared" si="225"/>
        <v>0</v>
      </c>
      <c r="AV170" s="216">
        <f t="shared" si="226"/>
        <v>0</v>
      </c>
      <c r="AW170" s="216">
        <f t="shared" si="227"/>
        <v>0</v>
      </c>
      <c r="AX170" s="216">
        <f t="shared" si="228"/>
        <v>0.99627083333333344</v>
      </c>
      <c r="AY170" s="216">
        <f t="shared" si="229"/>
        <v>0</v>
      </c>
      <c r="AZ170" s="216">
        <f t="shared" si="230"/>
        <v>0</v>
      </c>
      <c r="BA170" s="216">
        <f t="shared" si="231"/>
        <v>0</v>
      </c>
      <c r="BB170" s="218">
        <f t="shared" si="407"/>
        <v>0</v>
      </c>
      <c r="BC170" s="218">
        <f t="shared" si="408"/>
        <v>0</v>
      </c>
      <c r="BD170" s="218">
        <f t="shared" si="409"/>
        <v>0</v>
      </c>
      <c r="BE170" s="207"/>
      <c r="BF170" s="207"/>
      <c r="BG170" s="207"/>
      <c r="BH170" s="207"/>
      <c r="BI170" s="207"/>
      <c r="BJ170" s="207"/>
      <c r="BK170" s="207"/>
      <c r="BL170" s="207"/>
    </row>
    <row r="171" spans="1:64" ht="12.75" x14ac:dyDescent="0.2">
      <c r="A171" s="430"/>
      <c r="B171" s="430"/>
      <c r="C171" s="212" t="s">
        <v>187</v>
      </c>
      <c r="D171" s="423"/>
      <c r="E171" s="212"/>
      <c r="F171" s="212"/>
      <c r="G171" s="212"/>
      <c r="H171" s="212"/>
      <c r="I171" s="212"/>
      <c r="J171" s="212"/>
      <c r="K171" s="212"/>
      <c r="L171" s="212"/>
      <c r="M171" s="212"/>
      <c r="N171" s="212"/>
      <c r="O171" s="212"/>
      <c r="P171" s="212"/>
      <c r="Q171" s="212"/>
      <c r="R171" s="212"/>
      <c r="S171" s="212"/>
      <c r="T171" s="212"/>
      <c r="U171" s="212"/>
      <c r="V171" s="212"/>
      <c r="W171" s="212">
        <v>140.65</v>
      </c>
      <c r="X171" s="212"/>
      <c r="Y171" s="212"/>
      <c r="Z171" s="212"/>
      <c r="AA171" s="212"/>
      <c r="AB171" s="212"/>
      <c r="AC171" s="213" t="s">
        <v>628</v>
      </c>
      <c r="AD171" s="214">
        <f t="shared" si="474"/>
        <v>8</v>
      </c>
      <c r="AE171" s="215">
        <f>'1. SVS ABA DE CARREGAMENTO'!$B$90</f>
        <v>24</v>
      </c>
      <c r="AF171" s="423"/>
      <c r="AG171" s="216">
        <f t="shared" si="431"/>
        <v>0</v>
      </c>
      <c r="AH171" s="216">
        <f t="shared" si="216"/>
        <v>0</v>
      </c>
      <c r="AI171" s="216">
        <f t="shared" si="217"/>
        <v>0</v>
      </c>
      <c r="AJ171" s="216">
        <f t="shared" si="218"/>
        <v>0</v>
      </c>
      <c r="AK171" s="216">
        <f t="shared" si="219"/>
        <v>0</v>
      </c>
      <c r="AL171" s="217">
        <f t="shared" si="5"/>
        <v>0</v>
      </c>
      <c r="AM171" s="217">
        <f t="shared" si="6"/>
        <v>0</v>
      </c>
      <c r="AN171" s="216">
        <f t="shared" si="278"/>
        <v>0</v>
      </c>
      <c r="AO171" s="216">
        <f t="shared" si="279"/>
        <v>0</v>
      </c>
      <c r="AP171" s="217">
        <f t="shared" si="9"/>
        <v>0</v>
      </c>
      <c r="AQ171" s="217">
        <f t="shared" si="10"/>
        <v>0</v>
      </c>
      <c r="AR171" s="216">
        <f t="shared" si="222"/>
        <v>0</v>
      </c>
      <c r="AS171" s="216">
        <f t="shared" si="223"/>
        <v>0</v>
      </c>
      <c r="AT171" s="216">
        <f t="shared" si="224"/>
        <v>0</v>
      </c>
      <c r="AU171" s="216">
        <f t="shared" si="225"/>
        <v>0</v>
      </c>
      <c r="AV171" s="216">
        <f t="shared" si="226"/>
        <v>0</v>
      </c>
      <c r="AW171" s="216">
        <f t="shared" si="227"/>
        <v>0</v>
      </c>
      <c r="AX171" s="216">
        <f t="shared" si="228"/>
        <v>0</v>
      </c>
      <c r="AY171" s="216">
        <f t="shared" si="229"/>
        <v>46.883333333333333</v>
      </c>
      <c r="AZ171" s="216">
        <f t="shared" si="230"/>
        <v>0</v>
      </c>
      <c r="BA171" s="216">
        <f t="shared" si="231"/>
        <v>0</v>
      </c>
      <c r="BB171" s="218">
        <f t="shared" si="407"/>
        <v>0</v>
      </c>
      <c r="BC171" s="218">
        <f t="shared" si="408"/>
        <v>0</v>
      </c>
      <c r="BD171" s="218">
        <f t="shared" si="409"/>
        <v>0</v>
      </c>
      <c r="BE171" s="207"/>
      <c r="BF171" s="207"/>
      <c r="BG171" s="207"/>
      <c r="BH171" s="207"/>
      <c r="BI171" s="207"/>
      <c r="BJ171" s="207"/>
      <c r="BK171" s="207"/>
      <c r="BL171" s="207"/>
    </row>
    <row r="172" spans="1:64" ht="12.75" x14ac:dyDescent="0.2">
      <c r="A172" s="430"/>
      <c r="B172" s="430"/>
      <c r="C172" s="219" t="s">
        <v>160</v>
      </c>
      <c r="D172" s="423"/>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v>78.209999999999994</v>
      </c>
      <c r="AA172" s="212"/>
      <c r="AB172" s="212"/>
      <c r="AC172" s="213" t="s">
        <v>625</v>
      </c>
      <c r="AD172" s="214">
        <f t="shared" si="474"/>
        <v>96</v>
      </c>
      <c r="AE172" s="215">
        <f>'1. SVS ABA DE CARREGAMENTO'!$B$90</f>
        <v>24</v>
      </c>
      <c r="AF172" s="423"/>
      <c r="AG172" s="216">
        <f t="shared" ref="AG172:AG173" si="475">(E172*AD172)/AE172</f>
        <v>0</v>
      </c>
      <c r="AH172" s="216">
        <f t="shared" ref="AH172:AH173" si="476">(F172*AD172)/AE172</f>
        <v>0</v>
      </c>
      <c r="AI172" s="216">
        <f t="shared" ref="AI172:AI173" si="477">(G172*AD172)/AE172</f>
        <v>0</v>
      </c>
      <c r="AJ172" s="216">
        <f t="shared" ref="AJ172:AJ173" si="478">(H172*AD172)/AE172</f>
        <v>0</v>
      </c>
      <c r="AK172" s="216">
        <f t="shared" ref="AK172:AK173" si="479">(I172*AD172)/AE172</f>
        <v>0</v>
      </c>
      <c r="AL172" s="217">
        <f t="shared" ref="AL172:AL173" si="480">(J172*AD172)/AE172</f>
        <v>0</v>
      </c>
      <c r="AM172" s="217">
        <f t="shared" ref="AM172:AM173" si="481">(K172*AD172)/AE172</f>
        <v>0</v>
      </c>
      <c r="AN172" s="216">
        <f t="shared" ref="AN172:AN173" si="482">(L172*AD172)/AE172</f>
        <v>0</v>
      </c>
      <c r="AO172" s="216">
        <f t="shared" ref="AO172:AO173" si="483">(M172*AD172)/AE172</f>
        <v>0</v>
      </c>
      <c r="AP172" s="217">
        <f t="shared" ref="AP172:AP173" si="484">(N172*AD172)/AE172</f>
        <v>0</v>
      </c>
      <c r="AQ172" s="217">
        <f t="shared" ref="AQ172:AQ173" si="485">(O172*AD172)/AE172</f>
        <v>0</v>
      </c>
      <c r="AR172" s="216">
        <f t="shared" ref="AR172:AR173" si="486">(P172*AD172)/AE172</f>
        <v>0</v>
      </c>
      <c r="AS172" s="216">
        <f t="shared" ref="AS172:AS173" si="487">(Q172*AD172)/AE172</f>
        <v>0</v>
      </c>
      <c r="AT172" s="216">
        <f t="shared" ref="AT172:AT173" si="488">(R172*AD172)/AE172</f>
        <v>0</v>
      </c>
      <c r="AU172" s="216">
        <f t="shared" ref="AU172:AU173" si="489">(S172*AD172)/AE172</f>
        <v>0</v>
      </c>
      <c r="AV172" s="216">
        <f t="shared" ref="AV172:AV173" si="490">(T172*AD172)/AE172</f>
        <v>0</v>
      </c>
      <c r="AW172" s="216">
        <f t="shared" ref="AW172:AW173" si="491">(U172*AD172)/AE172</f>
        <v>0</v>
      </c>
      <c r="AX172" s="216">
        <f t="shared" ref="AX172:AX173" si="492">(V172*AD172)/AE172</f>
        <v>0</v>
      </c>
      <c r="AY172" s="216">
        <f t="shared" ref="AY172:AY173" si="493">(W172*AD172)/AE172</f>
        <v>0</v>
      </c>
      <c r="AZ172" s="216">
        <f t="shared" ref="AZ172:AZ173" si="494">(X172*AD172)/AE172</f>
        <v>0</v>
      </c>
      <c r="BA172" s="216">
        <f t="shared" ref="BA172:BA173" si="495">(Y172*AD172)/AE172</f>
        <v>0</v>
      </c>
      <c r="BB172" s="218">
        <f t="shared" si="407"/>
        <v>312.83999999999997</v>
      </c>
      <c r="BC172" s="218">
        <f t="shared" si="408"/>
        <v>0</v>
      </c>
      <c r="BD172" s="218">
        <f t="shared" si="409"/>
        <v>0</v>
      </c>
      <c r="BE172" s="207"/>
      <c r="BF172" s="207"/>
      <c r="BG172" s="207"/>
      <c r="BH172" s="207"/>
      <c r="BI172" s="207"/>
      <c r="BJ172" s="207"/>
      <c r="BK172" s="207"/>
      <c r="BL172" s="207"/>
    </row>
    <row r="173" spans="1:64" ht="12.75" x14ac:dyDescent="0.2">
      <c r="A173" s="430"/>
      <c r="B173" s="430"/>
      <c r="C173" s="219" t="s">
        <v>87</v>
      </c>
      <c r="D173" s="423"/>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v>78.209999999999994</v>
      </c>
      <c r="AC173" s="213" t="s">
        <v>188</v>
      </c>
      <c r="AD173" s="214">
        <f t="shared" si="474"/>
        <v>4.33</v>
      </c>
      <c r="AE173" s="215">
        <f>'1. SVS ABA DE CARREGAMENTO'!$B$90</f>
        <v>24</v>
      </c>
      <c r="AF173" s="423"/>
      <c r="AG173" s="216">
        <f t="shared" si="475"/>
        <v>0</v>
      </c>
      <c r="AH173" s="216">
        <f t="shared" si="476"/>
        <v>0</v>
      </c>
      <c r="AI173" s="216">
        <f t="shared" si="477"/>
        <v>0</v>
      </c>
      <c r="AJ173" s="216">
        <f t="shared" si="478"/>
        <v>0</v>
      </c>
      <c r="AK173" s="216">
        <f t="shared" si="479"/>
        <v>0</v>
      </c>
      <c r="AL173" s="217">
        <f t="shared" si="480"/>
        <v>0</v>
      </c>
      <c r="AM173" s="217">
        <f t="shared" si="481"/>
        <v>0</v>
      </c>
      <c r="AN173" s="216">
        <f t="shared" si="482"/>
        <v>0</v>
      </c>
      <c r="AO173" s="216">
        <f t="shared" si="483"/>
        <v>0</v>
      </c>
      <c r="AP173" s="217">
        <f t="shared" si="484"/>
        <v>0</v>
      </c>
      <c r="AQ173" s="217">
        <f t="shared" si="485"/>
        <v>0</v>
      </c>
      <c r="AR173" s="216">
        <f t="shared" si="486"/>
        <v>0</v>
      </c>
      <c r="AS173" s="216">
        <f t="shared" si="487"/>
        <v>0</v>
      </c>
      <c r="AT173" s="216">
        <f t="shared" si="488"/>
        <v>0</v>
      </c>
      <c r="AU173" s="216">
        <f t="shared" si="489"/>
        <v>0</v>
      </c>
      <c r="AV173" s="216">
        <f t="shared" si="490"/>
        <v>0</v>
      </c>
      <c r="AW173" s="216">
        <f t="shared" si="491"/>
        <v>0</v>
      </c>
      <c r="AX173" s="216">
        <f t="shared" si="492"/>
        <v>0</v>
      </c>
      <c r="AY173" s="216">
        <f t="shared" si="493"/>
        <v>0</v>
      </c>
      <c r="AZ173" s="216">
        <f t="shared" si="494"/>
        <v>0</v>
      </c>
      <c r="BA173" s="216">
        <f t="shared" si="495"/>
        <v>0</v>
      </c>
      <c r="BB173" s="218">
        <f t="shared" si="407"/>
        <v>0</v>
      </c>
      <c r="BC173" s="218">
        <f t="shared" si="408"/>
        <v>0</v>
      </c>
      <c r="BD173" s="218">
        <f t="shared" si="409"/>
        <v>14.1103875</v>
      </c>
      <c r="BE173" s="207"/>
      <c r="BF173" s="207"/>
      <c r="BG173" s="207"/>
      <c r="BH173" s="207"/>
      <c r="BI173" s="207"/>
      <c r="BJ173" s="207"/>
      <c r="BK173" s="207"/>
      <c r="BL173" s="207"/>
    </row>
    <row r="174" spans="1:64" ht="25.5" x14ac:dyDescent="0.2">
      <c r="A174" s="431"/>
      <c r="B174" s="431"/>
      <c r="C174" s="219" t="s">
        <v>86</v>
      </c>
      <c r="D174" s="424"/>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v>234.63</v>
      </c>
      <c r="AB174" s="212"/>
      <c r="AC174" s="213" t="s">
        <v>188</v>
      </c>
      <c r="AD174" s="214">
        <f t="shared" si="474"/>
        <v>4.33</v>
      </c>
      <c r="AE174" s="215">
        <f>'1. SVS ABA DE CARREGAMENTO'!$B$90</f>
        <v>24</v>
      </c>
      <c r="AF174" s="424"/>
      <c r="AG174" s="216">
        <f t="shared" si="431"/>
        <v>0</v>
      </c>
      <c r="AH174" s="216">
        <f t="shared" si="216"/>
        <v>0</v>
      </c>
      <c r="AI174" s="216">
        <f t="shared" si="217"/>
        <v>0</v>
      </c>
      <c r="AJ174" s="216">
        <f t="shared" si="218"/>
        <v>0</v>
      </c>
      <c r="AK174" s="216">
        <f t="shared" si="219"/>
        <v>0</v>
      </c>
      <c r="AL174" s="217">
        <f t="shared" si="5"/>
        <v>0</v>
      </c>
      <c r="AM174" s="217">
        <f t="shared" si="6"/>
        <v>0</v>
      </c>
      <c r="AN174" s="216">
        <f t="shared" si="278"/>
        <v>0</v>
      </c>
      <c r="AO174" s="216">
        <f t="shared" si="279"/>
        <v>0</v>
      </c>
      <c r="AP174" s="217">
        <f t="shared" si="9"/>
        <v>0</v>
      </c>
      <c r="AQ174" s="217">
        <f t="shared" si="10"/>
        <v>0</v>
      </c>
      <c r="AR174" s="216">
        <f t="shared" si="222"/>
        <v>0</v>
      </c>
      <c r="AS174" s="216">
        <f t="shared" si="223"/>
        <v>0</v>
      </c>
      <c r="AT174" s="216">
        <f t="shared" si="224"/>
        <v>0</v>
      </c>
      <c r="AU174" s="216">
        <f t="shared" si="225"/>
        <v>0</v>
      </c>
      <c r="AV174" s="216">
        <f t="shared" si="226"/>
        <v>0</v>
      </c>
      <c r="AW174" s="216">
        <f t="shared" si="227"/>
        <v>0</v>
      </c>
      <c r="AX174" s="216">
        <f t="shared" si="228"/>
        <v>0</v>
      </c>
      <c r="AY174" s="216">
        <f t="shared" si="229"/>
        <v>0</v>
      </c>
      <c r="AZ174" s="216">
        <f t="shared" si="230"/>
        <v>0</v>
      </c>
      <c r="BA174" s="216">
        <f t="shared" si="231"/>
        <v>0</v>
      </c>
      <c r="BB174" s="218">
        <f t="shared" si="407"/>
        <v>0</v>
      </c>
      <c r="BC174" s="218">
        <f t="shared" si="408"/>
        <v>42.331162499999998</v>
      </c>
      <c r="BD174" s="218">
        <f t="shared" si="409"/>
        <v>0</v>
      </c>
      <c r="BE174" s="207"/>
      <c r="BF174" s="207"/>
      <c r="BG174" s="207"/>
      <c r="BH174" s="207"/>
      <c r="BI174" s="207"/>
      <c r="BJ174" s="207"/>
      <c r="BK174" s="207"/>
      <c r="BL174" s="207"/>
    </row>
    <row r="175" spans="1:64" ht="12.75" x14ac:dyDescent="0.2">
      <c r="A175" s="433">
        <v>21</v>
      </c>
      <c r="B175" s="434" t="s">
        <v>248</v>
      </c>
      <c r="C175" s="208" t="s">
        <v>249</v>
      </c>
      <c r="D175" s="425">
        <f>SUM(E175:AB183)</f>
        <v>200.41</v>
      </c>
      <c r="E175" s="208"/>
      <c r="F175" s="208">
        <v>40.29</v>
      </c>
      <c r="G175" s="208"/>
      <c r="H175" s="208"/>
      <c r="I175" s="208"/>
      <c r="J175" s="208"/>
      <c r="K175" s="208"/>
      <c r="L175" s="208"/>
      <c r="M175" s="208">
        <v>0</v>
      </c>
      <c r="N175" s="208"/>
      <c r="O175" s="208"/>
      <c r="P175" s="208">
        <v>0</v>
      </c>
      <c r="Q175" s="208"/>
      <c r="R175" s="208"/>
      <c r="S175" s="208"/>
      <c r="T175" s="208"/>
      <c r="U175" s="208"/>
      <c r="V175" s="208"/>
      <c r="W175" s="208"/>
      <c r="X175" s="208"/>
      <c r="Y175" s="208"/>
      <c r="Z175" s="208"/>
      <c r="AA175" s="208"/>
      <c r="AB175" s="208"/>
      <c r="AC175" s="208" t="s">
        <v>201</v>
      </c>
      <c r="AD175" s="209">
        <f t="shared" si="474"/>
        <v>48</v>
      </c>
      <c r="AE175" s="210">
        <f>'1. SVS ABA DE CARREGAMENTO'!$B$90</f>
        <v>24</v>
      </c>
      <c r="AF175" s="425">
        <f>SUM(AG175:BD183)</f>
        <v>193.97998333333331</v>
      </c>
      <c r="AG175" s="211">
        <f t="shared" si="431"/>
        <v>0</v>
      </c>
      <c r="AH175" s="211">
        <f t="shared" si="216"/>
        <v>80.58</v>
      </c>
      <c r="AI175" s="211">
        <f t="shared" si="217"/>
        <v>0</v>
      </c>
      <c r="AJ175" s="211">
        <f t="shared" si="218"/>
        <v>0</v>
      </c>
      <c r="AK175" s="211">
        <f t="shared" si="219"/>
        <v>0</v>
      </c>
      <c r="AL175" s="211">
        <f t="shared" si="5"/>
        <v>0</v>
      </c>
      <c r="AM175" s="211">
        <f t="shared" si="6"/>
        <v>0</v>
      </c>
      <c r="AN175" s="211">
        <f t="shared" si="278"/>
        <v>0</v>
      </c>
      <c r="AO175" s="211">
        <f t="shared" si="279"/>
        <v>0</v>
      </c>
      <c r="AP175" s="211">
        <f t="shared" si="9"/>
        <v>0</v>
      </c>
      <c r="AQ175" s="211">
        <f t="shared" si="10"/>
        <v>0</v>
      </c>
      <c r="AR175" s="211">
        <f t="shared" si="222"/>
        <v>0</v>
      </c>
      <c r="AS175" s="211">
        <f t="shared" si="223"/>
        <v>0</v>
      </c>
      <c r="AT175" s="211">
        <f t="shared" si="224"/>
        <v>0</v>
      </c>
      <c r="AU175" s="211">
        <f t="shared" si="225"/>
        <v>0</v>
      </c>
      <c r="AV175" s="211">
        <f t="shared" si="226"/>
        <v>0</v>
      </c>
      <c r="AW175" s="211">
        <f t="shared" si="227"/>
        <v>0</v>
      </c>
      <c r="AX175" s="211">
        <f t="shared" si="228"/>
        <v>0</v>
      </c>
      <c r="AY175" s="211">
        <f t="shared" si="229"/>
        <v>0</v>
      </c>
      <c r="AZ175" s="211">
        <f t="shared" si="230"/>
        <v>0</v>
      </c>
      <c r="BA175" s="211">
        <f t="shared" si="231"/>
        <v>0</v>
      </c>
      <c r="BB175" s="211">
        <f t="shared" si="407"/>
        <v>0</v>
      </c>
      <c r="BC175" s="211">
        <f t="shared" si="408"/>
        <v>0</v>
      </c>
      <c r="BD175" s="211">
        <f t="shared" si="409"/>
        <v>0</v>
      </c>
      <c r="BE175" s="207"/>
      <c r="BF175" s="207"/>
      <c r="BG175" s="207"/>
      <c r="BH175" s="207"/>
      <c r="BI175" s="207"/>
      <c r="BJ175" s="207"/>
      <c r="BK175" s="207"/>
      <c r="BL175" s="207"/>
    </row>
    <row r="176" spans="1:64" ht="25.5" x14ac:dyDescent="0.2">
      <c r="A176" s="430"/>
      <c r="B176" s="430"/>
      <c r="C176" s="208" t="s">
        <v>250</v>
      </c>
      <c r="D176" s="423"/>
      <c r="E176" s="208"/>
      <c r="F176" s="208">
        <v>20.8</v>
      </c>
      <c r="G176" s="208"/>
      <c r="H176" s="208"/>
      <c r="I176" s="208"/>
      <c r="J176" s="208"/>
      <c r="K176" s="208"/>
      <c r="L176" s="208"/>
      <c r="M176" s="208"/>
      <c r="N176" s="208"/>
      <c r="O176" s="208"/>
      <c r="P176" s="208"/>
      <c r="Q176" s="208"/>
      <c r="R176" s="208"/>
      <c r="S176" s="208"/>
      <c r="T176" s="208"/>
      <c r="U176" s="208"/>
      <c r="V176" s="208"/>
      <c r="W176" s="208"/>
      <c r="X176" s="208"/>
      <c r="Y176" s="208"/>
      <c r="Z176" s="208"/>
      <c r="AA176" s="208"/>
      <c r="AB176" s="208"/>
      <c r="AC176" s="208" t="s">
        <v>185</v>
      </c>
      <c r="AD176" s="209">
        <f t="shared" si="474"/>
        <v>24</v>
      </c>
      <c r="AE176" s="210">
        <f>'1. SVS ABA DE CARREGAMENTO'!$B$90</f>
        <v>24</v>
      </c>
      <c r="AF176" s="423"/>
      <c r="AG176" s="211">
        <f t="shared" si="431"/>
        <v>0</v>
      </c>
      <c r="AH176" s="211">
        <f t="shared" si="216"/>
        <v>20.8</v>
      </c>
      <c r="AI176" s="211">
        <f t="shared" si="217"/>
        <v>0</v>
      </c>
      <c r="AJ176" s="211">
        <f t="shared" si="218"/>
        <v>0</v>
      </c>
      <c r="AK176" s="211">
        <f t="shared" si="219"/>
        <v>0</v>
      </c>
      <c r="AL176" s="211">
        <f t="shared" si="5"/>
        <v>0</v>
      </c>
      <c r="AM176" s="211">
        <f t="shared" si="6"/>
        <v>0</v>
      </c>
      <c r="AN176" s="211">
        <f t="shared" si="278"/>
        <v>0</v>
      </c>
      <c r="AO176" s="211">
        <f t="shared" si="279"/>
        <v>0</v>
      </c>
      <c r="AP176" s="211">
        <f t="shared" si="9"/>
        <v>0</v>
      </c>
      <c r="AQ176" s="211">
        <f t="shared" si="10"/>
        <v>0</v>
      </c>
      <c r="AR176" s="211">
        <f t="shared" si="222"/>
        <v>0</v>
      </c>
      <c r="AS176" s="211">
        <f t="shared" si="223"/>
        <v>0</v>
      </c>
      <c r="AT176" s="211">
        <f t="shared" si="224"/>
        <v>0</v>
      </c>
      <c r="AU176" s="211">
        <f t="shared" si="225"/>
        <v>0</v>
      </c>
      <c r="AV176" s="211">
        <f t="shared" si="226"/>
        <v>0</v>
      </c>
      <c r="AW176" s="211">
        <f t="shared" si="227"/>
        <v>0</v>
      </c>
      <c r="AX176" s="211">
        <f t="shared" si="228"/>
        <v>0</v>
      </c>
      <c r="AY176" s="211">
        <f t="shared" si="229"/>
        <v>0</v>
      </c>
      <c r="AZ176" s="211">
        <f t="shared" si="230"/>
        <v>0</v>
      </c>
      <c r="BA176" s="211">
        <f t="shared" si="231"/>
        <v>0</v>
      </c>
      <c r="BB176" s="211">
        <f t="shared" si="407"/>
        <v>0</v>
      </c>
      <c r="BC176" s="211">
        <f t="shared" si="408"/>
        <v>0</v>
      </c>
      <c r="BD176" s="211">
        <f t="shared" si="409"/>
        <v>0</v>
      </c>
      <c r="BE176" s="207"/>
      <c r="BF176" s="207"/>
      <c r="BG176" s="207"/>
      <c r="BH176" s="207"/>
      <c r="BI176" s="207"/>
      <c r="BJ176" s="207"/>
      <c r="BK176" s="207"/>
      <c r="BL176" s="207"/>
    </row>
    <row r="177" spans="1:64" ht="12.75" x14ac:dyDescent="0.2">
      <c r="A177" s="430"/>
      <c r="B177" s="430"/>
      <c r="C177" s="208" t="s">
        <v>183</v>
      </c>
      <c r="D177" s="423"/>
      <c r="E177" s="208"/>
      <c r="F177" s="208"/>
      <c r="G177" s="208"/>
      <c r="H177" s="208"/>
      <c r="I177" s="208"/>
      <c r="J177" s="208"/>
      <c r="K177" s="208"/>
      <c r="L177" s="208">
        <v>15.25</v>
      </c>
      <c r="M177" s="208"/>
      <c r="N177" s="208"/>
      <c r="O177" s="208"/>
      <c r="P177" s="208"/>
      <c r="Q177" s="208"/>
      <c r="R177" s="208"/>
      <c r="S177" s="208"/>
      <c r="T177" s="208"/>
      <c r="U177" s="208"/>
      <c r="V177" s="208"/>
      <c r="W177" s="208"/>
      <c r="X177" s="208"/>
      <c r="Y177" s="208"/>
      <c r="Z177" s="208"/>
      <c r="AA177" s="208"/>
      <c r="AB177" s="208"/>
      <c r="AC177" s="208" t="s">
        <v>185</v>
      </c>
      <c r="AD177" s="209">
        <f t="shared" si="474"/>
        <v>24</v>
      </c>
      <c r="AE177" s="210">
        <f>'1. SVS ABA DE CARREGAMENTO'!$B$90</f>
        <v>24</v>
      </c>
      <c r="AF177" s="423"/>
      <c r="AG177" s="211">
        <f t="shared" si="431"/>
        <v>0</v>
      </c>
      <c r="AH177" s="211">
        <f t="shared" si="216"/>
        <v>0</v>
      </c>
      <c r="AI177" s="211">
        <f t="shared" si="217"/>
        <v>0</v>
      </c>
      <c r="AJ177" s="211">
        <f t="shared" si="218"/>
        <v>0</v>
      </c>
      <c r="AK177" s="211">
        <f t="shared" si="219"/>
        <v>0</v>
      </c>
      <c r="AL177" s="211">
        <f t="shared" si="5"/>
        <v>0</v>
      </c>
      <c r="AM177" s="211">
        <f t="shared" si="6"/>
        <v>0</v>
      </c>
      <c r="AN177" s="211">
        <f t="shared" si="278"/>
        <v>15.25</v>
      </c>
      <c r="AO177" s="211">
        <f t="shared" si="279"/>
        <v>0</v>
      </c>
      <c r="AP177" s="211">
        <f t="shared" si="9"/>
        <v>0</v>
      </c>
      <c r="AQ177" s="211">
        <f t="shared" si="10"/>
        <v>0</v>
      </c>
      <c r="AR177" s="211">
        <f t="shared" si="222"/>
        <v>0</v>
      </c>
      <c r="AS177" s="211">
        <f t="shared" si="223"/>
        <v>0</v>
      </c>
      <c r="AT177" s="211">
        <f t="shared" si="224"/>
        <v>0</v>
      </c>
      <c r="AU177" s="211">
        <f t="shared" si="225"/>
        <v>0</v>
      </c>
      <c r="AV177" s="211">
        <f t="shared" si="226"/>
        <v>0</v>
      </c>
      <c r="AW177" s="211">
        <f t="shared" si="227"/>
        <v>0</v>
      </c>
      <c r="AX177" s="211">
        <f t="shared" si="228"/>
        <v>0</v>
      </c>
      <c r="AY177" s="211">
        <f t="shared" si="229"/>
        <v>0</v>
      </c>
      <c r="AZ177" s="211">
        <f t="shared" si="230"/>
        <v>0</v>
      </c>
      <c r="BA177" s="211">
        <f t="shared" si="231"/>
        <v>0</v>
      </c>
      <c r="BB177" s="211">
        <f t="shared" si="407"/>
        <v>0</v>
      </c>
      <c r="BC177" s="211">
        <f t="shared" si="408"/>
        <v>0</v>
      </c>
      <c r="BD177" s="211">
        <f t="shared" si="409"/>
        <v>0</v>
      </c>
      <c r="BE177" s="207"/>
      <c r="BF177" s="207"/>
      <c r="BG177" s="207"/>
      <c r="BH177" s="207"/>
      <c r="BI177" s="207"/>
      <c r="BJ177" s="207"/>
      <c r="BK177" s="207"/>
      <c r="BL177" s="207"/>
    </row>
    <row r="178" spans="1:64" ht="25.5" x14ac:dyDescent="0.2">
      <c r="A178" s="430"/>
      <c r="B178" s="430"/>
      <c r="C178" s="208" t="s">
        <v>184</v>
      </c>
      <c r="D178" s="423"/>
      <c r="E178" s="208"/>
      <c r="F178" s="208"/>
      <c r="G178" s="208"/>
      <c r="H178" s="208"/>
      <c r="I178" s="208"/>
      <c r="J178" s="208"/>
      <c r="K178" s="208"/>
      <c r="L178" s="208"/>
      <c r="M178" s="208">
        <v>29.06</v>
      </c>
      <c r="N178" s="208"/>
      <c r="O178" s="208"/>
      <c r="P178" s="208"/>
      <c r="Q178" s="208"/>
      <c r="R178" s="208"/>
      <c r="S178" s="208"/>
      <c r="T178" s="208"/>
      <c r="U178" s="208"/>
      <c r="V178" s="208"/>
      <c r="W178" s="208"/>
      <c r="X178" s="208"/>
      <c r="Y178" s="208"/>
      <c r="Z178" s="208"/>
      <c r="AA178" s="208"/>
      <c r="AB178" s="208"/>
      <c r="AC178" s="208" t="s">
        <v>188</v>
      </c>
      <c r="AD178" s="209">
        <f t="shared" si="474"/>
        <v>4.33</v>
      </c>
      <c r="AE178" s="210">
        <f>'1. SVS ABA DE CARREGAMENTO'!$B$90</f>
        <v>24</v>
      </c>
      <c r="AF178" s="423"/>
      <c r="AG178" s="211">
        <f t="shared" si="431"/>
        <v>0</v>
      </c>
      <c r="AH178" s="211">
        <f t="shared" si="216"/>
        <v>0</v>
      </c>
      <c r="AI178" s="211">
        <f t="shared" si="217"/>
        <v>0</v>
      </c>
      <c r="AJ178" s="211">
        <f t="shared" si="218"/>
        <v>0</v>
      </c>
      <c r="AK178" s="211">
        <f t="shared" si="219"/>
        <v>0</v>
      </c>
      <c r="AL178" s="211">
        <f t="shared" si="5"/>
        <v>0</v>
      </c>
      <c r="AM178" s="211">
        <f t="shared" si="6"/>
        <v>0</v>
      </c>
      <c r="AN178" s="211">
        <f t="shared" si="278"/>
        <v>0</v>
      </c>
      <c r="AO178" s="211">
        <f t="shared" si="279"/>
        <v>5.2429083333333333</v>
      </c>
      <c r="AP178" s="211">
        <f t="shared" si="9"/>
        <v>0</v>
      </c>
      <c r="AQ178" s="211">
        <f t="shared" si="10"/>
        <v>0</v>
      </c>
      <c r="AR178" s="211">
        <f t="shared" si="222"/>
        <v>0</v>
      </c>
      <c r="AS178" s="211">
        <f t="shared" si="223"/>
        <v>0</v>
      </c>
      <c r="AT178" s="211">
        <f t="shared" si="224"/>
        <v>0</v>
      </c>
      <c r="AU178" s="211">
        <f t="shared" si="225"/>
        <v>0</v>
      </c>
      <c r="AV178" s="211">
        <f t="shared" si="226"/>
        <v>0</v>
      </c>
      <c r="AW178" s="211">
        <f t="shared" si="227"/>
        <v>0</v>
      </c>
      <c r="AX178" s="211">
        <f t="shared" si="228"/>
        <v>0</v>
      </c>
      <c r="AY178" s="211">
        <f t="shared" si="229"/>
        <v>0</v>
      </c>
      <c r="AZ178" s="211">
        <f t="shared" si="230"/>
        <v>0</v>
      </c>
      <c r="BA178" s="211">
        <f t="shared" si="231"/>
        <v>0</v>
      </c>
      <c r="BB178" s="211">
        <f t="shared" si="407"/>
        <v>0</v>
      </c>
      <c r="BC178" s="211">
        <f t="shared" si="408"/>
        <v>0</v>
      </c>
      <c r="BD178" s="211">
        <f t="shared" si="409"/>
        <v>0</v>
      </c>
      <c r="BE178" s="207"/>
      <c r="BF178" s="207"/>
      <c r="BG178" s="207"/>
      <c r="BH178" s="207"/>
      <c r="BI178" s="207"/>
      <c r="BJ178" s="207"/>
      <c r="BK178" s="207"/>
      <c r="BL178" s="207"/>
    </row>
    <row r="179" spans="1:64" ht="12.75" x14ac:dyDescent="0.2">
      <c r="A179" s="430"/>
      <c r="B179" s="430"/>
      <c r="C179" s="208" t="s">
        <v>186</v>
      </c>
      <c r="D179" s="423"/>
      <c r="E179" s="208"/>
      <c r="F179" s="208"/>
      <c r="G179" s="208"/>
      <c r="H179" s="208"/>
      <c r="I179" s="208"/>
      <c r="J179" s="208"/>
      <c r="K179" s="208"/>
      <c r="L179" s="208"/>
      <c r="M179" s="208"/>
      <c r="N179" s="208"/>
      <c r="O179" s="208"/>
      <c r="P179" s="208"/>
      <c r="Q179" s="208"/>
      <c r="R179" s="208"/>
      <c r="S179" s="208"/>
      <c r="T179" s="208"/>
      <c r="U179" s="208"/>
      <c r="V179" s="208">
        <v>19.98</v>
      </c>
      <c r="W179" s="208"/>
      <c r="X179" s="208"/>
      <c r="Y179" s="208"/>
      <c r="Z179" s="208"/>
      <c r="AA179" s="208"/>
      <c r="AB179" s="208"/>
      <c r="AC179" s="208" t="s">
        <v>627</v>
      </c>
      <c r="AD179" s="209">
        <f t="shared" si="474"/>
        <v>0.17</v>
      </c>
      <c r="AE179" s="210">
        <f>'1. SVS ABA DE CARREGAMENTO'!$B$90</f>
        <v>24</v>
      </c>
      <c r="AF179" s="423"/>
      <c r="AG179" s="211">
        <f t="shared" si="431"/>
        <v>0</v>
      </c>
      <c r="AH179" s="211">
        <f t="shared" si="216"/>
        <v>0</v>
      </c>
      <c r="AI179" s="211">
        <f t="shared" si="217"/>
        <v>0</v>
      </c>
      <c r="AJ179" s="211">
        <f t="shared" si="218"/>
        <v>0</v>
      </c>
      <c r="AK179" s="211">
        <f t="shared" si="219"/>
        <v>0</v>
      </c>
      <c r="AL179" s="211">
        <f t="shared" si="5"/>
        <v>0</v>
      </c>
      <c r="AM179" s="211">
        <f t="shared" si="6"/>
        <v>0</v>
      </c>
      <c r="AN179" s="211">
        <f t="shared" si="278"/>
        <v>0</v>
      </c>
      <c r="AO179" s="211">
        <f t="shared" si="279"/>
        <v>0</v>
      </c>
      <c r="AP179" s="211">
        <f t="shared" si="9"/>
        <v>0</v>
      </c>
      <c r="AQ179" s="211">
        <f t="shared" si="10"/>
        <v>0</v>
      </c>
      <c r="AR179" s="211">
        <f t="shared" si="222"/>
        <v>0</v>
      </c>
      <c r="AS179" s="211">
        <f t="shared" si="223"/>
        <v>0</v>
      </c>
      <c r="AT179" s="211">
        <f t="shared" si="224"/>
        <v>0</v>
      </c>
      <c r="AU179" s="211">
        <f t="shared" si="225"/>
        <v>0</v>
      </c>
      <c r="AV179" s="211">
        <f t="shared" si="226"/>
        <v>0</v>
      </c>
      <c r="AW179" s="211">
        <f t="shared" si="227"/>
        <v>0</v>
      </c>
      <c r="AX179" s="211">
        <f t="shared" si="228"/>
        <v>0.14152500000000001</v>
      </c>
      <c r="AY179" s="211">
        <f t="shared" si="229"/>
        <v>0</v>
      </c>
      <c r="AZ179" s="211">
        <f t="shared" si="230"/>
        <v>0</v>
      </c>
      <c r="BA179" s="211">
        <f t="shared" si="231"/>
        <v>0</v>
      </c>
      <c r="BB179" s="211">
        <f t="shared" si="407"/>
        <v>0</v>
      </c>
      <c r="BC179" s="211">
        <f t="shared" si="408"/>
        <v>0</v>
      </c>
      <c r="BD179" s="211">
        <f t="shared" si="409"/>
        <v>0</v>
      </c>
      <c r="BE179" s="207"/>
      <c r="BF179" s="207"/>
      <c r="BG179" s="207"/>
      <c r="BH179" s="207"/>
      <c r="BI179" s="207"/>
      <c r="BJ179" s="207"/>
      <c r="BK179" s="207"/>
      <c r="BL179" s="207"/>
    </row>
    <row r="180" spans="1:64" ht="12.75" x14ac:dyDescent="0.2">
      <c r="A180" s="430"/>
      <c r="B180" s="430"/>
      <c r="C180" s="208" t="s">
        <v>187</v>
      </c>
      <c r="D180" s="423"/>
      <c r="E180" s="208"/>
      <c r="F180" s="208"/>
      <c r="G180" s="208"/>
      <c r="H180" s="208"/>
      <c r="I180" s="208"/>
      <c r="J180" s="208"/>
      <c r="K180" s="208"/>
      <c r="L180" s="208"/>
      <c r="M180" s="208"/>
      <c r="N180" s="208"/>
      <c r="O180" s="208"/>
      <c r="P180" s="208"/>
      <c r="Q180" s="208"/>
      <c r="R180" s="208"/>
      <c r="S180" s="208"/>
      <c r="T180" s="208"/>
      <c r="U180" s="208"/>
      <c r="V180" s="208"/>
      <c r="W180" s="208">
        <v>19.98</v>
      </c>
      <c r="X180" s="208"/>
      <c r="Y180" s="208"/>
      <c r="Z180" s="208"/>
      <c r="AA180" s="208"/>
      <c r="AB180" s="208"/>
      <c r="AC180" s="208" t="s">
        <v>185</v>
      </c>
      <c r="AD180" s="209">
        <f t="shared" si="474"/>
        <v>24</v>
      </c>
      <c r="AE180" s="210">
        <f>'1. SVS ABA DE CARREGAMENTO'!$B$90</f>
        <v>24</v>
      </c>
      <c r="AF180" s="423"/>
      <c r="AG180" s="211">
        <f t="shared" si="431"/>
        <v>0</v>
      </c>
      <c r="AH180" s="211">
        <f t="shared" si="216"/>
        <v>0</v>
      </c>
      <c r="AI180" s="211">
        <f t="shared" si="217"/>
        <v>0</v>
      </c>
      <c r="AJ180" s="211">
        <f t="shared" si="218"/>
        <v>0</v>
      </c>
      <c r="AK180" s="211">
        <f t="shared" si="219"/>
        <v>0</v>
      </c>
      <c r="AL180" s="211">
        <f t="shared" si="5"/>
        <v>0</v>
      </c>
      <c r="AM180" s="211">
        <f t="shared" si="6"/>
        <v>0</v>
      </c>
      <c r="AN180" s="211">
        <f t="shared" si="278"/>
        <v>0</v>
      </c>
      <c r="AO180" s="211">
        <f t="shared" si="279"/>
        <v>0</v>
      </c>
      <c r="AP180" s="211">
        <f t="shared" si="9"/>
        <v>0</v>
      </c>
      <c r="AQ180" s="211">
        <f t="shared" si="10"/>
        <v>0</v>
      </c>
      <c r="AR180" s="211">
        <f t="shared" si="222"/>
        <v>0</v>
      </c>
      <c r="AS180" s="211">
        <f t="shared" si="223"/>
        <v>0</v>
      </c>
      <c r="AT180" s="211">
        <f t="shared" si="224"/>
        <v>0</v>
      </c>
      <c r="AU180" s="211">
        <f t="shared" si="225"/>
        <v>0</v>
      </c>
      <c r="AV180" s="211">
        <f t="shared" si="226"/>
        <v>0</v>
      </c>
      <c r="AW180" s="211">
        <f t="shared" si="227"/>
        <v>0</v>
      </c>
      <c r="AX180" s="211">
        <f t="shared" si="228"/>
        <v>0</v>
      </c>
      <c r="AY180" s="211">
        <f t="shared" si="229"/>
        <v>19.98</v>
      </c>
      <c r="AZ180" s="211">
        <f t="shared" si="230"/>
        <v>0</v>
      </c>
      <c r="BA180" s="211">
        <f t="shared" si="231"/>
        <v>0</v>
      </c>
      <c r="BB180" s="211">
        <f t="shared" si="407"/>
        <v>0</v>
      </c>
      <c r="BC180" s="211">
        <f t="shared" si="408"/>
        <v>0</v>
      </c>
      <c r="BD180" s="211">
        <f t="shared" si="409"/>
        <v>0</v>
      </c>
      <c r="BE180" s="207"/>
      <c r="BF180" s="207"/>
      <c r="BG180" s="207"/>
      <c r="BH180" s="207"/>
      <c r="BI180" s="207"/>
      <c r="BJ180" s="207"/>
      <c r="BK180" s="207"/>
      <c r="BL180" s="207"/>
    </row>
    <row r="181" spans="1:64" ht="12.75" x14ac:dyDescent="0.2">
      <c r="A181" s="430"/>
      <c r="B181" s="430"/>
      <c r="C181" s="208" t="s">
        <v>160</v>
      </c>
      <c r="D181" s="423"/>
      <c r="E181" s="208"/>
      <c r="F181" s="208"/>
      <c r="G181" s="208"/>
      <c r="H181" s="208"/>
      <c r="I181" s="208"/>
      <c r="J181" s="208"/>
      <c r="K181" s="208"/>
      <c r="L181" s="208"/>
      <c r="M181" s="208"/>
      <c r="N181" s="208"/>
      <c r="O181" s="208"/>
      <c r="P181" s="208"/>
      <c r="Q181" s="208"/>
      <c r="R181" s="208"/>
      <c r="S181" s="208"/>
      <c r="T181" s="208"/>
      <c r="U181" s="208"/>
      <c r="V181" s="208"/>
      <c r="W181" s="208"/>
      <c r="X181" s="208"/>
      <c r="Y181" s="208"/>
      <c r="Z181" s="208">
        <v>11.01</v>
      </c>
      <c r="AA181" s="208"/>
      <c r="AB181" s="208"/>
      <c r="AC181" s="208" t="s">
        <v>625</v>
      </c>
      <c r="AD181" s="209">
        <f t="shared" si="474"/>
        <v>96</v>
      </c>
      <c r="AE181" s="210">
        <f>'1. SVS ABA DE CARREGAMENTO'!$B$90</f>
        <v>24</v>
      </c>
      <c r="AF181" s="423"/>
      <c r="AG181" s="211">
        <f t="shared" ref="AG181:AG182" si="496">(E181*AD181)/AE181</f>
        <v>0</v>
      </c>
      <c r="AH181" s="211">
        <f t="shared" ref="AH181:AH182" si="497">(F181*AD181)/AE181</f>
        <v>0</v>
      </c>
      <c r="AI181" s="211">
        <f t="shared" ref="AI181:AI182" si="498">(G181*AD181)/AE181</f>
        <v>0</v>
      </c>
      <c r="AJ181" s="211">
        <f t="shared" ref="AJ181:AJ182" si="499">(H181*AD181)/AE181</f>
        <v>0</v>
      </c>
      <c r="AK181" s="211">
        <f t="shared" ref="AK181:AK182" si="500">(I181*AD181)/AE181</f>
        <v>0</v>
      </c>
      <c r="AL181" s="211">
        <f t="shared" ref="AL181:AL182" si="501">(J181*AD181)/AE181</f>
        <v>0</v>
      </c>
      <c r="AM181" s="211">
        <f t="shared" ref="AM181:AM182" si="502">(K181*AD181)/AE181</f>
        <v>0</v>
      </c>
      <c r="AN181" s="211">
        <f t="shared" ref="AN181:AN182" si="503">(L181*AD181)/AE181</f>
        <v>0</v>
      </c>
      <c r="AO181" s="211">
        <f t="shared" ref="AO181:AO182" si="504">(M181*AD181)/AE181</f>
        <v>0</v>
      </c>
      <c r="AP181" s="211">
        <f t="shared" ref="AP181:AP182" si="505">(N181*AD181)/AE181</f>
        <v>0</v>
      </c>
      <c r="AQ181" s="211">
        <f t="shared" ref="AQ181:AQ182" si="506">(O181*AD181)/AE181</f>
        <v>0</v>
      </c>
      <c r="AR181" s="211">
        <f t="shared" ref="AR181:AR182" si="507">(P181*AD181)/AE181</f>
        <v>0</v>
      </c>
      <c r="AS181" s="211">
        <f t="shared" ref="AS181:AS182" si="508">(Q181*AD181)/AE181</f>
        <v>0</v>
      </c>
      <c r="AT181" s="211">
        <f t="shared" ref="AT181:AT182" si="509">(R181*AD181)/AE181</f>
        <v>0</v>
      </c>
      <c r="AU181" s="211">
        <f t="shared" ref="AU181:AU182" si="510">(S181*AD181)/AE181</f>
        <v>0</v>
      </c>
      <c r="AV181" s="211">
        <f t="shared" ref="AV181:AV182" si="511">(T181*AD181)/AE181</f>
        <v>0</v>
      </c>
      <c r="AW181" s="211">
        <f t="shared" ref="AW181:AW182" si="512">(U181*AD181)/AE181</f>
        <v>0</v>
      </c>
      <c r="AX181" s="211">
        <f t="shared" ref="AX181:AX182" si="513">(V181*AD181)/AE181</f>
        <v>0</v>
      </c>
      <c r="AY181" s="211">
        <f t="shared" ref="AY181:AY182" si="514">(W181*AD181)/AE181</f>
        <v>0</v>
      </c>
      <c r="AZ181" s="211">
        <f t="shared" ref="AZ181:AZ182" si="515">(X181*AD181)/AE181</f>
        <v>0</v>
      </c>
      <c r="BA181" s="211">
        <f t="shared" ref="BA181:BA182" si="516">(Y181*AD181)/AE181</f>
        <v>0</v>
      </c>
      <c r="BB181" s="211">
        <f t="shared" ref="BB181:BB234" si="517">(Z181*AD181)/AE181</f>
        <v>44.04</v>
      </c>
      <c r="BC181" s="211">
        <f t="shared" ref="BC181:BC234" si="518">(AA181*AD181)/AE181</f>
        <v>0</v>
      </c>
      <c r="BD181" s="211">
        <f t="shared" ref="BD181:BD234" si="519">(AB181*AD181)/AE181</f>
        <v>0</v>
      </c>
      <c r="BE181" s="207"/>
      <c r="BF181" s="207"/>
      <c r="BG181" s="207"/>
      <c r="BH181" s="207"/>
      <c r="BI181" s="207"/>
      <c r="BJ181" s="207"/>
      <c r="BK181" s="207"/>
      <c r="BL181" s="207"/>
    </row>
    <row r="182" spans="1:64" ht="12.75" x14ac:dyDescent="0.2">
      <c r="A182" s="430"/>
      <c r="B182" s="430"/>
      <c r="C182" s="208" t="s">
        <v>87</v>
      </c>
      <c r="D182" s="423"/>
      <c r="E182" s="208"/>
      <c r="F182" s="208"/>
      <c r="G182" s="208"/>
      <c r="H182" s="208"/>
      <c r="I182" s="208"/>
      <c r="J182" s="208"/>
      <c r="K182" s="208"/>
      <c r="L182" s="208"/>
      <c r="M182" s="208"/>
      <c r="N182" s="208"/>
      <c r="O182" s="208"/>
      <c r="P182" s="208"/>
      <c r="Q182" s="208"/>
      <c r="R182" s="208"/>
      <c r="S182" s="208"/>
      <c r="T182" s="208"/>
      <c r="U182" s="208"/>
      <c r="V182" s="208"/>
      <c r="W182" s="208"/>
      <c r="X182" s="208"/>
      <c r="Y182" s="208"/>
      <c r="Z182" s="208"/>
      <c r="AA182" s="208"/>
      <c r="AB182" s="208">
        <v>11.01</v>
      </c>
      <c r="AC182" s="208" t="s">
        <v>188</v>
      </c>
      <c r="AD182" s="209">
        <f t="shared" si="474"/>
        <v>4.33</v>
      </c>
      <c r="AE182" s="210">
        <f>'1. SVS ABA DE CARREGAMENTO'!$B$90</f>
        <v>24</v>
      </c>
      <c r="AF182" s="423"/>
      <c r="AG182" s="211">
        <f t="shared" si="496"/>
        <v>0</v>
      </c>
      <c r="AH182" s="211">
        <f t="shared" si="497"/>
        <v>0</v>
      </c>
      <c r="AI182" s="211">
        <f t="shared" si="498"/>
        <v>0</v>
      </c>
      <c r="AJ182" s="211">
        <f t="shared" si="499"/>
        <v>0</v>
      </c>
      <c r="AK182" s="211">
        <f t="shared" si="500"/>
        <v>0</v>
      </c>
      <c r="AL182" s="211">
        <f t="shared" si="501"/>
        <v>0</v>
      </c>
      <c r="AM182" s="211">
        <f t="shared" si="502"/>
        <v>0</v>
      </c>
      <c r="AN182" s="211">
        <f t="shared" si="503"/>
        <v>0</v>
      </c>
      <c r="AO182" s="211">
        <f t="shared" si="504"/>
        <v>0</v>
      </c>
      <c r="AP182" s="211">
        <f t="shared" si="505"/>
        <v>0</v>
      </c>
      <c r="AQ182" s="211">
        <f t="shared" si="506"/>
        <v>0</v>
      </c>
      <c r="AR182" s="211">
        <f t="shared" si="507"/>
        <v>0</v>
      </c>
      <c r="AS182" s="211">
        <f t="shared" si="508"/>
        <v>0</v>
      </c>
      <c r="AT182" s="211">
        <f t="shared" si="509"/>
        <v>0</v>
      </c>
      <c r="AU182" s="211">
        <f t="shared" si="510"/>
        <v>0</v>
      </c>
      <c r="AV182" s="211">
        <f t="shared" si="511"/>
        <v>0</v>
      </c>
      <c r="AW182" s="211">
        <f t="shared" si="512"/>
        <v>0</v>
      </c>
      <c r="AX182" s="211">
        <f t="shared" si="513"/>
        <v>0</v>
      </c>
      <c r="AY182" s="211">
        <f t="shared" si="514"/>
        <v>0</v>
      </c>
      <c r="AZ182" s="211">
        <f t="shared" si="515"/>
        <v>0</v>
      </c>
      <c r="BA182" s="211">
        <f t="shared" si="516"/>
        <v>0</v>
      </c>
      <c r="BB182" s="211">
        <f t="shared" si="517"/>
        <v>0</v>
      </c>
      <c r="BC182" s="211">
        <f t="shared" si="518"/>
        <v>0</v>
      </c>
      <c r="BD182" s="211">
        <f t="shared" si="519"/>
        <v>1.9863875</v>
      </c>
      <c r="BE182" s="207"/>
      <c r="BF182" s="207"/>
      <c r="BG182" s="207"/>
      <c r="BH182" s="207"/>
      <c r="BI182" s="207"/>
      <c r="BJ182" s="207"/>
      <c r="BK182" s="207"/>
      <c r="BL182" s="207"/>
    </row>
    <row r="183" spans="1:64" ht="25.5" x14ac:dyDescent="0.2">
      <c r="A183" s="431"/>
      <c r="B183" s="431"/>
      <c r="C183" s="208" t="s">
        <v>86</v>
      </c>
      <c r="D183" s="424"/>
      <c r="E183" s="208"/>
      <c r="F183" s="208"/>
      <c r="G183" s="208"/>
      <c r="H183" s="208"/>
      <c r="I183" s="208"/>
      <c r="J183" s="208"/>
      <c r="K183" s="208"/>
      <c r="L183" s="208"/>
      <c r="M183" s="208"/>
      <c r="N183" s="208"/>
      <c r="O183" s="208"/>
      <c r="P183" s="208"/>
      <c r="Q183" s="208"/>
      <c r="R183" s="208"/>
      <c r="S183" s="208"/>
      <c r="T183" s="208"/>
      <c r="U183" s="208"/>
      <c r="V183" s="208"/>
      <c r="W183" s="208"/>
      <c r="X183" s="208"/>
      <c r="Y183" s="208"/>
      <c r="Z183" s="208"/>
      <c r="AA183" s="208">
        <v>33.03</v>
      </c>
      <c r="AB183" s="208"/>
      <c r="AC183" s="208" t="s">
        <v>188</v>
      </c>
      <c r="AD183" s="209">
        <f t="shared" si="474"/>
        <v>4.33</v>
      </c>
      <c r="AE183" s="210">
        <f>'1. SVS ABA DE CARREGAMENTO'!$B$90</f>
        <v>24</v>
      </c>
      <c r="AF183" s="424"/>
      <c r="AG183" s="211">
        <f t="shared" si="431"/>
        <v>0</v>
      </c>
      <c r="AH183" s="211">
        <f t="shared" si="216"/>
        <v>0</v>
      </c>
      <c r="AI183" s="211">
        <f t="shared" si="217"/>
        <v>0</v>
      </c>
      <c r="AJ183" s="211">
        <f t="shared" si="218"/>
        <v>0</v>
      </c>
      <c r="AK183" s="211">
        <f t="shared" si="219"/>
        <v>0</v>
      </c>
      <c r="AL183" s="211">
        <f t="shared" si="5"/>
        <v>0</v>
      </c>
      <c r="AM183" s="211">
        <f t="shared" si="6"/>
        <v>0</v>
      </c>
      <c r="AN183" s="211">
        <f t="shared" si="278"/>
        <v>0</v>
      </c>
      <c r="AO183" s="211">
        <f t="shared" si="279"/>
        <v>0</v>
      </c>
      <c r="AP183" s="211">
        <f t="shared" si="9"/>
        <v>0</v>
      </c>
      <c r="AQ183" s="211">
        <f t="shared" si="10"/>
        <v>0</v>
      </c>
      <c r="AR183" s="211">
        <f t="shared" si="222"/>
        <v>0</v>
      </c>
      <c r="AS183" s="211">
        <f t="shared" si="223"/>
        <v>0</v>
      </c>
      <c r="AT183" s="211">
        <f t="shared" si="224"/>
        <v>0</v>
      </c>
      <c r="AU183" s="211">
        <f t="shared" si="225"/>
        <v>0</v>
      </c>
      <c r="AV183" s="211">
        <f t="shared" si="226"/>
        <v>0</v>
      </c>
      <c r="AW183" s="211">
        <f t="shared" si="227"/>
        <v>0</v>
      </c>
      <c r="AX183" s="211">
        <f t="shared" si="228"/>
        <v>0</v>
      </c>
      <c r="AY183" s="211">
        <f t="shared" si="229"/>
        <v>0</v>
      </c>
      <c r="AZ183" s="211">
        <f t="shared" si="230"/>
        <v>0</v>
      </c>
      <c r="BA183" s="211">
        <f t="shared" si="231"/>
        <v>0</v>
      </c>
      <c r="BB183" s="211">
        <f t="shared" si="517"/>
        <v>0</v>
      </c>
      <c r="BC183" s="211">
        <f t="shared" si="518"/>
        <v>5.9591625000000006</v>
      </c>
      <c r="BD183" s="211">
        <f t="shared" si="519"/>
        <v>0</v>
      </c>
      <c r="BE183" s="207"/>
      <c r="BF183" s="207"/>
      <c r="BG183" s="207"/>
      <c r="BH183" s="207"/>
      <c r="BI183" s="207"/>
      <c r="BJ183" s="207"/>
      <c r="BK183" s="207"/>
      <c r="BL183" s="207"/>
    </row>
    <row r="184" spans="1:64" ht="12.75" x14ac:dyDescent="0.2">
      <c r="A184" s="429">
        <v>22</v>
      </c>
      <c r="B184" s="432" t="s">
        <v>251</v>
      </c>
      <c r="C184" s="212" t="s">
        <v>191</v>
      </c>
      <c r="D184" s="422">
        <f>SUM(E184:AB192)</f>
        <v>423.22000000000008</v>
      </c>
      <c r="E184" s="212"/>
      <c r="F184" s="212">
        <v>107.85999999999999</v>
      </c>
      <c r="G184" s="212"/>
      <c r="H184" s="212"/>
      <c r="I184" s="212"/>
      <c r="J184" s="212"/>
      <c r="K184" s="212"/>
      <c r="L184" s="212"/>
      <c r="M184" s="212">
        <v>0</v>
      </c>
      <c r="N184" s="212"/>
      <c r="O184" s="212"/>
      <c r="P184" s="212">
        <v>0</v>
      </c>
      <c r="Q184" s="212"/>
      <c r="R184" s="212"/>
      <c r="S184" s="212"/>
      <c r="T184" s="212"/>
      <c r="U184" s="212"/>
      <c r="V184" s="212"/>
      <c r="W184" s="212"/>
      <c r="X184" s="212"/>
      <c r="Y184" s="212"/>
      <c r="Z184" s="212"/>
      <c r="AA184" s="212"/>
      <c r="AB184" s="212"/>
      <c r="AC184" s="213" t="s">
        <v>201</v>
      </c>
      <c r="AD184" s="214">
        <f t="shared" si="474"/>
        <v>48</v>
      </c>
      <c r="AE184" s="215">
        <f>'1. SVS ABA DE CARREGAMENTO'!$B$90</f>
        <v>24</v>
      </c>
      <c r="AF184" s="422">
        <f>SUM(AG184:BD192)</f>
        <v>448.33272499999998</v>
      </c>
      <c r="AG184" s="216">
        <f t="shared" si="431"/>
        <v>0</v>
      </c>
      <c r="AH184" s="216">
        <f t="shared" si="216"/>
        <v>215.71999999999994</v>
      </c>
      <c r="AI184" s="216">
        <f t="shared" si="217"/>
        <v>0</v>
      </c>
      <c r="AJ184" s="216">
        <f t="shared" si="218"/>
        <v>0</v>
      </c>
      <c r="AK184" s="216">
        <f t="shared" si="219"/>
        <v>0</v>
      </c>
      <c r="AL184" s="217">
        <f t="shared" si="5"/>
        <v>0</v>
      </c>
      <c r="AM184" s="217">
        <f t="shared" si="6"/>
        <v>0</v>
      </c>
      <c r="AN184" s="216">
        <f t="shared" si="278"/>
        <v>0</v>
      </c>
      <c r="AO184" s="216">
        <f t="shared" si="279"/>
        <v>0</v>
      </c>
      <c r="AP184" s="217">
        <f t="shared" si="9"/>
        <v>0</v>
      </c>
      <c r="AQ184" s="217">
        <f t="shared" si="10"/>
        <v>0</v>
      </c>
      <c r="AR184" s="216">
        <f t="shared" si="222"/>
        <v>0</v>
      </c>
      <c r="AS184" s="216">
        <f t="shared" si="223"/>
        <v>0</v>
      </c>
      <c r="AT184" s="216">
        <f t="shared" si="224"/>
        <v>0</v>
      </c>
      <c r="AU184" s="216">
        <f t="shared" si="225"/>
        <v>0</v>
      </c>
      <c r="AV184" s="216">
        <f t="shared" si="226"/>
        <v>0</v>
      </c>
      <c r="AW184" s="216">
        <f t="shared" si="227"/>
        <v>0</v>
      </c>
      <c r="AX184" s="216">
        <f t="shared" si="228"/>
        <v>0</v>
      </c>
      <c r="AY184" s="216">
        <f t="shared" si="229"/>
        <v>0</v>
      </c>
      <c r="AZ184" s="216">
        <f t="shared" si="230"/>
        <v>0</v>
      </c>
      <c r="BA184" s="216">
        <f t="shared" si="231"/>
        <v>0</v>
      </c>
      <c r="BB184" s="218">
        <f t="shared" si="517"/>
        <v>0</v>
      </c>
      <c r="BC184" s="218">
        <f t="shared" si="518"/>
        <v>0</v>
      </c>
      <c r="BD184" s="218">
        <f t="shared" si="519"/>
        <v>0</v>
      </c>
      <c r="BE184" s="207"/>
      <c r="BF184" s="207"/>
      <c r="BG184" s="207"/>
      <c r="BH184" s="207"/>
      <c r="BI184" s="207"/>
      <c r="BJ184" s="207"/>
      <c r="BK184" s="207"/>
      <c r="BL184" s="207"/>
    </row>
    <row r="185" spans="1:64" ht="38.25" x14ac:dyDescent="0.2">
      <c r="A185" s="430"/>
      <c r="B185" s="430"/>
      <c r="C185" s="212" t="s">
        <v>252</v>
      </c>
      <c r="D185" s="423"/>
      <c r="E185" s="212"/>
      <c r="F185" s="212">
        <v>34.39</v>
      </c>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3" t="s">
        <v>185</v>
      </c>
      <c r="AD185" s="214">
        <f t="shared" si="474"/>
        <v>24</v>
      </c>
      <c r="AE185" s="215">
        <f>'1. SVS ABA DE CARREGAMENTO'!$B$90</f>
        <v>24</v>
      </c>
      <c r="AF185" s="423"/>
      <c r="AG185" s="216">
        <f t="shared" si="431"/>
        <v>0</v>
      </c>
      <c r="AH185" s="216">
        <f t="shared" si="216"/>
        <v>34.39</v>
      </c>
      <c r="AI185" s="216">
        <f t="shared" si="217"/>
        <v>0</v>
      </c>
      <c r="AJ185" s="216">
        <f t="shared" si="218"/>
        <v>0</v>
      </c>
      <c r="AK185" s="216">
        <f t="shared" si="219"/>
        <v>0</v>
      </c>
      <c r="AL185" s="217">
        <f t="shared" si="5"/>
        <v>0</v>
      </c>
      <c r="AM185" s="217">
        <f t="shared" si="6"/>
        <v>0</v>
      </c>
      <c r="AN185" s="216">
        <f t="shared" si="278"/>
        <v>0</v>
      </c>
      <c r="AO185" s="216">
        <f t="shared" si="279"/>
        <v>0</v>
      </c>
      <c r="AP185" s="217">
        <f t="shared" si="9"/>
        <v>0</v>
      </c>
      <c r="AQ185" s="217">
        <f t="shared" si="10"/>
        <v>0</v>
      </c>
      <c r="AR185" s="216">
        <f t="shared" si="222"/>
        <v>0</v>
      </c>
      <c r="AS185" s="216">
        <f t="shared" si="223"/>
        <v>0</v>
      </c>
      <c r="AT185" s="216">
        <f t="shared" si="224"/>
        <v>0</v>
      </c>
      <c r="AU185" s="216">
        <f t="shared" si="225"/>
        <v>0</v>
      </c>
      <c r="AV185" s="216">
        <f t="shared" si="226"/>
        <v>0</v>
      </c>
      <c r="AW185" s="216">
        <f t="shared" si="227"/>
        <v>0</v>
      </c>
      <c r="AX185" s="216">
        <f t="shared" si="228"/>
        <v>0</v>
      </c>
      <c r="AY185" s="216">
        <f t="shared" si="229"/>
        <v>0</v>
      </c>
      <c r="AZ185" s="216">
        <f t="shared" si="230"/>
        <v>0</v>
      </c>
      <c r="BA185" s="216">
        <f t="shared" si="231"/>
        <v>0</v>
      </c>
      <c r="BB185" s="218">
        <f t="shared" si="517"/>
        <v>0</v>
      </c>
      <c r="BC185" s="218">
        <f t="shared" si="518"/>
        <v>0</v>
      </c>
      <c r="BD185" s="218">
        <f t="shared" si="519"/>
        <v>0</v>
      </c>
      <c r="BE185" s="207"/>
      <c r="BF185" s="207"/>
      <c r="BG185" s="207"/>
      <c r="BH185" s="207"/>
      <c r="BI185" s="207"/>
      <c r="BJ185" s="207"/>
      <c r="BK185" s="207"/>
      <c r="BL185" s="207"/>
    </row>
    <row r="186" spans="1:64" ht="12.75" x14ac:dyDescent="0.2">
      <c r="A186" s="430"/>
      <c r="B186" s="430"/>
      <c r="C186" s="212" t="s">
        <v>183</v>
      </c>
      <c r="D186" s="423"/>
      <c r="E186" s="212"/>
      <c r="F186" s="212"/>
      <c r="G186" s="212"/>
      <c r="H186" s="212"/>
      <c r="I186" s="212"/>
      <c r="J186" s="212"/>
      <c r="K186" s="212"/>
      <c r="L186" s="212">
        <v>40.61</v>
      </c>
      <c r="M186" s="212"/>
      <c r="N186" s="212"/>
      <c r="O186" s="212"/>
      <c r="P186" s="212"/>
      <c r="Q186" s="212"/>
      <c r="R186" s="212"/>
      <c r="S186" s="212"/>
      <c r="T186" s="212"/>
      <c r="U186" s="212"/>
      <c r="V186" s="212"/>
      <c r="W186" s="212"/>
      <c r="X186" s="212"/>
      <c r="Y186" s="212"/>
      <c r="Z186" s="212"/>
      <c r="AA186" s="212"/>
      <c r="AB186" s="212"/>
      <c r="AC186" s="213" t="s">
        <v>185</v>
      </c>
      <c r="AD186" s="214">
        <f t="shared" si="474"/>
        <v>24</v>
      </c>
      <c r="AE186" s="215">
        <f>'1. SVS ABA DE CARREGAMENTO'!$B$90</f>
        <v>24</v>
      </c>
      <c r="AF186" s="423"/>
      <c r="AG186" s="216">
        <f t="shared" si="431"/>
        <v>0</v>
      </c>
      <c r="AH186" s="216">
        <f t="shared" si="216"/>
        <v>0</v>
      </c>
      <c r="AI186" s="216">
        <f t="shared" si="217"/>
        <v>0</v>
      </c>
      <c r="AJ186" s="216">
        <f t="shared" si="218"/>
        <v>0</v>
      </c>
      <c r="AK186" s="216">
        <f t="shared" si="219"/>
        <v>0</v>
      </c>
      <c r="AL186" s="217">
        <f t="shared" si="5"/>
        <v>0</v>
      </c>
      <c r="AM186" s="217">
        <f t="shared" si="6"/>
        <v>0</v>
      </c>
      <c r="AN186" s="216">
        <f t="shared" si="278"/>
        <v>40.61</v>
      </c>
      <c r="AO186" s="216">
        <f t="shared" si="279"/>
        <v>0</v>
      </c>
      <c r="AP186" s="217">
        <f t="shared" si="9"/>
        <v>0</v>
      </c>
      <c r="AQ186" s="217">
        <f t="shared" si="10"/>
        <v>0</v>
      </c>
      <c r="AR186" s="216">
        <f t="shared" si="222"/>
        <v>0</v>
      </c>
      <c r="AS186" s="216">
        <f t="shared" si="223"/>
        <v>0</v>
      </c>
      <c r="AT186" s="216">
        <f t="shared" si="224"/>
        <v>0</v>
      </c>
      <c r="AU186" s="216">
        <f t="shared" si="225"/>
        <v>0</v>
      </c>
      <c r="AV186" s="216">
        <f t="shared" si="226"/>
        <v>0</v>
      </c>
      <c r="AW186" s="216">
        <f t="shared" si="227"/>
        <v>0</v>
      </c>
      <c r="AX186" s="216">
        <f t="shared" si="228"/>
        <v>0</v>
      </c>
      <c r="AY186" s="216">
        <f t="shared" si="229"/>
        <v>0</v>
      </c>
      <c r="AZ186" s="216">
        <f t="shared" si="230"/>
        <v>0</v>
      </c>
      <c r="BA186" s="216">
        <f t="shared" si="231"/>
        <v>0</v>
      </c>
      <c r="BB186" s="218">
        <f t="shared" si="517"/>
        <v>0</v>
      </c>
      <c r="BC186" s="218">
        <f t="shared" si="518"/>
        <v>0</v>
      </c>
      <c r="BD186" s="218">
        <f t="shared" si="519"/>
        <v>0</v>
      </c>
      <c r="BE186" s="207"/>
      <c r="BF186" s="207"/>
      <c r="BG186" s="207"/>
      <c r="BH186" s="207"/>
      <c r="BI186" s="207"/>
      <c r="BJ186" s="207"/>
      <c r="BK186" s="207"/>
      <c r="BL186" s="207"/>
    </row>
    <row r="187" spans="1:64" ht="25.5" x14ac:dyDescent="0.2">
      <c r="A187" s="430"/>
      <c r="B187" s="430"/>
      <c r="C187" s="228" t="s">
        <v>184</v>
      </c>
      <c r="D187" s="423"/>
      <c r="E187" s="212"/>
      <c r="F187" s="212"/>
      <c r="G187" s="212"/>
      <c r="H187" s="212"/>
      <c r="I187" s="212"/>
      <c r="J187" s="212"/>
      <c r="K187" s="212"/>
      <c r="L187" s="212"/>
      <c r="M187" s="228">
        <v>34.5</v>
      </c>
      <c r="N187" s="212"/>
      <c r="O187" s="212"/>
      <c r="P187" s="212"/>
      <c r="Q187" s="212"/>
      <c r="R187" s="212"/>
      <c r="S187" s="212"/>
      <c r="T187" s="212"/>
      <c r="U187" s="212"/>
      <c r="V187" s="212"/>
      <c r="W187" s="212"/>
      <c r="X187" s="212"/>
      <c r="Y187" s="212"/>
      <c r="Z187" s="212"/>
      <c r="AA187" s="212"/>
      <c r="AB187" s="212"/>
      <c r="AC187" s="213" t="s">
        <v>188</v>
      </c>
      <c r="AD187" s="214">
        <f t="shared" si="474"/>
        <v>4.33</v>
      </c>
      <c r="AE187" s="215">
        <f>'1. SVS ABA DE CARREGAMENTO'!$B$90</f>
        <v>24</v>
      </c>
      <c r="AF187" s="423"/>
      <c r="AG187" s="216">
        <f t="shared" si="431"/>
        <v>0</v>
      </c>
      <c r="AH187" s="216">
        <f t="shared" si="216"/>
        <v>0</v>
      </c>
      <c r="AI187" s="216">
        <f t="shared" si="217"/>
        <v>0</v>
      </c>
      <c r="AJ187" s="216">
        <f t="shared" si="218"/>
        <v>0</v>
      </c>
      <c r="AK187" s="216">
        <f t="shared" si="219"/>
        <v>0</v>
      </c>
      <c r="AL187" s="217">
        <f t="shared" si="5"/>
        <v>0</v>
      </c>
      <c r="AM187" s="217">
        <f t="shared" si="6"/>
        <v>0</v>
      </c>
      <c r="AN187" s="216">
        <f t="shared" si="278"/>
        <v>0</v>
      </c>
      <c r="AO187" s="216">
        <f t="shared" si="279"/>
        <v>6.2243749999999993</v>
      </c>
      <c r="AP187" s="217">
        <f t="shared" si="9"/>
        <v>0</v>
      </c>
      <c r="AQ187" s="217">
        <f t="shared" si="10"/>
        <v>0</v>
      </c>
      <c r="AR187" s="216">
        <f t="shared" si="222"/>
        <v>0</v>
      </c>
      <c r="AS187" s="216">
        <f t="shared" si="223"/>
        <v>0</v>
      </c>
      <c r="AT187" s="216">
        <f t="shared" si="224"/>
        <v>0</v>
      </c>
      <c r="AU187" s="216">
        <f t="shared" si="225"/>
        <v>0</v>
      </c>
      <c r="AV187" s="216">
        <f t="shared" si="226"/>
        <v>0</v>
      </c>
      <c r="AW187" s="216">
        <f t="shared" si="227"/>
        <v>0</v>
      </c>
      <c r="AX187" s="216">
        <f t="shared" si="228"/>
        <v>0</v>
      </c>
      <c r="AY187" s="216">
        <f t="shared" si="229"/>
        <v>0</v>
      </c>
      <c r="AZ187" s="216">
        <f t="shared" si="230"/>
        <v>0</v>
      </c>
      <c r="BA187" s="216">
        <f t="shared" si="231"/>
        <v>0</v>
      </c>
      <c r="BB187" s="218">
        <f t="shared" si="517"/>
        <v>0</v>
      </c>
      <c r="BC187" s="218">
        <f t="shared" si="518"/>
        <v>0</v>
      </c>
      <c r="BD187" s="218">
        <f t="shared" si="519"/>
        <v>0</v>
      </c>
      <c r="BE187" s="207"/>
      <c r="BF187" s="207"/>
      <c r="BG187" s="207"/>
      <c r="BH187" s="207"/>
      <c r="BI187" s="207"/>
      <c r="BJ187" s="207"/>
      <c r="BK187" s="207"/>
      <c r="BL187" s="207"/>
    </row>
    <row r="188" spans="1:64" ht="12.75" x14ac:dyDescent="0.2">
      <c r="A188" s="430"/>
      <c r="B188" s="430"/>
      <c r="C188" s="212" t="s">
        <v>186</v>
      </c>
      <c r="D188" s="423"/>
      <c r="E188" s="212"/>
      <c r="F188" s="212"/>
      <c r="G188" s="212"/>
      <c r="H188" s="212"/>
      <c r="I188" s="212"/>
      <c r="J188" s="212"/>
      <c r="K188" s="212"/>
      <c r="L188" s="212"/>
      <c r="M188" s="212"/>
      <c r="N188" s="212"/>
      <c r="O188" s="212"/>
      <c r="P188" s="212"/>
      <c r="Q188" s="212"/>
      <c r="R188" s="212"/>
      <c r="S188" s="212"/>
      <c r="T188" s="212"/>
      <c r="U188" s="212"/>
      <c r="V188" s="212">
        <v>32.28</v>
      </c>
      <c r="W188" s="212"/>
      <c r="X188" s="212"/>
      <c r="Y188" s="212"/>
      <c r="Z188" s="212"/>
      <c r="AA188" s="212"/>
      <c r="AB188" s="212"/>
      <c r="AC188" s="213" t="s">
        <v>627</v>
      </c>
      <c r="AD188" s="214">
        <f t="shared" si="474"/>
        <v>0.17</v>
      </c>
      <c r="AE188" s="215">
        <f>'1. SVS ABA DE CARREGAMENTO'!$B$90</f>
        <v>24</v>
      </c>
      <c r="AF188" s="423"/>
      <c r="AG188" s="216">
        <f t="shared" si="431"/>
        <v>0</v>
      </c>
      <c r="AH188" s="216">
        <f t="shared" si="216"/>
        <v>0</v>
      </c>
      <c r="AI188" s="216">
        <f t="shared" si="217"/>
        <v>0</v>
      </c>
      <c r="AJ188" s="216">
        <f t="shared" si="218"/>
        <v>0</v>
      </c>
      <c r="AK188" s="216">
        <f t="shared" si="219"/>
        <v>0</v>
      </c>
      <c r="AL188" s="217">
        <f t="shared" si="5"/>
        <v>0</v>
      </c>
      <c r="AM188" s="217">
        <f t="shared" si="6"/>
        <v>0</v>
      </c>
      <c r="AN188" s="216">
        <f t="shared" si="278"/>
        <v>0</v>
      </c>
      <c r="AO188" s="216">
        <f t="shared" si="279"/>
        <v>0</v>
      </c>
      <c r="AP188" s="217">
        <f t="shared" si="9"/>
        <v>0</v>
      </c>
      <c r="AQ188" s="217">
        <f t="shared" si="10"/>
        <v>0</v>
      </c>
      <c r="AR188" s="216">
        <f t="shared" si="222"/>
        <v>0</v>
      </c>
      <c r="AS188" s="216">
        <f t="shared" si="223"/>
        <v>0</v>
      </c>
      <c r="AT188" s="216">
        <f t="shared" si="224"/>
        <v>0</v>
      </c>
      <c r="AU188" s="216">
        <f t="shared" si="225"/>
        <v>0</v>
      </c>
      <c r="AV188" s="216">
        <f t="shared" si="226"/>
        <v>0</v>
      </c>
      <c r="AW188" s="216">
        <f t="shared" si="227"/>
        <v>0</v>
      </c>
      <c r="AX188" s="216">
        <f t="shared" si="228"/>
        <v>0.22865000000000002</v>
      </c>
      <c r="AY188" s="216">
        <f t="shared" si="229"/>
        <v>0</v>
      </c>
      <c r="AZ188" s="216">
        <f t="shared" si="230"/>
        <v>0</v>
      </c>
      <c r="BA188" s="216">
        <f t="shared" si="231"/>
        <v>0</v>
      </c>
      <c r="BB188" s="218">
        <f t="shared" si="517"/>
        <v>0</v>
      </c>
      <c r="BC188" s="218">
        <f t="shared" si="518"/>
        <v>0</v>
      </c>
      <c r="BD188" s="218">
        <f t="shared" si="519"/>
        <v>0</v>
      </c>
      <c r="BE188" s="207"/>
      <c r="BF188" s="207"/>
      <c r="BG188" s="207"/>
      <c r="BH188" s="207"/>
      <c r="BI188" s="207"/>
      <c r="BJ188" s="207"/>
      <c r="BK188" s="207"/>
      <c r="BL188" s="207"/>
    </row>
    <row r="189" spans="1:64" ht="12.75" x14ac:dyDescent="0.2">
      <c r="A189" s="430"/>
      <c r="B189" s="430"/>
      <c r="C189" s="212" t="s">
        <v>187</v>
      </c>
      <c r="D189" s="423"/>
      <c r="E189" s="212"/>
      <c r="F189" s="212"/>
      <c r="G189" s="212"/>
      <c r="H189" s="212"/>
      <c r="I189" s="212"/>
      <c r="J189" s="212"/>
      <c r="K189" s="212"/>
      <c r="L189" s="212"/>
      <c r="M189" s="212"/>
      <c r="N189" s="212"/>
      <c r="O189" s="212"/>
      <c r="P189" s="212"/>
      <c r="Q189" s="212"/>
      <c r="R189" s="212"/>
      <c r="S189" s="212"/>
      <c r="T189" s="212"/>
      <c r="U189" s="212"/>
      <c r="V189" s="212"/>
      <c r="W189" s="212">
        <v>20.88</v>
      </c>
      <c r="X189" s="212"/>
      <c r="Y189" s="212"/>
      <c r="Z189" s="212"/>
      <c r="AA189" s="212"/>
      <c r="AB189" s="212"/>
      <c r="AC189" s="213" t="s">
        <v>628</v>
      </c>
      <c r="AD189" s="214">
        <f t="shared" si="474"/>
        <v>8</v>
      </c>
      <c r="AE189" s="215">
        <f>'1. SVS ABA DE CARREGAMENTO'!$B$90</f>
        <v>24</v>
      </c>
      <c r="AF189" s="423"/>
      <c r="AG189" s="216">
        <f t="shared" si="431"/>
        <v>0</v>
      </c>
      <c r="AH189" s="216">
        <f t="shared" si="216"/>
        <v>0</v>
      </c>
      <c r="AI189" s="216">
        <f t="shared" si="217"/>
        <v>0</v>
      </c>
      <c r="AJ189" s="216">
        <f t="shared" si="218"/>
        <v>0</v>
      </c>
      <c r="AK189" s="216">
        <f t="shared" si="219"/>
        <v>0</v>
      </c>
      <c r="AL189" s="217">
        <f t="shared" si="5"/>
        <v>0</v>
      </c>
      <c r="AM189" s="217">
        <f t="shared" si="6"/>
        <v>0</v>
      </c>
      <c r="AN189" s="216">
        <f t="shared" si="278"/>
        <v>0</v>
      </c>
      <c r="AO189" s="216">
        <f t="shared" si="279"/>
        <v>0</v>
      </c>
      <c r="AP189" s="217">
        <f t="shared" si="9"/>
        <v>0</v>
      </c>
      <c r="AQ189" s="217">
        <f t="shared" si="10"/>
        <v>0</v>
      </c>
      <c r="AR189" s="216">
        <f t="shared" si="222"/>
        <v>0</v>
      </c>
      <c r="AS189" s="216">
        <f t="shared" si="223"/>
        <v>0</v>
      </c>
      <c r="AT189" s="216">
        <f t="shared" si="224"/>
        <v>0</v>
      </c>
      <c r="AU189" s="216">
        <f t="shared" si="225"/>
        <v>0</v>
      </c>
      <c r="AV189" s="216">
        <f t="shared" si="226"/>
        <v>0</v>
      </c>
      <c r="AW189" s="216">
        <f t="shared" si="227"/>
        <v>0</v>
      </c>
      <c r="AX189" s="216">
        <f t="shared" si="228"/>
        <v>0</v>
      </c>
      <c r="AY189" s="216">
        <f t="shared" si="229"/>
        <v>6.96</v>
      </c>
      <c r="AZ189" s="216">
        <f t="shared" si="230"/>
        <v>0</v>
      </c>
      <c r="BA189" s="216">
        <f t="shared" si="231"/>
        <v>0</v>
      </c>
      <c r="BB189" s="218">
        <f t="shared" si="517"/>
        <v>0</v>
      </c>
      <c r="BC189" s="218">
        <f t="shared" si="518"/>
        <v>0</v>
      </c>
      <c r="BD189" s="218">
        <f t="shared" si="519"/>
        <v>0</v>
      </c>
      <c r="BE189" s="207"/>
      <c r="BF189" s="207"/>
      <c r="BG189" s="207"/>
      <c r="BH189" s="207"/>
      <c r="BI189" s="207"/>
      <c r="BJ189" s="207"/>
      <c r="BK189" s="207"/>
      <c r="BL189" s="207"/>
    </row>
    <row r="190" spans="1:64" ht="12.75" x14ac:dyDescent="0.2">
      <c r="A190" s="430"/>
      <c r="B190" s="430"/>
      <c r="C190" s="219" t="s">
        <v>160</v>
      </c>
      <c r="D190" s="423"/>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v>30.54</v>
      </c>
      <c r="AA190" s="212"/>
      <c r="AB190" s="212"/>
      <c r="AC190" s="213" t="s">
        <v>625</v>
      </c>
      <c r="AD190" s="214">
        <f t="shared" si="474"/>
        <v>96</v>
      </c>
      <c r="AE190" s="215">
        <f>'1. SVS ABA DE CARREGAMENTO'!$B$90</f>
        <v>24</v>
      </c>
      <c r="AF190" s="423"/>
      <c r="AG190" s="216">
        <f t="shared" ref="AG190:AG191" si="520">(E190*AD190)/AE190</f>
        <v>0</v>
      </c>
      <c r="AH190" s="216">
        <f t="shared" ref="AH190:AH191" si="521">(F190*AD190)/AE190</f>
        <v>0</v>
      </c>
      <c r="AI190" s="216">
        <f t="shared" ref="AI190:AI191" si="522">(G190*AD190)/AE190</f>
        <v>0</v>
      </c>
      <c r="AJ190" s="216">
        <f t="shared" ref="AJ190:AJ191" si="523">(H190*AD190)/AE190</f>
        <v>0</v>
      </c>
      <c r="AK190" s="216">
        <f t="shared" ref="AK190:AK191" si="524">(I190*AD190)/AE190</f>
        <v>0</v>
      </c>
      <c r="AL190" s="217">
        <f t="shared" ref="AL190:AL191" si="525">(J190*AD190)/AE190</f>
        <v>0</v>
      </c>
      <c r="AM190" s="217">
        <f t="shared" ref="AM190:AM191" si="526">(K190*AD190)/AE190</f>
        <v>0</v>
      </c>
      <c r="AN190" s="216">
        <f t="shared" ref="AN190:AN191" si="527">(L190*AD190)/AE190</f>
        <v>0</v>
      </c>
      <c r="AO190" s="216">
        <f t="shared" ref="AO190:AO191" si="528">(M190*AD190)/AE190</f>
        <v>0</v>
      </c>
      <c r="AP190" s="217">
        <f t="shared" ref="AP190:AP191" si="529">(N190*AD190)/AE190</f>
        <v>0</v>
      </c>
      <c r="AQ190" s="217">
        <f t="shared" ref="AQ190:AQ191" si="530">(O190*AD190)/AE190</f>
        <v>0</v>
      </c>
      <c r="AR190" s="216">
        <f t="shared" ref="AR190:AR191" si="531">(P190*AD190)/AE190</f>
        <v>0</v>
      </c>
      <c r="AS190" s="216">
        <f t="shared" ref="AS190:AS191" si="532">(Q190*AD190)/AE190</f>
        <v>0</v>
      </c>
      <c r="AT190" s="216">
        <f t="shared" ref="AT190:AT191" si="533">(R190*AD190)/AE190</f>
        <v>0</v>
      </c>
      <c r="AU190" s="216">
        <f t="shared" ref="AU190:AU191" si="534">(S190*AD190)/AE190</f>
        <v>0</v>
      </c>
      <c r="AV190" s="216">
        <f t="shared" ref="AV190:AV191" si="535">(T190*AD190)/AE190</f>
        <v>0</v>
      </c>
      <c r="AW190" s="216">
        <f t="shared" si="227"/>
        <v>0</v>
      </c>
      <c r="AX190" s="216">
        <f t="shared" ref="AX190:AX191" si="536">(V190*AD190)/AE190</f>
        <v>0</v>
      </c>
      <c r="AY190" s="216">
        <f t="shared" ref="AY190:AY191" si="537">(W190*AD190)/AE190</f>
        <v>0</v>
      </c>
      <c r="AZ190" s="216">
        <f t="shared" ref="AZ190:AZ191" si="538">(X190*AD190)/AE190</f>
        <v>0</v>
      </c>
      <c r="BA190" s="216">
        <f t="shared" ref="BA190:BA191" si="539">(Y190*AD190)/AE190</f>
        <v>0</v>
      </c>
      <c r="BB190" s="218">
        <f t="shared" si="517"/>
        <v>122.16000000000001</v>
      </c>
      <c r="BC190" s="218">
        <f t="shared" si="518"/>
        <v>0</v>
      </c>
      <c r="BD190" s="218">
        <f t="shared" si="519"/>
        <v>0</v>
      </c>
      <c r="BE190" s="207"/>
      <c r="BF190" s="207"/>
      <c r="BG190" s="207"/>
      <c r="BH190" s="207"/>
      <c r="BI190" s="207"/>
      <c r="BJ190" s="207"/>
      <c r="BK190" s="207"/>
      <c r="BL190" s="207"/>
    </row>
    <row r="191" spans="1:64" ht="12.75" x14ac:dyDescent="0.2">
      <c r="A191" s="430"/>
      <c r="B191" s="430"/>
      <c r="C191" s="219" t="s">
        <v>87</v>
      </c>
      <c r="D191" s="423"/>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v>30.54</v>
      </c>
      <c r="AC191" s="213" t="s">
        <v>188</v>
      </c>
      <c r="AD191" s="214">
        <f t="shared" si="474"/>
        <v>4.33</v>
      </c>
      <c r="AE191" s="215">
        <f>'1. SVS ABA DE CARREGAMENTO'!$B$90</f>
        <v>24</v>
      </c>
      <c r="AF191" s="423"/>
      <c r="AG191" s="216">
        <f t="shared" si="520"/>
        <v>0</v>
      </c>
      <c r="AH191" s="216">
        <f t="shared" si="521"/>
        <v>0</v>
      </c>
      <c r="AI191" s="216">
        <f t="shared" si="522"/>
        <v>0</v>
      </c>
      <c r="AJ191" s="216">
        <f t="shared" si="523"/>
        <v>0</v>
      </c>
      <c r="AK191" s="216">
        <f t="shared" si="524"/>
        <v>0</v>
      </c>
      <c r="AL191" s="217">
        <f t="shared" si="525"/>
        <v>0</v>
      </c>
      <c r="AM191" s="217">
        <f t="shared" si="526"/>
        <v>0</v>
      </c>
      <c r="AN191" s="216">
        <f t="shared" si="527"/>
        <v>0</v>
      </c>
      <c r="AO191" s="216">
        <f t="shared" si="528"/>
        <v>0</v>
      </c>
      <c r="AP191" s="217">
        <f t="shared" si="529"/>
        <v>0</v>
      </c>
      <c r="AQ191" s="217">
        <f t="shared" si="530"/>
        <v>0</v>
      </c>
      <c r="AR191" s="216">
        <f t="shared" si="531"/>
        <v>0</v>
      </c>
      <c r="AS191" s="216">
        <f t="shared" si="532"/>
        <v>0</v>
      </c>
      <c r="AT191" s="216">
        <f t="shared" si="533"/>
        <v>0</v>
      </c>
      <c r="AU191" s="216">
        <f t="shared" si="534"/>
        <v>0</v>
      </c>
      <c r="AV191" s="216">
        <f t="shared" si="535"/>
        <v>0</v>
      </c>
      <c r="AW191" s="216">
        <f t="shared" ref="AW191" si="540">(U191*AD191)/AE191</f>
        <v>0</v>
      </c>
      <c r="AX191" s="216">
        <f t="shared" si="536"/>
        <v>0</v>
      </c>
      <c r="AY191" s="216">
        <f t="shared" si="537"/>
        <v>0</v>
      </c>
      <c r="AZ191" s="216">
        <f t="shared" si="538"/>
        <v>0</v>
      </c>
      <c r="BA191" s="216">
        <f t="shared" si="539"/>
        <v>0</v>
      </c>
      <c r="BB191" s="218">
        <f t="shared" si="517"/>
        <v>0</v>
      </c>
      <c r="BC191" s="218">
        <f t="shared" si="518"/>
        <v>0</v>
      </c>
      <c r="BD191" s="218">
        <f t="shared" si="519"/>
        <v>5.509925</v>
      </c>
      <c r="BE191" s="207"/>
      <c r="BF191" s="207"/>
      <c r="BG191" s="207"/>
      <c r="BH191" s="207"/>
      <c r="BI191" s="207"/>
      <c r="BJ191" s="207"/>
      <c r="BK191" s="207"/>
      <c r="BL191" s="207"/>
    </row>
    <row r="192" spans="1:64" ht="25.5" x14ac:dyDescent="0.2">
      <c r="A192" s="431"/>
      <c r="B192" s="431"/>
      <c r="C192" s="219" t="s">
        <v>86</v>
      </c>
      <c r="D192" s="424"/>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v>91.62</v>
      </c>
      <c r="AB192" s="212"/>
      <c r="AC192" s="213" t="s">
        <v>188</v>
      </c>
      <c r="AD192" s="214">
        <f t="shared" si="474"/>
        <v>4.33</v>
      </c>
      <c r="AE192" s="215">
        <f>'1. SVS ABA DE CARREGAMENTO'!$B$90</f>
        <v>24</v>
      </c>
      <c r="AF192" s="424"/>
      <c r="AG192" s="216">
        <f t="shared" si="431"/>
        <v>0</v>
      </c>
      <c r="AH192" s="216">
        <f t="shared" si="216"/>
        <v>0</v>
      </c>
      <c r="AI192" s="216">
        <f t="shared" si="217"/>
        <v>0</v>
      </c>
      <c r="AJ192" s="216">
        <f t="shared" si="218"/>
        <v>0</v>
      </c>
      <c r="AK192" s="216">
        <f t="shared" si="219"/>
        <v>0</v>
      </c>
      <c r="AL192" s="217">
        <f t="shared" si="5"/>
        <v>0</v>
      </c>
      <c r="AM192" s="217">
        <f t="shared" si="6"/>
        <v>0</v>
      </c>
      <c r="AN192" s="216">
        <f t="shared" si="278"/>
        <v>0</v>
      </c>
      <c r="AO192" s="216">
        <f t="shared" si="279"/>
        <v>0</v>
      </c>
      <c r="AP192" s="217">
        <f t="shared" si="9"/>
        <v>0</v>
      </c>
      <c r="AQ192" s="217">
        <f t="shared" si="10"/>
        <v>0</v>
      </c>
      <c r="AR192" s="216">
        <f t="shared" si="222"/>
        <v>0</v>
      </c>
      <c r="AS192" s="216">
        <f t="shared" si="223"/>
        <v>0</v>
      </c>
      <c r="AT192" s="216">
        <f t="shared" si="224"/>
        <v>0</v>
      </c>
      <c r="AU192" s="216">
        <f t="shared" si="225"/>
        <v>0</v>
      </c>
      <c r="AV192" s="216">
        <f t="shared" si="226"/>
        <v>0</v>
      </c>
      <c r="AW192" s="216"/>
      <c r="AX192" s="216">
        <f t="shared" si="228"/>
        <v>0</v>
      </c>
      <c r="AY192" s="216">
        <f t="shared" si="229"/>
        <v>0</v>
      </c>
      <c r="AZ192" s="216">
        <f t="shared" si="230"/>
        <v>0</v>
      </c>
      <c r="BA192" s="216">
        <f t="shared" si="231"/>
        <v>0</v>
      </c>
      <c r="BB192" s="218">
        <f t="shared" si="517"/>
        <v>0</v>
      </c>
      <c r="BC192" s="218">
        <f t="shared" si="518"/>
        <v>16.529775000000001</v>
      </c>
      <c r="BD192" s="218">
        <f t="shared" si="519"/>
        <v>0</v>
      </c>
      <c r="BE192" s="207"/>
      <c r="BF192" s="207"/>
      <c r="BG192" s="207"/>
      <c r="BH192" s="207"/>
      <c r="BI192" s="207"/>
      <c r="BJ192" s="207"/>
      <c r="BK192" s="207"/>
      <c r="BL192" s="207"/>
    </row>
    <row r="193" spans="1:64" ht="12.75" x14ac:dyDescent="0.2">
      <c r="A193" s="433" t="s">
        <v>253</v>
      </c>
      <c r="B193" s="434" t="s">
        <v>254</v>
      </c>
      <c r="C193" s="208" t="s">
        <v>191</v>
      </c>
      <c r="D193" s="425">
        <f>SUM(E193:AB206)</f>
        <v>968.71000000000026</v>
      </c>
      <c r="E193" s="208"/>
      <c r="F193" s="208">
        <v>81.34</v>
      </c>
      <c r="G193" s="208"/>
      <c r="H193" s="208"/>
      <c r="I193" s="208"/>
      <c r="J193" s="208"/>
      <c r="K193" s="208"/>
      <c r="L193" s="208"/>
      <c r="M193" s="208">
        <v>0</v>
      </c>
      <c r="N193" s="208"/>
      <c r="O193" s="208"/>
      <c r="P193" s="208">
        <v>0</v>
      </c>
      <c r="Q193" s="208"/>
      <c r="R193" s="208"/>
      <c r="S193" s="208"/>
      <c r="T193" s="208"/>
      <c r="U193" s="208"/>
      <c r="V193" s="208"/>
      <c r="W193" s="208"/>
      <c r="X193" s="208"/>
      <c r="Y193" s="208"/>
      <c r="Z193" s="208"/>
      <c r="AA193" s="208"/>
      <c r="AB193" s="208"/>
      <c r="AC193" s="208" t="s">
        <v>201</v>
      </c>
      <c r="AD193" s="209">
        <f t="shared" si="474"/>
        <v>48</v>
      </c>
      <c r="AE193" s="210">
        <f>'1. SVS ABA DE CARREGAMENTO'!$B$90</f>
        <v>24</v>
      </c>
      <c r="AF193" s="425">
        <f>SUM(AG193:BD206)</f>
        <v>401.18736666666666</v>
      </c>
      <c r="AG193" s="211">
        <f t="shared" si="431"/>
        <v>0</v>
      </c>
      <c r="AH193" s="211">
        <f t="shared" si="216"/>
        <v>162.68</v>
      </c>
      <c r="AI193" s="211">
        <f t="shared" si="217"/>
        <v>0</v>
      </c>
      <c r="AJ193" s="211">
        <f t="shared" si="218"/>
        <v>0</v>
      </c>
      <c r="AK193" s="211">
        <f t="shared" si="219"/>
        <v>0</v>
      </c>
      <c r="AL193" s="211">
        <f t="shared" si="5"/>
        <v>0</v>
      </c>
      <c r="AM193" s="211">
        <f t="shared" si="6"/>
        <v>0</v>
      </c>
      <c r="AN193" s="211">
        <f t="shared" si="278"/>
        <v>0</v>
      </c>
      <c r="AO193" s="211">
        <f t="shared" si="279"/>
        <v>0</v>
      </c>
      <c r="AP193" s="211">
        <f t="shared" si="9"/>
        <v>0</v>
      </c>
      <c r="AQ193" s="211">
        <f t="shared" si="10"/>
        <v>0</v>
      </c>
      <c r="AR193" s="211">
        <f t="shared" si="222"/>
        <v>0</v>
      </c>
      <c r="AS193" s="211">
        <f t="shared" si="223"/>
        <v>0</v>
      </c>
      <c r="AT193" s="211">
        <f t="shared" si="224"/>
        <v>0</v>
      </c>
      <c r="AU193" s="211">
        <f t="shared" si="225"/>
        <v>0</v>
      </c>
      <c r="AV193" s="211">
        <f t="shared" si="226"/>
        <v>0</v>
      </c>
      <c r="AW193" s="211">
        <f t="shared" ref="AW193:AW244" si="541">(U193*AD193)/AE193</f>
        <v>0</v>
      </c>
      <c r="AX193" s="211">
        <f t="shared" si="228"/>
        <v>0</v>
      </c>
      <c r="AY193" s="211">
        <f t="shared" si="229"/>
        <v>0</v>
      </c>
      <c r="AZ193" s="211">
        <f t="shared" si="230"/>
        <v>0</v>
      </c>
      <c r="BA193" s="211">
        <f t="shared" si="231"/>
        <v>0</v>
      </c>
      <c r="BB193" s="211">
        <f t="shared" si="517"/>
        <v>0</v>
      </c>
      <c r="BC193" s="211">
        <f t="shared" si="518"/>
        <v>0</v>
      </c>
      <c r="BD193" s="211">
        <f t="shared" si="519"/>
        <v>0</v>
      </c>
      <c r="BE193" s="207"/>
      <c r="BF193" s="207"/>
      <c r="BG193" s="207"/>
      <c r="BH193" s="207"/>
      <c r="BI193" s="207"/>
      <c r="BJ193" s="207"/>
      <c r="BK193" s="207"/>
      <c r="BL193" s="207"/>
    </row>
    <row r="194" spans="1:64" ht="38.25" x14ac:dyDescent="0.2">
      <c r="A194" s="430"/>
      <c r="B194" s="430"/>
      <c r="C194" s="208" t="s">
        <v>255</v>
      </c>
      <c r="D194" s="423"/>
      <c r="E194" s="208"/>
      <c r="F194" s="208">
        <v>54.73</v>
      </c>
      <c r="G194" s="208"/>
      <c r="H194" s="208"/>
      <c r="I194" s="208"/>
      <c r="J194" s="208"/>
      <c r="K194" s="208"/>
      <c r="L194" s="208"/>
      <c r="M194" s="208"/>
      <c r="N194" s="208"/>
      <c r="O194" s="208"/>
      <c r="P194" s="208"/>
      <c r="Q194" s="208"/>
      <c r="R194" s="208"/>
      <c r="S194" s="208"/>
      <c r="T194" s="208"/>
      <c r="U194" s="208"/>
      <c r="V194" s="208"/>
      <c r="W194" s="208"/>
      <c r="X194" s="208"/>
      <c r="Y194" s="208"/>
      <c r="Z194" s="208"/>
      <c r="AA194" s="208"/>
      <c r="AB194" s="208"/>
      <c r="AC194" s="208" t="s">
        <v>185</v>
      </c>
      <c r="AD194" s="209">
        <f t="shared" si="474"/>
        <v>24</v>
      </c>
      <c r="AE194" s="210">
        <f>'1. SVS ABA DE CARREGAMENTO'!$B$90</f>
        <v>24</v>
      </c>
      <c r="AF194" s="423"/>
      <c r="AG194" s="211">
        <f t="shared" si="431"/>
        <v>0</v>
      </c>
      <c r="AH194" s="211">
        <f t="shared" si="216"/>
        <v>54.73</v>
      </c>
      <c r="AI194" s="211">
        <f t="shared" si="217"/>
        <v>0</v>
      </c>
      <c r="AJ194" s="211">
        <f t="shared" si="218"/>
        <v>0</v>
      </c>
      <c r="AK194" s="211">
        <f t="shared" si="219"/>
        <v>0</v>
      </c>
      <c r="AL194" s="211">
        <f t="shared" si="5"/>
        <v>0</v>
      </c>
      <c r="AM194" s="211">
        <f t="shared" si="6"/>
        <v>0</v>
      </c>
      <c r="AN194" s="211">
        <f t="shared" si="278"/>
        <v>0</v>
      </c>
      <c r="AO194" s="211">
        <f t="shared" si="279"/>
        <v>0</v>
      </c>
      <c r="AP194" s="211">
        <f t="shared" si="9"/>
        <v>0</v>
      </c>
      <c r="AQ194" s="211">
        <f t="shared" si="10"/>
        <v>0</v>
      </c>
      <c r="AR194" s="211">
        <f t="shared" si="222"/>
        <v>0</v>
      </c>
      <c r="AS194" s="211">
        <f t="shared" si="223"/>
        <v>0</v>
      </c>
      <c r="AT194" s="211">
        <f t="shared" si="224"/>
        <v>0</v>
      </c>
      <c r="AU194" s="211">
        <f t="shared" si="225"/>
        <v>0</v>
      </c>
      <c r="AV194" s="211">
        <f t="shared" si="226"/>
        <v>0</v>
      </c>
      <c r="AW194" s="211">
        <f t="shared" si="541"/>
        <v>0</v>
      </c>
      <c r="AX194" s="211">
        <f t="shared" si="228"/>
        <v>0</v>
      </c>
      <c r="AY194" s="211">
        <f t="shared" si="229"/>
        <v>0</v>
      </c>
      <c r="AZ194" s="211">
        <f t="shared" si="230"/>
        <v>0</v>
      </c>
      <c r="BA194" s="211">
        <f t="shared" si="231"/>
        <v>0</v>
      </c>
      <c r="BB194" s="211">
        <f t="shared" si="517"/>
        <v>0</v>
      </c>
      <c r="BC194" s="211">
        <f t="shared" si="518"/>
        <v>0</v>
      </c>
      <c r="BD194" s="211">
        <f t="shared" si="519"/>
        <v>0</v>
      </c>
      <c r="BE194" s="207"/>
      <c r="BF194" s="207"/>
      <c r="BG194" s="207"/>
      <c r="BH194" s="207"/>
      <c r="BI194" s="207"/>
      <c r="BJ194" s="207"/>
      <c r="BK194" s="207"/>
      <c r="BL194" s="207"/>
    </row>
    <row r="195" spans="1:64" ht="25.5" x14ac:dyDescent="0.2">
      <c r="A195" s="430"/>
      <c r="B195" s="430"/>
      <c r="C195" s="208" t="s">
        <v>256</v>
      </c>
      <c r="D195" s="423"/>
      <c r="E195" s="208"/>
      <c r="F195" s="208">
        <v>102.07</v>
      </c>
      <c r="G195" s="208"/>
      <c r="H195" s="208"/>
      <c r="I195" s="208"/>
      <c r="J195" s="208"/>
      <c r="K195" s="208"/>
      <c r="L195" s="208">
        <v>50.6</v>
      </c>
      <c r="M195" s="208">
        <v>301.12</v>
      </c>
      <c r="N195" s="208"/>
      <c r="O195" s="208"/>
      <c r="P195" s="208"/>
      <c r="Q195" s="208"/>
      <c r="R195" s="208"/>
      <c r="S195" s="208"/>
      <c r="T195" s="208"/>
      <c r="U195" s="208"/>
      <c r="V195" s="208"/>
      <c r="W195" s="208"/>
      <c r="X195" s="208"/>
      <c r="Y195" s="208"/>
      <c r="Z195" s="208"/>
      <c r="AA195" s="208"/>
      <c r="AB195" s="208"/>
      <c r="AC195" s="208" t="s">
        <v>189</v>
      </c>
      <c r="AD195" s="209">
        <f t="shared" si="474"/>
        <v>1</v>
      </c>
      <c r="AE195" s="210">
        <f>'1. SVS ABA DE CARREGAMENTO'!$B$90</f>
        <v>24</v>
      </c>
      <c r="AF195" s="423"/>
      <c r="AG195" s="211">
        <f t="shared" si="431"/>
        <v>0</v>
      </c>
      <c r="AH195" s="211">
        <f t="shared" si="216"/>
        <v>4.2529166666666667</v>
      </c>
      <c r="AI195" s="211">
        <f t="shared" si="217"/>
        <v>0</v>
      </c>
      <c r="AJ195" s="211">
        <f t="shared" si="218"/>
        <v>0</v>
      </c>
      <c r="AK195" s="211">
        <f t="shared" si="219"/>
        <v>0</v>
      </c>
      <c r="AL195" s="211">
        <f t="shared" si="5"/>
        <v>0</v>
      </c>
      <c r="AM195" s="211">
        <f t="shared" si="6"/>
        <v>0</v>
      </c>
      <c r="AN195" s="211">
        <f t="shared" si="278"/>
        <v>2.1083333333333334</v>
      </c>
      <c r="AO195" s="211">
        <f t="shared" si="279"/>
        <v>12.546666666666667</v>
      </c>
      <c r="AP195" s="211">
        <f t="shared" si="9"/>
        <v>0</v>
      </c>
      <c r="AQ195" s="211">
        <f t="shared" si="10"/>
        <v>0</v>
      </c>
      <c r="AR195" s="211">
        <f t="shared" si="222"/>
        <v>0</v>
      </c>
      <c r="AS195" s="211">
        <f t="shared" si="223"/>
        <v>0</v>
      </c>
      <c r="AT195" s="211">
        <f t="shared" si="224"/>
        <v>0</v>
      </c>
      <c r="AU195" s="211">
        <f t="shared" si="225"/>
        <v>0</v>
      </c>
      <c r="AV195" s="211">
        <f t="shared" si="226"/>
        <v>0</v>
      </c>
      <c r="AW195" s="211">
        <f t="shared" si="541"/>
        <v>0</v>
      </c>
      <c r="AX195" s="211">
        <f t="shared" si="228"/>
        <v>0</v>
      </c>
      <c r="AY195" s="211">
        <f t="shared" si="229"/>
        <v>0</v>
      </c>
      <c r="AZ195" s="211">
        <f t="shared" si="230"/>
        <v>0</v>
      </c>
      <c r="BA195" s="211">
        <f t="shared" si="231"/>
        <v>0</v>
      </c>
      <c r="BB195" s="211">
        <f t="shared" si="517"/>
        <v>0</v>
      </c>
      <c r="BC195" s="211">
        <f t="shared" si="518"/>
        <v>0</v>
      </c>
      <c r="BD195" s="211">
        <f t="shared" si="519"/>
        <v>0</v>
      </c>
      <c r="BE195" s="207"/>
      <c r="BF195" s="207"/>
      <c r="BG195" s="207"/>
      <c r="BH195" s="207"/>
      <c r="BI195" s="207"/>
      <c r="BJ195" s="207"/>
      <c r="BK195" s="207"/>
      <c r="BL195" s="207"/>
    </row>
    <row r="196" spans="1:64" ht="25.5" x14ac:dyDescent="0.2">
      <c r="A196" s="430"/>
      <c r="B196" s="430"/>
      <c r="C196" s="208" t="s">
        <v>621</v>
      </c>
      <c r="D196" s="423"/>
      <c r="E196" s="208"/>
      <c r="F196" s="208"/>
      <c r="G196" s="208"/>
      <c r="H196" s="208"/>
      <c r="I196" s="208"/>
      <c r="J196" s="208"/>
      <c r="K196" s="208"/>
      <c r="L196" s="208"/>
      <c r="M196" s="208"/>
      <c r="N196" s="208"/>
      <c r="O196" s="208"/>
      <c r="P196" s="208"/>
      <c r="Q196" s="208"/>
      <c r="R196" s="208"/>
      <c r="S196" s="208"/>
      <c r="T196" s="208"/>
      <c r="U196" s="208"/>
      <c r="V196" s="208"/>
      <c r="W196" s="208"/>
      <c r="X196" s="208"/>
      <c r="Y196" s="208"/>
      <c r="Z196" s="208">
        <v>35.07</v>
      </c>
      <c r="AA196" s="208"/>
      <c r="AB196" s="208"/>
      <c r="AC196" s="208" t="s">
        <v>189</v>
      </c>
      <c r="AD196" s="209">
        <f t="shared" si="474"/>
        <v>1</v>
      </c>
      <c r="AE196" s="210">
        <f>'1. SVS ABA DE CARREGAMENTO'!$B$90</f>
        <v>24</v>
      </c>
      <c r="AF196" s="423"/>
      <c r="AG196" s="211">
        <f t="shared" ref="AG196" si="542">(E196*AD196)/AE196</f>
        <v>0</v>
      </c>
      <c r="AH196" s="211">
        <f t="shared" ref="AH196" si="543">(F196*AD196)/AE196</f>
        <v>0</v>
      </c>
      <c r="AI196" s="211">
        <f t="shared" ref="AI196" si="544">(G196*AD196)/AE196</f>
        <v>0</v>
      </c>
      <c r="AJ196" s="211">
        <f t="shared" ref="AJ196" si="545">(H196*AD196)/AE196</f>
        <v>0</v>
      </c>
      <c r="AK196" s="211">
        <f t="shared" ref="AK196" si="546">(I196*AD196)/AE196</f>
        <v>0</v>
      </c>
      <c r="AL196" s="211">
        <f t="shared" ref="AL196" si="547">(J196*AD196)/AE196</f>
        <v>0</v>
      </c>
      <c r="AM196" s="211">
        <f t="shared" ref="AM196" si="548">(K196*AD196)/AE196</f>
        <v>0</v>
      </c>
      <c r="AN196" s="211">
        <f t="shared" ref="AN196" si="549">(L196*AD196)/AE196</f>
        <v>0</v>
      </c>
      <c r="AO196" s="211">
        <f t="shared" ref="AO196" si="550">(M196*AD196)/AE196</f>
        <v>0</v>
      </c>
      <c r="AP196" s="211">
        <f t="shared" ref="AP196" si="551">(N196*AD196)/AE196</f>
        <v>0</v>
      </c>
      <c r="AQ196" s="211">
        <f t="shared" ref="AQ196" si="552">(O196*AD196)/AE196</f>
        <v>0</v>
      </c>
      <c r="AR196" s="211">
        <f t="shared" ref="AR196" si="553">(P196*AD196)/AE196</f>
        <v>0</v>
      </c>
      <c r="AS196" s="211">
        <f t="shared" ref="AS196" si="554">(Q196*AD196)/AE196</f>
        <v>0</v>
      </c>
      <c r="AT196" s="211">
        <f t="shared" ref="AT196" si="555">(R196*AD196)/AE196</f>
        <v>0</v>
      </c>
      <c r="AU196" s="211">
        <f t="shared" ref="AU196" si="556">(S196*AD196)/AE196</f>
        <v>0</v>
      </c>
      <c r="AV196" s="211">
        <f t="shared" ref="AV196" si="557">(T196*AD196)/AE196</f>
        <v>0</v>
      </c>
      <c r="AW196" s="211">
        <f t="shared" ref="AW196" si="558">(U196*AD196)/AE196</f>
        <v>0</v>
      </c>
      <c r="AX196" s="211">
        <f t="shared" ref="AX196" si="559">(V196*AD196)/AE196</f>
        <v>0</v>
      </c>
      <c r="AY196" s="211">
        <f t="shared" ref="AY196" si="560">(W196*AD196)/AE196</f>
        <v>0</v>
      </c>
      <c r="AZ196" s="211">
        <f t="shared" ref="AZ196" si="561">(X196*AD196)/AE196</f>
        <v>0</v>
      </c>
      <c r="BA196" s="211">
        <f t="shared" ref="BA196" si="562">(Y196*AD196)/AE196</f>
        <v>0</v>
      </c>
      <c r="BB196" s="211">
        <f t="shared" si="517"/>
        <v>1.4612499999999999</v>
      </c>
      <c r="BC196" s="211">
        <f t="shared" si="518"/>
        <v>0</v>
      </c>
      <c r="BD196" s="211">
        <f t="shared" si="519"/>
        <v>0</v>
      </c>
      <c r="BE196" s="207"/>
      <c r="BF196" s="207"/>
      <c r="BG196" s="207"/>
      <c r="BH196" s="207"/>
      <c r="BI196" s="207"/>
      <c r="BJ196" s="207"/>
      <c r="BK196" s="207"/>
      <c r="BL196" s="207"/>
    </row>
    <row r="197" spans="1:64" ht="25.5" x14ac:dyDescent="0.2">
      <c r="A197" s="430"/>
      <c r="B197" s="430"/>
      <c r="C197" s="208" t="s">
        <v>622</v>
      </c>
      <c r="D197" s="423"/>
      <c r="E197" s="208"/>
      <c r="F197" s="208"/>
      <c r="G197" s="208"/>
      <c r="H197" s="208"/>
      <c r="I197" s="208"/>
      <c r="J197" s="208"/>
      <c r="K197" s="208"/>
      <c r="L197" s="208"/>
      <c r="M197" s="208"/>
      <c r="N197" s="208"/>
      <c r="O197" s="208"/>
      <c r="P197" s="208"/>
      <c r="Q197" s="208"/>
      <c r="R197" s="208"/>
      <c r="S197" s="208"/>
      <c r="T197" s="208"/>
      <c r="U197" s="208"/>
      <c r="V197" s="208"/>
      <c r="W197" s="208"/>
      <c r="X197" s="208"/>
      <c r="Y197" s="208"/>
      <c r="Z197" s="208"/>
      <c r="AA197" s="208"/>
      <c r="AB197" s="208">
        <v>35.07</v>
      </c>
      <c r="AC197" s="208" t="s">
        <v>189</v>
      </c>
      <c r="AD197" s="209">
        <f t="shared" si="474"/>
        <v>1</v>
      </c>
      <c r="AE197" s="210">
        <f>'1. SVS ABA DE CARREGAMENTO'!$B$90</f>
        <v>24</v>
      </c>
      <c r="AF197" s="423"/>
      <c r="AG197" s="211">
        <f t="shared" ref="AG197:AG198" si="563">(E197*AD197)/AE197</f>
        <v>0</v>
      </c>
      <c r="AH197" s="211">
        <f t="shared" ref="AH197:AH198" si="564">(F197*AD197)/AE197</f>
        <v>0</v>
      </c>
      <c r="AI197" s="211">
        <f t="shared" ref="AI197:AI198" si="565">(G197*AD197)/AE197</f>
        <v>0</v>
      </c>
      <c r="AJ197" s="211">
        <f t="shared" ref="AJ197:AJ198" si="566">(H197*AD197)/AE197</f>
        <v>0</v>
      </c>
      <c r="AK197" s="211">
        <f t="shared" ref="AK197:AK198" si="567">(I197*AD197)/AE197</f>
        <v>0</v>
      </c>
      <c r="AL197" s="211">
        <f t="shared" ref="AL197:AL198" si="568">(J197*AD197)/AE197</f>
        <v>0</v>
      </c>
      <c r="AM197" s="211">
        <f t="shared" ref="AM197:AM198" si="569">(K197*AD197)/AE197</f>
        <v>0</v>
      </c>
      <c r="AN197" s="211">
        <f t="shared" ref="AN197:AN198" si="570">(L197*AD197)/AE197</f>
        <v>0</v>
      </c>
      <c r="AO197" s="211">
        <f t="shared" ref="AO197:AO198" si="571">(M197*AD197)/AE197</f>
        <v>0</v>
      </c>
      <c r="AP197" s="211">
        <f t="shared" ref="AP197:AP198" si="572">(N197*AD197)/AE197</f>
        <v>0</v>
      </c>
      <c r="AQ197" s="211">
        <f t="shared" ref="AQ197:AQ198" si="573">(O197*AD197)/AE197</f>
        <v>0</v>
      </c>
      <c r="AR197" s="211">
        <f t="shared" ref="AR197:AR198" si="574">(P197*AD197)/AE197</f>
        <v>0</v>
      </c>
      <c r="AS197" s="211">
        <f t="shared" ref="AS197:AS198" si="575">(Q197*AD197)/AE197</f>
        <v>0</v>
      </c>
      <c r="AT197" s="211">
        <f t="shared" ref="AT197:AT198" si="576">(R197*AD197)/AE197</f>
        <v>0</v>
      </c>
      <c r="AU197" s="211">
        <f t="shared" ref="AU197:AU198" si="577">(S197*AD197)/AE197</f>
        <v>0</v>
      </c>
      <c r="AV197" s="211">
        <f t="shared" ref="AV197:AV198" si="578">(T197*AD197)/AE197</f>
        <v>0</v>
      </c>
      <c r="AW197" s="211">
        <f t="shared" ref="AW197:AW198" si="579">(U197*AD197)/AE197</f>
        <v>0</v>
      </c>
      <c r="AX197" s="211">
        <f t="shared" ref="AX197:AX198" si="580">(V197*AD197)/AE197</f>
        <v>0</v>
      </c>
      <c r="AY197" s="211">
        <f t="shared" ref="AY197:AY198" si="581">(W197*AD197)/AE197</f>
        <v>0</v>
      </c>
      <c r="AZ197" s="211">
        <f t="shared" ref="AZ197:AZ198" si="582">(X197*AD197)/AE197</f>
        <v>0</v>
      </c>
      <c r="BA197" s="211">
        <f t="shared" ref="BA197:BA198" si="583">(Y197*AD197)/AE197</f>
        <v>0</v>
      </c>
      <c r="BB197" s="211">
        <f t="shared" si="517"/>
        <v>0</v>
      </c>
      <c r="BC197" s="211">
        <f t="shared" si="518"/>
        <v>0</v>
      </c>
      <c r="BD197" s="211">
        <f t="shared" si="519"/>
        <v>1.4612499999999999</v>
      </c>
      <c r="BE197" s="207"/>
      <c r="BF197" s="207"/>
      <c r="BG197" s="207"/>
      <c r="BH197" s="207"/>
      <c r="BI197" s="207"/>
      <c r="BJ197" s="207"/>
      <c r="BK197" s="207"/>
      <c r="BL197" s="207"/>
    </row>
    <row r="198" spans="1:64" ht="25.5" x14ac:dyDescent="0.2">
      <c r="A198" s="430"/>
      <c r="B198" s="430"/>
      <c r="C198" s="208" t="s">
        <v>712</v>
      </c>
      <c r="D198" s="423"/>
      <c r="E198" s="208"/>
      <c r="F198" s="208"/>
      <c r="G198" s="208"/>
      <c r="H198" s="208"/>
      <c r="I198" s="208"/>
      <c r="J198" s="208"/>
      <c r="K198" s="208"/>
      <c r="L198" s="208"/>
      <c r="M198" s="208"/>
      <c r="N198" s="208"/>
      <c r="O198" s="208"/>
      <c r="P198" s="208"/>
      <c r="Q198" s="208"/>
      <c r="R198" s="208"/>
      <c r="S198" s="208"/>
      <c r="T198" s="208"/>
      <c r="U198" s="208"/>
      <c r="V198" s="208"/>
      <c r="W198" s="208"/>
      <c r="X198" s="208"/>
      <c r="Y198" s="208"/>
      <c r="Z198" s="208"/>
      <c r="AA198" s="208">
        <v>105.21</v>
      </c>
      <c r="AB198" s="208"/>
      <c r="AC198" s="208" t="s">
        <v>189</v>
      </c>
      <c r="AD198" s="209">
        <f t="shared" si="474"/>
        <v>1</v>
      </c>
      <c r="AE198" s="210">
        <f>'1. SVS ABA DE CARREGAMENTO'!$B$90</f>
        <v>24</v>
      </c>
      <c r="AF198" s="423"/>
      <c r="AG198" s="211">
        <f t="shared" si="563"/>
        <v>0</v>
      </c>
      <c r="AH198" s="211">
        <f t="shared" si="564"/>
        <v>0</v>
      </c>
      <c r="AI198" s="211">
        <f t="shared" si="565"/>
        <v>0</v>
      </c>
      <c r="AJ198" s="211">
        <f t="shared" si="566"/>
        <v>0</v>
      </c>
      <c r="AK198" s="211">
        <f t="shared" si="567"/>
        <v>0</v>
      </c>
      <c r="AL198" s="211">
        <f t="shared" si="568"/>
        <v>0</v>
      </c>
      <c r="AM198" s="211">
        <f t="shared" si="569"/>
        <v>0</v>
      </c>
      <c r="AN198" s="211">
        <f t="shared" si="570"/>
        <v>0</v>
      </c>
      <c r="AO198" s="211">
        <f t="shared" si="571"/>
        <v>0</v>
      </c>
      <c r="AP198" s="211">
        <f t="shared" si="572"/>
        <v>0</v>
      </c>
      <c r="AQ198" s="211">
        <f t="shared" si="573"/>
        <v>0</v>
      </c>
      <c r="AR198" s="211">
        <f t="shared" si="574"/>
        <v>0</v>
      </c>
      <c r="AS198" s="211">
        <f t="shared" si="575"/>
        <v>0</v>
      </c>
      <c r="AT198" s="211">
        <f t="shared" si="576"/>
        <v>0</v>
      </c>
      <c r="AU198" s="211">
        <f t="shared" si="577"/>
        <v>0</v>
      </c>
      <c r="AV198" s="211">
        <f t="shared" si="578"/>
        <v>0</v>
      </c>
      <c r="AW198" s="211">
        <f t="shared" si="579"/>
        <v>0</v>
      </c>
      <c r="AX198" s="211">
        <f t="shared" si="580"/>
        <v>0</v>
      </c>
      <c r="AY198" s="211">
        <f t="shared" si="581"/>
        <v>0</v>
      </c>
      <c r="AZ198" s="211">
        <f t="shared" si="582"/>
        <v>0</v>
      </c>
      <c r="BA198" s="211">
        <f t="shared" si="583"/>
        <v>0</v>
      </c>
      <c r="BB198" s="211">
        <f t="shared" si="517"/>
        <v>0</v>
      </c>
      <c r="BC198" s="211">
        <f t="shared" si="518"/>
        <v>4.38375</v>
      </c>
      <c r="BD198" s="211">
        <f t="shared" si="519"/>
        <v>0</v>
      </c>
      <c r="BE198" s="207"/>
      <c r="BF198" s="207"/>
      <c r="BG198" s="207"/>
      <c r="BH198" s="207"/>
      <c r="BI198" s="207"/>
      <c r="BJ198" s="207"/>
      <c r="BK198" s="207"/>
      <c r="BL198" s="207"/>
    </row>
    <row r="199" spans="1:64" ht="25.5" x14ac:dyDescent="0.2">
      <c r="A199" s="430"/>
      <c r="B199" s="430"/>
      <c r="C199" s="208" t="s">
        <v>182</v>
      </c>
      <c r="D199" s="423"/>
      <c r="E199" s="208"/>
      <c r="F199" s="208">
        <v>28.82</v>
      </c>
      <c r="G199" s="208"/>
      <c r="H199" s="208"/>
      <c r="I199" s="208"/>
      <c r="J199" s="208"/>
      <c r="K199" s="208"/>
      <c r="L199" s="208"/>
      <c r="M199" s="208"/>
      <c r="N199" s="208"/>
      <c r="O199" s="208"/>
      <c r="P199" s="208"/>
      <c r="Q199" s="208"/>
      <c r="R199" s="208"/>
      <c r="S199" s="208"/>
      <c r="T199" s="208"/>
      <c r="U199" s="208"/>
      <c r="V199" s="208"/>
      <c r="W199" s="208"/>
      <c r="X199" s="208"/>
      <c r="Y199" s="208"/>
      <c r="Z199" s="208"/>
      <c r="AA199" s="208"/>
      <c r="AB199" s="208"/>
      <c r="AC199" s="208" t="s">
        <v>201</v>
      </c>
      <c r="AD199" s="209">
        <f t="shared" si="474"/>
        <v>48</v>
      </c>
      <c r="AE199" s="210">
        <f>'1. SVS ABA DE CARREGAMENTO'!$B$90</f>
        <v>24</v>
      </c>
      <c r="AF199" s="423"/>
      <c r="AG199" s="211">
        <f t="shared" si="431"/>
        <v>0</v>
      </c>
      <c r="AH199" s="211">
        <f t="shared" si="216"/>
        <v>57.640000000000008</v>
      </c>
      <c r="AI199" s="211">
        <f t="shared" si="217"/>
        <v>0</v>
      </c>
      <c r="AJ199" s="211">
        <f t="shared" si="218"/>
        <v>0</v>
      </c>
      <c r="AK199" s="211">
        <f t="shared" si="219"/>
        <v>0</v>
      </c>
      <c r="AL199" s="211">
        <f t="shared" si="5"/>
        <v>0</v>
      </c>
      <c r="AM199" s="211">
        <f t="shared" si="6"/>
        <v>0</v>
      </c>
      <c r="AN199" s="211">
        <f t="shared" si="278"/>
        <v>0</v>
      </c>
      <c r="AO199" s="211">
        <f t="shared" si="279"/>
        <v>0</v>
      </c>
      <c r="AP199" s="211">
        <f t="shared" si="9"/>
        <v>0</v>
      </c>
      <c r="AQ199" s="211">
        <f t="shared" si="10"/>
        <v>0</v>
      </c>
      <c r="AR199" s="211">
        <f t="shared" si="222"/>
        <v>0</v>
      </c>
      <c r="AS199" s="211">
        <f t="shared" si="223"/>
        <v>0</v>
      </c>
      <c r="AT199" s="211">
        <f t="shared" si="224"/>
        <v>0</v>
      </c>
      <c r="AU199" s="211">
        <f t="shared" si="225"/>
        <v>0</v>
      </c>
      <c r="AV199" s="211">
        <f t="shared" si="226"/>
        <v>0</v>
      </c>
      <c r="AW199" s="211">
        <f t="shared" si="541"/>
        <v>0</v>
      </c>
      <c r="AX199" s="211">
        <f t="shared" si="228"/>
        <v>0</v>
      </c>
      <c r="AY199" s="211">
        <f t="shared" si="229"/>
        <v>0</v>
      </c>
      <c r="AZ199" s="211">
        <f t="shared" si="230"/>
        <v>0</v>
      </c>
      <c r="BA199" s="211">
        <f t="shared" si="231"/>
        <v>0</v>
      </c>
      <c r="BB199" s="211">
        <f t="shared" si="517"/>
        <v>0</v>
      </c>
      <c r="BC199" s="211">
        <f t="shared" si="518"/>
        <v>0</v>
      </c>
      <c r="BD199" s="211">
        <f t="shared" si="519"/>
        <v>0</v>
      </c>
      <c r="BE199" s="207"/>
      <c r="BF199" s="207"/>
      <c r="BG199" s="207"/>
      <c r="BH199" s="207"/>
      <c r="BI199" s="207"/>
      <c r="BJ199" s="207"/>
      <c r="BK199" s="207"/>
      <c r="BL199" s="207"/>
    </row>
    <row r="200" spans="1:64" ht="12.75" x14ac:dyDescent="0.2">
      <c r="A200" s="430"/>
      <c r="B200" s="430"/>
      <c r="C200" s="208" t="s">
        <v>183</v>
      </c>
      <c r="D200" s="423"/>
      <c r="E200" s="208"/>
      <c r="F200" s="208"/>
      <c r="G200" s="208"/>
      <c r="H200" s="208"/>
      <c r="I200" s="208"/>
      <c r="J200" s="208"/>
      <c r="K200" s="208"/>
      <c r="L200" s="208">
        <v>35.33</v>
      </c>
      <c r="M200" s="208"/>
      <c r="N200" s="208"/>
      <c r="O200" s="208"/>
      <c r="P200" s="208"/>
      <c r="Q200" s="208"/>
      <c r="R200" s="208"/>
      <c r="S200" s="208"/>
      <c r="T200" s="208"/>
      <c r="U200" s="208"/>
      <c r="V200" s="208"/>
      <c r="W200" s="208"/>
      <c r="X200" s="208"/>
      <c r="Y200" s="208"/>
      <c r="Z200" s="208"/>
      <c r="AA200" s="208"/>
      <c r="AB200" s="208"/>
      <c r="AC200" s="208" t="s">
        <v>185</v>
      </c>
      <c r="AD200" s="209">
        <f t="shared" si="474"/>
        <v>24</v>
      </c>
      <c r="AE200" s="210">
        <f>'1. SVS ABA DE CARREGAMENTO'!$B$90</f>
        <v>24</v>
      </c>
      <c r="AF200" s="423"/>
      <c r="AG200" s="211">
        <f t="shared" si="431"/>
        <v>0</v>
      </c>
      <c r="AH200" s="211">
        <f t="shared" si="216"/>
        <v>0</v>
      </c>
      <c r="AI200" s="211">
        <f t="shared" si="217"/>
        <v>0</v>
      </c>
      <c r="AJ200" s="211">
        <f t="shared" si="218"/>
        <v>0</v>
      </c>
      <c r="AK200" s="211">
        <f t="shared" si="219"/>
        <v>0</v>
      </c>
      <c r="AL200" s="211">
        <f t="shared" si="5"/>
        <v>0</v>
      </c>
      <c r="AM200" s="211">
        <f t="shared" si="6"/>
        <v>0</v>
      </c>
      <c r="AN200" s="211">
        <f t="shared" si="278"/>
        <v>35.33</v>
      </c>
      <c r="AO200" s="211">
        <f t="shared" si="279"/>
        <v>0</v>
      </c>
      <c r="AP200" s="211">
        <f t="shared" si="9"/>
        <v>0</v>
      </c>
      <c r="AQ200" s="211">
        <f t="shared" si="10"/>
        <v>0</v>
      </c>
      <c r="AR200" s="211">
        <f t="shared" si="222"/>
        <v>0</v>
      </c>
      <c r="AS200" s="211">
        <f t="shared" si="223"/>
        <v>0</v>
      </c>
      <c r="AT200" s="211">
        <f t="shared" si="224"/>
        <v>0</v>
      </c>
      <c r="AU200" s="211">
        <f t="shared" si="225"/>
        <v>0</v>
      </c>
      <c r="AV200" s="211">
        <f t="shared" si="226"/>
        <v>0</v>
      </c>
      <c r="AW200" s="211">
        <f t="shared" si="541"/>
        <v>0</v>
      </c>
      <c r="AX200" s="211">
        <f t="shared" si="228"/>
        <v>0</v>
      </c>
      <c r="AY200" s="211">
        <f t="shared" si="229"/>
        <v>0</v>
      </c>
      <c r="AZ200" s="211">
        <f t="shared" si="230"/>
        <v>0</v>
      </c>
      <c r="BA200" s="211">
        <f t="shared" si="231"/>
        <v>0</v>
      </c>
      <c r="BB200" s="211">
        <f t="shared" si="517"/>
        <v>0</v>
      </c>
      <c r="BC200" s="211">
        <f t="shared" si="518"/>
        <v>0</v>
      </c>
      <c r="BD200" s="211">
        <f t="shared" si="519"/>
        <v>0</v>
      </c>
      <c r="BE200" s="207"/>
      <c r="BF200" s="207"/>
      <c r="BG200" s="207"/>
      <c r="BH200" s="207"/>
      <c r="BI200" s="207"/>
      <c r="BJ200" s="207"/>
      <c r="BK200" s="207"/>
      <c r="BL200" s="207"/>
    </row>
    <row r="201" spans="1:64" ht="25.5" x14ac:dyDescent="0.2">
      <c r="A201" s="430"/>
      <c r="B201" s="430"/>
      <c r="C201" s="208" t="s">
        <v>184</v>
      </c>
      <c r="D201" s="423"/>
      <c r="E201" s="208"/>
      <c r="F201" s="208"/>
      <c r="G201" s="208"/>
      <c r="H201" s="208"/>
      <c r="I201" s="208"/>
      <c r="J201" s="208"/>
      <c r="K201" s="208"/>
      <c r="L201" s="208"/>
      <c r="M201" s="208">
        <v>11.46</v>
      </c>
      <c r="N201" s="208"/>
      <c r="O201" s="208"/>
      <c r="P201" s="208"/>
      <c r="Q201" s="208"/>
      <c r="R201" s="208"/>
      <c r="S201" s="208"/>
      <c r="T201" s="208"/>
      <c r="U201" s="208"/>
      <c r="V201" s="208"/>
      <c r="W201" s="208"/>
      <c r="X201" s="208"/>
      <c r="Y201" s="208"/>
      <c r="Z201" s="208"/>
      <c r="AA201" s="208"/>
      <c r="AB201" s="208"/>
      <c r="AC201" s="208" t="s">
        <v>188</v>
      </c>
      <c r="AD201" s="209">
        <f t="shared" si="474"/>
        <v>4.33</v>
      </c>
      <c r="AE201" s="210">
        <f>'1. SVS ABA DE CARREGAMENTO'!$B$90</f>
        <v>24</v>
      </c>
      <c r="AF201" s="423"/>
      <c r="AG201" s="211">
        <f t="shared" si="431"/>
        <v>0</v>
      </c>
      <c r="AH201" s="211">
        <f t="shared" si="216"/>
        <v>0</v>
      </c>
      <c r="AI201" s="211">
        <f t="shared" si="217"/>
        <v>0</v>
      </c>
      <c r="AJ201" s="211">
        <f t="shared" si="218"/>
        <v>0</v>
      </c>
      <c r="AK201" s="211">
        <f t="shared" si="219"/>
        <v>0</v>
      </c>
      <c r="AL201" s="211">
        <f t="shared" si="5"/>
        <v>0</v>
      </c>
      <c r="AM201" s="211">
        <f t="shared" si="6"/>
        <v>0</v>
      </c>
      <c r="AN201" s="211">
        <f t="shared" si="278"/>
        <v>0</v>
      </c>
      <c r="AO201" s="211">
        <f t="shared" si="279"/>
        <v>2.0675750000000002</v>
      </c>
      <c r="AP201" s="211">
        <f t="shared" si="9"/>
        <v>0</v>
      </c>
      <c r="AQ201" s="211">
        <f t="shared" si="10"/>
        <v>0</v>
      </c>
      <c r="AR201" s="211">
        <f t="shared" si="222"/>
        <v>0</v>
      </c>
      <c r="AS201" s="211">
        <f t="shared" si="223"/>
        <v>0</v>
      </c>
      <c r="AT201" s="211">
        <f t="shared" si="224"/>
        <v>0</v>
      </c>
      <c r="AU201" s="211">
        <f t="shared" si="225"/>
        <v>0</v>
      </c>
      <c r="AV201" s="211">
        <f t="shared" si="226"/>
        <v>0</v>
      </c>
      <c r="AW201" s="211">
        <f t="shared" si="541"/>
        <v>0</v>
      </c>
      <c r="AX201" s="211">
        <f t="shared" si="228"/>
        <v>0</v>
      </c>
      <c r="AY201" s="211">
        <f t="shared" si="229"/>
        <v>0</v>
      </c>
      <c r="AZ201" s="211">
        <f t="shared" si="230"/>
        <v>0</v>
      </c>
      <c r="BA201" s="211">
        <f t="shared" si="231"/>
        <v>0</v>
      </c>
      <c r="BB201" s="211">
        <f t="shared" si="517"/>
        <v>0</v>
      </c>
      <c r="BC201" s="211">
        <f t="shared" si="518"/>
        <v>0</v>
      </c>
      <c r="BD201" s="211">
        <f t="shared" si="519"/>
        <v>0</v>
      </c>
      <c r="BE201" s="207"/>
      <c r="BF201" s="207"/>
      <c r="BG201" s="207"/>
      <c r="BH201" s="207"/>
      <c r="BI201" s="207"/>
      <c r="BJ201" s="207"/>
      <c r="BK201" s="207"/>
      <c r="BL201" s="207"/>
    </row>
    <row r="202" spans="1:64" ht="12.75" x14ac:dyDescent="0.2">
      <c r="A202" s="430"/>
      <c r="B202" s="430"/>
      <c r="C202" s="208" t="s">
        <v>186</v>
      </c>
      <c r="D202" s="423"/>
      <c r="E202" s="208"/>
      <c r="F202" s="208"/>
      <c r="G202" s="208"/>
      <c r="H202" s="208"/>
      <c r="I202" s="208"/>
      <c r="J202" s="208"/>
      <c r="K202" s="208"/>
      <c r="L202" s="208"/>
      <c r="M202" s="208"/>
      <c r="N202" s="208"/>
      <c r="O202" s="208"/>
      <c r="P202" s="208"/>
      <c r="Q202" s="208"/>
      <c r="R202" s="208"/>
      <c r="S202" s="208"/>
      <c r="T202" s="208"/>
      <c r="U202" s="208"/>
      <c r="V202" s="208">
        <v>37.619999999999997</v>
      </c>
      <c r="W202" s="208"/>
      <c r="X202" s="208"/>
      <c r="Y202" s="208"/>
      <c r="Z202" s="208"/>
      <c r="AA202" s="208"/>
      <c r="AB202" s="208"/>
      <c r="AC202" s="208" t="s">
        <v>627</v>
      </c>
      <c r="AD202" s="209">
        <f t="shared" si="474"/>
        <v>0.17</v>
      </c>
      <c r="AE202" s="210">
        <f>'1. SVS ABA DE CARREGAMENTO'!$B$90</f>
        <v>24</v>
      </c>
      <c r="AF202" s="423"/>
      <c r="AG202" s="211">
        <f t="shared" si="431"/>
        <v>0</v>
      </c>
      <c r="AH202" s="211">
        <f t="shared" si="216"/>
        <v>0</v>
      </c>
      <c r="AI202" s="211">
        <f t="shared" si="217"/>
        <v>0</v>
      </c>
      <c r="AJ202" s="211">
        <f t="shared" si="218"/>
        <v>0</v>
      </c>
      <c r="AK202" s="211">
        <f t="shared" si="219"/>
        <v>0</v>
      </c>
      <c r="AL202" s="211">
        <f t="shared" si="5"/>
        <v>0</v>
      </c>
      <c r="AM202" s="211">
        <f t="shared" si="6"/>
        <v>0</v>
      </c>
      <c r="AN202" s="211">
        <f t="shared" si="278"/>
        <v>0</v>
      </c>
      <c r="AO202" s="211">
        <f t="shared" si="279"/>
        <v>0</v>
      </c>
      <c r="AP202" s="211">
        <f t="shared" si="9"/>
        <v>0</v>
      </c>
      <c r="AQ202" s="211">
        <f t="shared" si="10"/>
        <v>0</v>
      </c>
      <c r="AR202" s="211">
        <f t="shared" si="222"/>
        <v>0</v>
      </c>
      <c r="AS202" s="211">
        <f t="shared" si="223"/>
        <v>0</v>
      </c>
      <c r="AT202" s="211">
        <f t="shared" si="224"/>
        <v>0</v>
      </c>
      <c r="AU202" s="211">
        <f t="shared" si="225"/>
        <v>0</v>
      </c>
      <c r="AV202" s="211">
        <f t="shared" si="226"/>
        <v>0</v>
      </c>
      <c r="AW202" s="211">
        <f t="shared" si="541"/>
        <v>0</v>
      </c>
      <c r="AX202" s="211">
        <f t="shared" si="228"/>
        <v>0.26647500000000002</v>
      </c>
      <c r="AY202" s="211">
        <f t="shared" si="229"/>
        <v>0</v>
      </c>
      <c r="AZ202" s="211">
        <f t="shared" si="230"/>
        <v>0</v>
      </c>
      <c r="BA202" s="211">
        <f t="shared" si="231"/>
        <v>0</v>
      </c>
      <c r="BB202" s="211">
        <f t="shared" si="517"/>
        <v>0</v>
      </c>
      <c r="BC202" s="211">
        <f t="shared" si="518"/>
        <v>0</v>
      </c>
      <c r="BD202" s="211">
        <f t="shared" si="519"/>
        <v>0</v>
      </c>
      <c r="BE202" s="207"/>
      <c r="BF202" s="207"/>
      <c r="BG202" s="207"/>
      <c r="BH202" s="207"/>
      <c r="BI202" s="207"/>
      <c r="BJ202" s="207"/>
      <c r="BK202" s="207"/>
      <c r="BL202" s="207"/>
    </row>
    <row r="203" spans="1:64" ht="12.75" x14ac:dyDescent="0.2">
      <c r="A203" s="430"/>
      <c r="B203" s="430"/>
      <c r="C203" s="208" t="s">
        <v>187</v>
      </c>
      <c r="D203" s="423"/>
      <c r="E203" s="208"/>
      <c r="F203" s="208"/>
      <c r="G203" s="208"/>
      <c r="H203" s="208"/>
      <c r="I203" s="208"/>
      <c r="J203" s="208"/>
      <c r="K203" s="208"/>
      <c r="L203" s="208"/>
      <c r="M203" s="208"/>
      <c r="N203" s="208"/>
      <c r="O203" s="208"/>
      <c r="P203" s="208"/>
      <c r="Q203" s="208"/>
      <c r="R203" s="208"/>
      <c r="S203" s="208"/>
      <c r="T203" s="208"/>
      <c r="U203" s="208"/>
      <c r="V203" s="208"/>
      <c r="W203" s="208">
        <v>37.619999999999997</v>
      </c>
      <c r="X203" s="208"/>
      <c r="Y203" s="208"/>
      <c r="Z203" s="208"/>
      <c r="AA203" s="208"/>
      <c r="AB203" s="208"/>
      <c r="AC203" s="208" t="s">
        <v>628</v>
      </c>
      <c r="AD203" s="209">
        <f t="shared" si="474"/>
        <v>8</v>
      </c>
      <c r="AE203" s="210">
        <f>'1. SVS ABA DE CARREGAMENTO'!$B$90</f>
        <v>24</v>
      </c>
      <c r="AF203" s="423"/>
      <c r="AG203" s="211">
        <f t="shared" si="431"/>
        <v>0</v>
      </c>
      <c r="AH203" s="211">
        <f t="shared" si="216"/>
        <v>0</v>
      </c>
      <c r="AI203" s="211">
        <f t="shared" si="217"/>
        <v>0</v>
      </c>
      <c r="AJ203" s="211">
        <f t="shared" si="218"/>
        <v>0</v>
      </c>
      <c r="AK203" s="211">
        <f t="shared" si="219"/>
        <v>0</v>
      </c>
      <c r="AL203" s="211">
        <f t="shared" si="5"/>
        <v>0</v>
      </c>
      <c r="AM203" s="211">
        <f t="shared" si="6"/>
        <v>0</v>
      </c>
      <c r="AN203" s="211">
        <f t="shared" si="278"/>
        <v>0</v>
      </c>
      <c r="AO203" s="211">
        <f t="shared" si="279"/>
        <v>0</v>
      </c>
      <c r="AP203" s="211">
        <f t="shared" si="9"/>
        <v>0</v>
      </c>
      <c r="AQ203" s="211">
        <f t="shared" si="10"/>
        <v>0</v>
      </c>
      <c r="AR203" s="211">
        <f t="shared" si="222"/>
        <v>0</v>
      </c>
      <c r="AS203" s="211">
        <f t="shared" si="223"/>
        <v>0</v>
      </c>
      <c r="AT203" s="211">
        <f t="shared" si="224"/>
        <v>0</v>
      </c>
      <c r="AU203" s="211">
        <f t="shared" si="225"/>
        <v>0</v>
      </c>
      <c r="AV203" s="211">
        <f t="shared" si="226"/>
        <v>0</v>
      </c>
      <c r="AW203" s="211">
        <f t="shared" si="541"/>
        <v>0</v>
      </c>
      <c r="AX203" s="211">
        <f t="shared" si="228"/>
        <v>0</v>
      </c>
      <c r="AY203" s="211">
        <f t="shared" si="229"/>
        <v>12.54</v>
      </c>
      <c r="AZ203" s="211">
        <f t="shared" si="230"/>
        <v>0</v>
      </c>
      <c r="BA203" s="211">
        <f t="shared" si="231"/>
        <v>0</v>
      </c>
      <c r="BB203" s="211">
        <f t="shared" si="517"/>
        <v>0</v>
      </c>
      <c r="BC203" s="211">
        <f t="shared" si="518"/>
        <v>0</v>
      </c>
      <c r="BD203" s="211">
        <f t="shared" si="519"/>
        <v>0</v>
      </c>
      <c r="BE203" s="207"/>
      <c r="BF203" s="207"/>
      <c r="BG203" s="207"/>
      <c r="BH203" s="207"/>
      <c r="BI203" s="207"/>
      <c r="BJ203" s="207"/>
      <c r="BK203" s="207"/>
      <c r="BL203" s="207"/>
    </row>
    <row r="204" spans="1:64" ht="12.75" x14ac:dyDescent="0.2">
      <c r="A204" s="430"/>
      <c r="B204" s="430"/>
      <c r="C204" s="208" t="s">
        <v>160</v>
      </c>
      <c r="D204" s="423"/>
      <c r="E204" s="208"/>
      <c r="F204" s="208"/>
      <c r="G204" s="208"/>
      <c r="H204" s="208"/>
      <c r="I204" s="208"/>
      <c r="J204" s="208"/>
      <c r="K204" s="208"/>
      <c r="L204" s="208"/>
      <c r="M204" s="208"/>
      <c r="N204" s="208"/>
      <c r="O204" s="208"/>
      <c r="P204" s="208"/>
      <c r="Q204" s="208"/>
      <c r="R204" s="208"/>
      <c r="S204" s="208"/>
      <c r="T204" s="208"/>
      <c r="U204" s="208"/>
      <c r="V204" s="208"/>
      <c r="W204" s="208"/>
      <c r="X204" s="208"/>
      <c r="Y204" s="208"/>
      <c r="Z204" s="208">
        <v>10.53</v>
      </c>
      <c r="AA204" s="208"/>
      <c r="AB204" s="208"/>
      <c r="AC204" s="208" t="s">
        <v>625</v>
      </c>
      <c r="AD204" s="209">
        <f t="shared" si="474"/>
        <v>96</v>
      </c>
      <c r="AE204" s="210">
        <f>'1. SVS ABA DE CARREGAMENTO'!$B$90</f>
        <v>24</v>
      </c>
      <c r="AF204" s="423"/>
      <c r="AG204" s="211">
        <f t="shared" ref="AG204:AG205" si="584">(E204*AD204)/AE204</f>
        <v>0</v>
      </c>
      <c r="AH204" s="211">
        <f t="shared" ref="AH204:AH205" si="585">(F204*AD204)/AE204</f>
        <v>0</v>
      </c>
      <c r="AI204" s="211">
        <f t="shared" ref="AI204:AI205" si="586">(G204*AD204)/AE204</f>
        <v>0</v>
      </c>
      <c r="AJ204" s="211">
        <f t="shared" ref="AJ204:AJ205" si="587">(H204*AD204)/AE204</f>
        <v>0</v>
      </c>
      <c r="AK204" s="211">
        <f t="shared" ref="AK204:AK205" si="588">(I204*AD204)/AE204</f>
        <v>0</v>
      </c>
      <c r="AL204" s="211">
        <f t="shared" ref="AL204:AL205" si="589">(J204*AD204)/AE204</f>
        <v>0</v>
      </c>
      <c r="AM204" s="211">
        <f t="shared" ref="AM204:AM205" si="590">(K204*AD204)/AE204</f>
        <v>0</v>
      </c>
      <c r="AN204" s="211">
        <f t="shared" ref="AN204:AN205" si="591">(L204*AD204)/AE204</f>
        <v>0</v>
      </c>
      <c r="AO204" s="211">
        <f t="shared" ref="AO204:AO205" si="592">(M204*AD204)/AE204</f>
        <v>0</v>
      </c>
      <c r="AP204" s="211">
        <f t="shared" ref="AP204:AP205" si="593">(N204*AD204)/AE204</f>
        <v>0</v>
      </c>
      <c r="AQ204" s="211">
        <f t="shared" ref="AQ204:AQ205" si="594">(O204*AD204)/AE204</f>
        <v>0</v>
      </c>
      <c r="AR204" s="211">
        <f t="shared" ref="AR204:AR205" si="595">(P204*AD204)/AE204</f>
        <v>0</v>
      </c>
      <c r="AS204" s="211">
        <f t="shared" ref="AS204:AS205" si="596">(Q204*AD204)/AE204</f>
        <v>0</v>
      </c>
      <c r="AT204" s="211">
        <f t="shared" ref="AT204:AT205" si="597">(R204*AD204)/AE204</f>
        <v>0</v>
      </c>
      <c r="AU204" s="211">
        <f t="shared" ref="AU204:AU205" si="598">(S204*AD204)/AE204</f>
        <v>0</v>
      </c>
      <c r="AV204" s="211">
        <f t="shared" ref="AV204:AV205" si="599">(T204*AD204)/AE204</f>
        <v>0</v>
      </c>
      <c r="AW204" s="211">
        <f t="shared" ref="AW204:AW205" si="600">(U204*AD204)/AE204</f>
        <v>0</v>
      </c>
      <c r="AX204" s="211">
        <f t="shared" ref="AX204:AX205" si="601">(V204*AD204)/AE204</f>
        <v>0</v>
      </c>
      <c r="AY204" s="211">
        <f t="shared" ref="AY204:AY205" si="602">(W204*AD204)/AE204</f>
        <v>0</v>
      </c>
      <c r="AZ204" s="211">
        <f t="shared" ref="AZ204:AZ205" si="603">(X204*AD204)/AE204</f>
        <v>0</v>
      </c>
      <c r="BA204" s="211">
        <f t="shared" ref="BA204:BA205" si="604">(Y204*AD204)/AE204</f>
        <v>0</v>
      </c>
      <c r="BB204" s="211">
        <f t="shared" si="517"/>
        <v>42.12</v>
      </c>
      <c r="BC204" s="211">
        <f t="shared" si="518"/>
        <v>0</v>
      </c>
      <c r="BD204" s="211">
        <f t="shared" si="519"/>
        <v>0</v>
      </c>
      <c r="BE204" s="207"/>
      <c r="BF204" s="207"/>
      <c r="BG204" s="207"/>
      <c r="BH204" s="207"/>
      <c r="BI204" s="207"/>
      <c r="BJ204" s="207"/>
      <c r="BK204" s="207"/>
      <c r="BL204" s="207"/>
    </row>
    <row r="205" spans="1:64" ht="12.75" x14ac:dyDescent="0.2">
      <c r="A205" s="430"/>
      <c r="B205" s="430"/>
      <c r="C205" s="208" t="s">
        <v>87</v>
      </c>
      <c r="D205" s="423"/>
      <c r="E205" s="208"/>
      <c r="F205" s="208"/>
      <c r="G205" s="208"/>
      <c r="H205" s="208"/>
      <c r="I205" s="208"/>
      <c r="J205" s="208"/>
      <c r="K205" s="208"/>
      <c r="L205" s="208"/>
      <c r="M205" s="208"/>
      <c r="N205" s="208"/>
      <c r="O205" s="208"/>
      <c r="P205" s="208"/>
      <c r="Q205" s="208"/>
      <c r="R205" s="208"/>
      <c r="S205" s="208"/>
      <c r="T205" s="208"/>
      <c r="U205" s="208"/>
      <c r="V205" s="208"/>
      <c r="W205" s="208"/>
      <c r="X205" s="208"/>
      <c r="Y205" s="208"/>
      <c r="Z205" s="208"/>
      <c r="AA205" s="208"/>
      <c r="AB205" s="208">
        <v>10.53</v>
      </c>
      <c r="AC205" s="208" t="s">
        <v>188</v>
      </c>
      <c r="AD205" s="209">
        <f t="shared" si="474"/>
        <v>4.33</v>
      </c>
      <c r="AE205" s="210">
        <f>'1. SVS ABA DE CARREGAMENTO'!$B$90</f>
        <v>24</v>
      </c>
      <c r="AF205" s="423"/>
      <c r="AG205" s="211">
        <f t="shared" si="584"/>
        <v>0</v>
      </c>
      <c r="AH205" s="211">
        <f t="shared" si="585"/>
        <v>0</v>
      </c>
      <c r="AI205" s="211">
        <f t="shared" si="586"/>
        <v>0</v>
      </c>
      <c r="AJ205" s="211">
        <f t="shared" si="587"/>
        <v>0</v>
      </c>
      <c r="AK205" s="211">
        <f t="shared" si="588"/>
        <v>0</v>
      </c>
      <c r="AL205" s="211">
        <f t="shared" si="589"/>
        <v>0</v>
      </c>
      <c r="AM205" s="211">
        <f t="shared" si="590"/>
        <v>0</v>
      </c>
      <c r="AN205" s="211">
        <f t="shared" si="591"/>
        <v>0</v>
      </c>
      <c r="AO205" s="211">
        <f t="shared" si="592"/>
        <v>0</v>
      </c>
      <c r="AP205" s="211">
        <f t="shared" si="593"/>
        <v>0</v>
      </c>
      <c r="AQ205" s="211">
        <f t="shared" si="594"/>
        <v>0</v>
      </c>
      <c r="AR205" s="211">
        <f t="shared" si="595"/>
        <v>0</v>
      </c>
      <c r="AS205" s="211">
        <f t="shared" si="596"/>
        <v>0</v>
      </c>
      <c r="AT205" s="211">
        <f t="shared" si="597"/>
        <v>0</v>
      </c>
      <c r="AU205" s="211">
        <f t="shared" si="598"/>
        <v>0</v>
      </c>
      <c r="AV205" s="211">
        <f t="shared" si="599"/>
        <v>0</v>
      </c>
      <c r="AW205" s="211">
        <f t="shared" si="600"/>
        <v>0</v>
      </c>
      <c r="AX205" s="211">
        <f t="shared" si="601"/>
        <v>0</v>
      </c>
      <c r="AY205" s="211">
        <f t="shared" si="602"/>
        <v>0</v>
      </c>
      <c r="AZ205" s="211">
        <f t="shared" si="603"/>
        <v>0</v>
      </c>
      <c r="BA205" s="211">
        <f t="shared" si="604"/>
        <v>0</v>
      </c>
      <c r="BB205" s="211">
        <f t="shared" si="517"/>
        <v>0</v>
      </c>
      <c r="BC205" s="211">
        <f t="shared" si="518"/>
        <v>0</v>
      </c>
      <c r="BD205" s="211">
        <f t="shared" si="519"/>
        <v>1.8997874999999997</v>
      </c>
      <c r="BE205" s="207"/>
      <c r="BF205" s="207"/>
      <c r="BG205" s="207"/>
      <c r="BH205" s="207"/>
      <c r="BI205" s="207"/>
      <c r="BJ205" s="207"/>
      <c r="BK205" s="207"/>
      <c r="BL205" s="207"/>
    </row>
    <row r="206" spans="1:64" ht="25.5" x14ac:dyDescent="0.2">
      <c r="A206" s="431"/>
      <c r="B206" s="431"/>
      <c r="C206" s="208" t="s">
        <v>86</v>
      </c>
      <c r="D206" s="424"/>
      <c r="E206" s="208"/>
      <c r="F206" s="208"/>
      <c r="G206" s="208"/>
      <c r="H206" s="208"/>
      <c r="I206" s="208"/>
      <c r="J206" s="208"/>
      <c r="K206" s="208"/>
      <c r="L206" s="208"/>
      <c r="M206" s="208"/>
      <c r="N206" s="208"/>
      <c r="O206" s="208"/>
      <c r="P206" s="208"/>
      <c r="Q206" s="208"/>
      <c r="R206" s="208"/>
      <c r="S206" s="208"/>
      <c r="T206" s="208"/>
      <c r="U206" s="208"/>
      <c r="V206" s="208"/>
      <c r="W206" s="208"/>
      <c r="X206" s="208"/>
      <c r="Y206" s="208"/>
      <c r="Z206" s="208"/>
      <c r="AA206" s="208">
        <v>31.59</v>
      </c>
      <c r="AB206" s="208"/>
      <c r="AC206" s="208" t="s">
        <v>188</v>
      </c>
      <c r="AD206" s="209">
        <f t="shared" si="474"/>
        <v>4.33</v>
      </c>
      <c r="AE206" s="210">
        <f>'1. SVS ABA DE CARREGAMENTO'!$B$90</f>
        <v>24</v>
      </c>
      <c r="AF206" s="424"/>
      <c r="AG206" s="211">
        <f t="shared" si="431"/>
        <v>0</v>
      </c>
      <c r="AH206" s="211">
        <f t="shared" si="216"/>
        <v>0</v>
      </c>
      <c r="AI206" s="211">
        <f t="shared" si="217"/>
        <v>0</v>
      </c>
      <c r="AJ206" s="211">
        <f t="shared" si="218"/>
        <v>0</v>
      </c>
      <c r="AK206" s="211">
        <f t="shared" si="219"/>
        <v>0</v>
      </c>
      <c r="AL206" s="211">
        <f t="shared" si="5"/>
        <v>0</v>
      </c>
      <c r="AM206" s="211">
        <f t="shared" si="6"/>
        <v>0</v>
      </c>
      <c r="AN206" s="211">
        <f t="shared" si="278"/>
        <v>0</v>
      </c>
      <c r="AO206" s="211">
        <f t="shared" si="279"/>
        <v>0</v>
      </c>
      <c r="AP206" s="211">
        <f t="shared" si="9"/>
        <v>0</v>
      </c>
      <c r="AQ206" s="211">
        <f t="shared" si="10"/>
        <v>0</v>
      </c>
      <c r="AR206" s="211">
        <f t="shared" si="222"/>
        <v>0</v>
      </c>
      <c r="AS206" s="211">
        <f t="shared" si="223"/>
        <v>0</v>
      </c>
      <c r="AT206" s="211">
        <f t="shared" si="224"/>
        <v>0</v>
      </c>
      <c r="AU206" s="211">
        <f t="shared" si="225"/>
        <v>0</v>
      </c>
      <c r="AV206" s="211">
        <f t="shared" si="226"/>
        <v>0</v>
      </c>
      <c r="AW206" s="211">
        <f t="shared" si="541"/>
        <v>0</v>
      </c>
      <c r="AX206" s="211">
        <f t="shared" si="228"/>
        <v>0</v>
      </c>
      <c r="AY206" s="211">
        <f t="shared" si="229"/>
        <v>0</v>
      </c>
      <c r="AZ206" s="211">
        <f t="shared" si="230"/>
        <v>0</v>
      </c>
      <c r="BA206" s="211">
        <f t="shared" si="231"/>
        <v>0</v>
      </c>
      <c r="BB206" s="211">
        <f t="shared" si="517"/>
        <v>0</v>
      </c>
      <c r="BC206" s="211">
        <f t="shared" si="518"/>
        <v>5.6993625000000003</v>
      </c>
      <c r="BD206" s="211">
        <f t="shared" si="519"/>
        <v>0</v>
      </c>
      <c r="BE206" s="207"/>
      <c r="BF206" s="207"/>
      <c r="BG206" s="207"/>
      <c r="BH206" s="207"/>
      <c r="BI206" s="207"/>
      <c r="BJ206" s="207"/>
      <c r="BK206" s="207"/>
      <c r="BL206" s="207"/>
    </row>
    <row r="207" spans="1:64" ht="12.75" x14ac:dyDescent="0.2">
      <c r="A207" s="429">
        <v>24</v>
      </c>
      <c r="B207" s="432" t="s">
        <v>257</v>
      </c>
      <c r="C207" s="212" t="s">
        <v>249</v>
      </c>
      <c r="D207" s="422">
        <f>SUM(E207:AB216)</f>
        <v>333.40000000000003</v>
      </c>
      <c r="E207" s="212"/>
      <c r="F207" s="212">
        <v>92.75</v>
      </c>
      <c r="G207" s="212"/>
      <c r="H207" s="212"/>
      <c r="I207" s="212"/>
      <c r="J207" s="212"/>
      <c r="K207" s="212"/>
      <c r="L207" s="212"/>
      <c r="M207" s="212">
        <v>0</v>
      </c>
      <c r="N207" s="212"/>
      <c r="O207" s="212"/>
      <c r="P207" s="212"/>
      <c r="Q207" s="212"/>
      <c r="R207" s="212"/>
      <c r="S207" s="212"/>
      <c r="T207" s="212"/>
      <c r="U207" s="212"/>
      <c r="V207" s="212"/>
      <c r="W207" s="212"/>
      <c r="X207" s="212"/>
      <c r="Y207" s="212"/>
      <c r="Z207" s="212"/>
      <c r="AA207" s="212"/>
      <c r="AB207" s="212"/>
      <c r="AC207" s="213" t="s">
        <v>201</v>
      </c>
      <c r="AD207" s="214">
        <f t="shared" si="474"/>
        <v>48</v>
      </c>
      <c r="AE207" s="215">
        <f>'1. SVS ABA DE CARREGAMENTO'!$B$90</f>
        <v>24</v>
      </c>
      <c r="AF207" s="422">
        <f>SUM(AG207:BD216)</f>
        <v>302.55315416666673</v>
      </c>
      <c r="AG207" s="216">
        <f t="shared" si="431"/>
        <v>0</v>
      </c>
      <c r="AH207" s="216">
        <f t="shared" si="216"/>
        <v>185.5</v>
      </c>
      <c r="AI207" s="216">
        <f t="shared" si="217"/>
        <v>0</v>
      </c>
      <c r="AJ207" s="216">
        <f t="shared" si="218"/>
        <v>0</v>
      </c>
      <c r="AK207" s="216">
        <f t="shared" si="219"/>
        <v>0</v>
      </c>
      <c r="AL207" s="217">
        <f t="shared" si="5"/>
        <v>0</v>
      </c>
      <c r="AM207" s="217">
        <f t="shared" si="6"/>
        <v>0</v>
      </c>
      <c r="AN207" s="216">
        <f t="shared" si="278"/>
        <v>0</v>
      </c>
      <c r="AO207" s="216">
        <f t="shared" si="279"/>
        <v>0</v>
      </c>
      <c r="AP207" s="217">
        <f t="shared" si="9"/>
        <v>0</v>
      </c>
      <c r="AQ207" s="217">
        <f t="shared" si="10"/>
        <v>0</v>
      </c>
      <c r="AR207" s="216">
        <f t="shared" si="222"/>
        <v>0</v>
      </c>
      <c r="AS207" s="216">
        <f t="shared" si="223"/>
        <v>0</v>
      </c>
      <c r="AT207" s="216">
        <f t="shared" si="224"/>
        <v>0</v>
      </c>
      <c r="AU207" s="216">
        <f t="shared" si="225"/>
        <v>0</v>
      </c>
      <c r="AV207" s="216">
        <f t="shared" si="226"/>
        <v>0</v>
      </c>
      <c r="AW207" s="216">
        <f t="shared" si="541"/>
        <v>0</v>
      </c>
      <c r="AX207" s="216">
        <f t="shared" si="228"/>
        <v>0</v>
      </c>
      <c r="AY207" s="216">
        <f t="shared" si="229"/>
        <v>0</v>
      </c>
      <c r="AZ207" s="216">
        <f t="shared" si="230"/>
        <v>0</v>
      </c>
      <c r="BA207" s="216">
        <f t="shared" si="231"/>
        <v>0</v>
      </c>
      <c r="BB207" s="218">
        <f t="shared" si="517"/>
        <v>0</v>
      </c>
      <c r="BC207" s="218">
        <f t="shared" si="518"/>
        <v>0</v>
      </c>
      <c r="BD207" s="218">
        <f t="shared" si="519"/>
        <v>0</v>
      </c>
      <c r="BE207" s="207"/>
      <c r="BF207" s="207"/>
      <c r="BG207" s="207"/>
      <c r="BH207" s="207"/>
      <c r="BI207" s="207"/>
      <c r="BJ207" s="207"/>
      <c r="BK207" s="207"/>
      <c r="BL207" s="207"/>
    </row>
    <row r="208" spans="1:64" ht="38.25" x14ac:dyDescent="0.2">
      <c r="A208" s="430"/>
      <c r="B208" s="430"/>
      <c r="C208" s="212" t="s">
        <v>258</v>
      </c>
      <c r="D208" s="423"/>
      <c r="E208" s="212"/>
      <c r="F208" s="212">
        <v>21.74</v>
      </c>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3" t="s">
        <v>185</v>
      </c>
      <c r="AD208" s="214">
        <f t="shared" si="474"/>
        <v>24</v>
      </c>
      <c r="AE208" s="215">
        <f>'1. SVS ABA DE CARREGAMENTO'!$B$90</f>
        <v>24</v>
      </c>
      <c r="AF208" s="423"/>
      <c r="AG208" s="216">
        <f t="shared" si="431"/>
        <v>0</v>
      </c>
      <c r="AH208" s="216">
        <f t="shared" si="216"/>
        <v>21.74</v>
      </c>
      <c r="AI208" s="216">
        <f t="shared" si="217"/>
        <v>0</v>
      </c>
      <c r="AJ208" s="216">
        <f t="shared" si="218"/>
        <v>0</v>
      </c>
      <c r="AK208" s="216">
        <f t="shared" si="219"/>
        <v>0</v>
      </c>
      <c r="AL208" s="217">
        <f t="shared" si="5"/>
        <v>0</v>
      </c>
      <c r="AM208" s="217">
        <f t="shared" si="6"/>
        <v>0</v>
      </c>
      <c r="AN208" s="216">
        <f t="shared" si="278"/>
        <v>0</v>
      </c>
      <c r="AO208" s="216">
        <f t="shared" si="279"/>
        <v>0</v>
      </c>
      <c r="AP208" s="217">
        <f t="shared" si="9"/>
        <v>0</v>
      </c>
      <c r="AQ208" s="217">
        <f t="shared" si="10"/>
        <v>0</v>
      </c>
      <c r="AR208" s="216">
        <f t="shared" si="222"/>
        <v>0</v>
      </c>
      <c r="AS208" s="216">
        <f t="shared" si="223"/>
        <v>0</v>
      </c>
      <c r="AT208" s="216">
        <f t="shared" si="224"/>
        <v>0</v>
      </c>
      <c r="AU208" s="216">
        <f t="shared" si="225"/>
        <v>0</v>
      </c>
      <c r="AV208" s="216">
        <f t="shared" si="226"/>
        <v>0</v>
      </c>
      <c r="AW208" s="216">
        <f t="shared" si="541"/>
        <v>0</v>
      </c>
      <c r="AX208" s="216">
        <f t="shared" si="228"/>
        <v>0</v>
      </c>
      <c r="AY208" s="216">
        <f t="shared" si="229"/>
        <v>0</v>
      </c>
      <c r="AZ208" s="216">
        <f t="shared" si="230"/>
        <v>0</v>
      </c>
      <c r="BA208" s="216">
        <f t="shared" si="231"/>
        <v>0</v>
      </c>
      <c r="BB208" s="218">
        <f t="shared" si="517"/>
        <v>0</v>
      </c>
      <c r="BC208" s="218">
        <f t="shared" si="518"/>
        <v>0</v>
      </c>
      <c r="BD208" s="218">
        <f t="shared" si="519"/>
        <v>0</v>
      </c>
      <c r="BE208" s="207"/>
      <c r="BF208" s="207"/>
      <c r="BG208" s="207"/>
      <c r="BH208" s="207"/>
      <c r="BI208" s="207"/>
      <c r="BJ208" s="207"/>
      <c r="BK208" s="207"/>
      <c r="BL208" s="207"/>
    </row>
    <row r="209" spans="1:64" ht="12.75" x14ac:dyDescent="0.2">
      <c r="A209" s="430"/>
      <c r="B209" s="430"/>
      <c r="C209" s="212" t="s">
        <v>259</v>
      </c>
      <c r="D209" s="423"/>
      <c r="E209" s="212"/>
      <c r="F209" s="212">
        <v>26.1</v>
      </c>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3" t="s">
        <v>188</v>
      </c>
      <c r="AD209" s="214">
        <f t="shared" si="474"/>
        <v>4.33</v>
      </c>
      <c r="AE209" s="215">
        <f>'1. SVS ABA DE CARREGAMENTO'!$B$90</f>
        <v>24</v>
      </c>
      <c r="AF209" s="423"/>
      <c r="AG209" s="216">
        <f t="shared" si="431"/>
        <v>0</v>
      </c>
      <c r="AH209" s="216">
        <f t="shared" si="216"/>
        <v>4.7088749999999999</v>
      </c>
      <c r="AI209" s="216">
        <f t="shared" si="217"/>
        <v>0</v>
      </c>
      <c r="AJ209" s="216">
        <f t="shared" si="218"/>
        <v>0</v>
      </c>
      <c r="AK209" s="216">
        <f t="shared" si="219"/>
        <v>0</v>
      </c>
      <c r="AL209" s="217">
        <f t="shared" si="5"/>
        <v>0</v>
      </c>
      <c r="AM209" s="217">
        <f t="shared" si="6"/>
        <v>0</v>
      </c>
      <c r="AN209" s="216">
        <f t="shared" si="278"/>
        <v>0</v>
      </c>
      <c r="AO209" s="216">
        <f t="shared" si="279"/>
        <v>0</v>
      </c>
      <c r="AP209" s="217">
        <f t="shared" si="9"/>
        <v>0</v>
      </c>
      <c r="AQ209" s="217">
        <f t="shared" si="10"/>
        <v>0</v>
      </c>
      <c r="AR209" s="216">
        <f t="shared" si="222"/>
        <v>0</v>
      </c>
      <c r="AS209" s="216">
        <f t="shared" si="223"/>
        <v>0</v>
      </c>
      <c r="AT209" s="216">
        <f t="shared" si="224"/>
        <v>0</v>
      </c>
      <c r="AU209" s="216">
        <f t="shared" si="225"/>
        <v>0</v>
      </c>
      <c r="AV209" s="216">
        <f t="shared" si="226"/>
        <v>0</v>
      </c>
      <c r="AW209" s="216">
        <f t="shared" si="541"/>
        <v>0</v>
      </c>
      <c r="AX209" s="216">
        <f t="shared" si="228"/>
        <v>0</v>
      </c>
      <c r="AY209" s="216">
        <f t="shared" si="229"/>
        <v>0</v>
      </c>
      <c r="AZ209" s="216">
        <f t="shared" si="230"/>
        <v>0</v>
      </c>
      <c r="BA209" s="216">
        <f t="shared" si="231"/>
        <v>0</v>
      </c>
      <c r="BB209" s="218">
        <f t="shared" si="517"/>
        <v>0</v>
      </c>
      <c r="BC209" s="218">
        <f t="shared" si="518"/>
        <v>0</v>
      </c>
      <c r="BD209" s="218">
        <f t="shared" si="519"/>
        <v>0</v>
      </c>
      <c r="BE209" s="207"/>
      <c r="BF209" s="207"/>
      <c r="BG209" s="207"/>
      <c r="BH209" s="207"/>
      <c r="BI209" s="207"/>
      <c r="BJ209" s="207"/>
      <c r="BK209" s="207"/>
      <c r="BL209" s="207"/>
    </row>
    <row r="210" spans="1:64" ht="12.75" x14ac:dyDescent="0.2">
      <c r="A210" s="430"/>
      <c r="B210" s="430"/>
      <c r="C210" s="212" t="s">
        <v>183</v>
      </c>
      <c r="D210" s="423"/>
      <c r="E210" s="212"/>
      <c r="F210" s="212"/>
      <c r="G210" s="212"/>
      <c r="H210" s="212"/>
      <c r="I210" s="212"/>
      <c r="J210" s="212"/>
      <c r="K210" s="212"/>
      <c r="L210" s="212">
        <v>16.71</v>
      </c>
      <c r="M210" s="212"/>
      <c r="N210" s="212"/>
      <c r="O210" s="212"/>
      <c r="P210" s="212"/>
      <c r="Q210" s="212"/>
      <c r="R210" s="212"/>
      <c r="S210" s="212"/>
      <c r="T210" s="212"/>
      <c r="U210" s="212"/>
      <c r="V210" s="212"/>
      <c r="W210" s="212"/>
      <c r="X210" s="212"/>
      <c r="Y210" s="212"/>
      <c r="Z210" s="212"/>
      <c r="AA210" s="212"/>
      <c r="AB210" s="212"/>
      <c r="AC210" s="213" t="s">
        <v>185</v>
      </c>
      <c r="AD210" s="214">
        <f t="shared" si="474"/>
        <v>24</v>
      </c>
      <c r="AE210" s="215">
        <f>'1. SVS ABA DE CARREGAMENTO'!$B$90</f>
        <v>24</v>
      </c>
      <c r="AF210" s="423"/>
      <c r="AG210" s="216">
        <f t="shared" si="431"/>
        <v>0</v>
      </c>
      <c r="AH210" s="216">
        <f t="shared" si="216"/>
        <v>0</v>
      </c>
      <c r="AI210" s="216">
        <f t="shared" si="217"/>
        <v>0</v>
      </c>
      <c r="AJ210" s="216">
        <f t="shared" si="218"/>
        <v>0</v>
      </c>
      <c r="AK210" s="216">
        <f t="shared" si="219"/>
        <v>0</v>
      </c>
      <c r="AL210" s="217">
        <f t="shared" si="5"/>
        <v>0</v>
      </c>
      <c r="AM210" s="217">
        <f t="shared" si="6"/>
        <v>0</v>
      </c>
      <c r="AN210" s="216">
        <f t="shared" si="278"/>
        <v>16.71</v>
      </c>
      <c r="AO210" s="216">
        <f t="shared" si="279"/>
        <v>0</v>
      </c>
      <c r="AP210" s="217">
        <f t="shared" si="9"/>
        <v>0</v>
      </c>
      <c r="AQ210" s="217">
        <f t="shared" si="10"/>
        <v>0</v>
      </c>
      <c r="AR210" s="216">
        <f t="shared" si="222"/>
        <v>0</v>
      </c>
      <c r="AS210" s="216">
        <f t="shared" si="223"/>
        <v>0</v>
      </c>
      <c r="AT210" s="216">
        <f t="shared" si="224"/>
        <v>0</v>
      </c>
      <c r="AU210" s="216">
        <f t="shared" si="225"/>
        <v>0</v>
      </c>
      <c r="AV210" s="216">
        <f t="shared" si="226"/>
        <v>0</v>
      </c>
      <c r="AW210" s="216">
        <f t="shared" si="541"/>
        <v>0</v>
      </c>
      <c r="AX210" s="216">
        <f t="shared" si="228"/>
        <v>0</v>
      </c>
      <c r="AY210" s="216">
        <f t="shared" si="229"/>
        <v>0</v>
      </c>
      <c r="AZ210" s="216">
        <f t="shared" si="230"/>
        <v>0</v>
      </c>
      <c r="BA210" s="216">
        <f t="shared" si="231"/>
        <v>0</v>
      </c>
      <c r="BB210" s="218">
        <f t="shared" si="517"/>
        <v>0</v>
      </c>
      <c r="BC210" s="218">
        <f t="shared" si="518"/>
        <v>0</v>
      </c>
      <c r="BD210" s="218">
        <f t="shared" si="519"/>
        <v>0</v>
      </c>
      <c r="BE210" s="207"/>
      <c r="BF210" s="207"/>
      <c r="BG210" s="207"/>
      <c r="BH210" s="207"/>
      <c r="BI210" s="207"/>
      <c r="BJ210" s="207"/>
      <c r="BK210" s="207"/>
      <c r="BL210" s="207"/>
    </row>
    <row r="211" spans="1:64" ht="25.5" x14ac:dyDescent="0.2">
      <c r="A211" s="430"/>
      <c r="B211" s="430"/>
      <c r="C211" s="212" t="s">
        <v>184</v>
      </c>
      <c r="D211" s="423"/>
      <c r="E211" s="212"/>
      <c r="F211" s="212">
        <v>0</v>
      </c>
      <c r="G211" s="212"/>
      <c r="H211" s="212"/>
      <c r="I211" s="212"/>
      <c r="J211" s="212"/>
      <c r="K211" s="212"/>
      <c r="L211" s="212"/>
      <c r="M211" s="212">
        <v>63.38</v>
      </c>
      <c r="N211" s="212"/>
      <c r="O211" s="212"/>
      <c r="P211" s="212"/>
      <c r="Q211" s="212"/>
      <c r="R211" s="212"/>
      <c r="S211" s="212"/>
      <c r="T211" s="212"/>
      <c r="U211" s="212"/>
      <c r="V211" s="212"/>
      <c r="W211" s="212"/>
      <c r="X211" s="212"/>
      <c r="Y211" s="212"/>
      <c r="Z211" s="212"/>
      <c r="AA211" s="212"/>
      <c r="AB211" s="212"/>
      <c r="AC211" s="213" t="s">
        <v>188</v>
      </c>
      <c r="AD211" s="214">
        <f t="shared" si="474"/>
        <v>4.33</v>
      </c>
      <c r="AE211" s="215">
        <f>'1. SVS ABA DE CARREGAMENTO'!$B$90</f>
        <v>24</v>
      </c>
      <c r="AF211" s="423"/>
      <c r="AG211" s="216">
        <f t="shared" si="431"/>
        <v>0</v>
      </c>
      <c r="AH211" s="216">
        <f t="shared" si="216"/>
        <v>0</v>
      </c>
      <c r="AI211" s="216">
        <f t="shared" si="217"/>
        <v>0</v>
      </c>
      <c r="AJ211" s="216">
        <f t="shared" si="218"/>
        <v>0</v>
      </c>
      <c r="AK211" s="216">
        <f t="shared" si="219"/>
        <v>0</v>
      </c>
      <c r="AL211" s="217">
        <f t="shared" si="5"/>
        <v>0</v>
      </c>
      <c r="AM211" s="217">
        <f t="shared" si="6"/>
        <v>0</v>
      </c>
      <c r="AN211" s="216">
        <f t="shared" si="278"/>
        <v>0</v>
      </c>
      <c r="AO211" s="216">
        <f t="shared" si="279"/>
        <v>11.434808333333335</v>
      </c>
      <c r="AP211" s="217">
        <f t="shared" si="9"/>
        <v>0</v>
      </c>
      <c r="AQ211" s="217">
        <f t="shared" si="10"/>
        <v>0</v>
      </c>
      <c r="AR211" s="216">
        <f t="shared" si="222"/>
        <v>0</v>
      </c>
      <c r="AS211" s="216">
        <f t="shared" si="223"/>
        <v>0</v>
      </c>
      <c r="AT211" s="216">
        <f t="shared" si="224"/>
        <v>0</v>
      </c>
      <c r="AU211" s="216">
        <f t="shared" si="225"/>
        <v>0</v>
      </c>
      <c r="AV211" s="216">
        <f t="shared" si="226"/>
        <v>0</v>
      </c>
      <c r="AW211" s="216">
        <f t="shared" si="541"/>
        <v>0</v>
      </c>
      <c r="AX211" s="216">
        <f t="shared" si="228"/>
        <v>0</v>
      </c>
      <c r="AY211" s="216">
        <f t="shared" si="229"/>
        <v>0</v>
      </c>
      <c r="AZ211" s="216">
        <f t="shared" si="230"/>
        <v>0</v>
      </c>
      <c r="BA211" s="216">
        <f t="shared" si="231"/>
        <v>0</v>
      </c>
      <c r="BB211" s="218">
        <f t="shared" si="517"/>
        <v>0</v>
      </c>
      <c r="BC211" s="218">
        <f t="shared" si="518"/>
        <v>0</v>
      </c>
      <c r="BD211" s="218">
        <f t="shared" si="519"/>
        <v>0</v>
      </c>
      <c r="BE211" s="207"/>
      <c r="BF211" s="207"/>
      <c r="BG211" s="207"/>
      <c r="BH211" s="207"/>
      <c r="BI211" s="207"/>
      <c r="BJ211" s="207"/>
      <c r="BK211" s="207"/>
      <c r="BL211" s="207"/>
    </row>
    <row r="212" spans="1:64" ht="12.75" x14ac:dyDescent="0.2">
      <c r="A212" s="430"/>
      <c r="B212" s="430"/>
      <c r="C212" s="212" t="s">
        <v>186</v>
      </c>
      <c r="D212" s="423"/>
      <c r="E212" s="212"/>
      <c r="F212" s="212"/>
      <c r="G212" s="212"/>
      <c r="H212" s="212"/>
      <c r="I212" s="212"/>
      <c r="J212" s="212"/>
      <c r="K212" s="212"/>
      <c r="L212" s="212"/>
      <c r="M212" s="212"/>
      <c r="N212" s="212"/>
      <c r="O212" s="212"/>
      <c r="P212" s="212"/>
      <c r="Q212" s="212"/>
      <c r="R212" s="212"/>
      <c r="S212" s="212"/>
      <c r="T212" s="212"/>
      <c r="U212" s="212"/>
      <c r="V212" s="212">
        <v>28.41</v>
      </c>
      <c r="W212" s="212"/>
      <c r="X212" s="212"/>
      <c r="Y212" s="212"/>
      <c r="Z212" s="212"/>
      <c r="AA212" s="212"/>
      <c r="AB212" s="212"/>
      <c r="AC212" s="213" t="s">
        <v>627</v>
      </c>
      <c r="AD212" s="214">
        <f t="shared" si="474"/>
        <v>0.17</v>
      </c>
      <c r="AE212" s="215">
        <f>'1. SVS ABA DE CARREGAMENTO'!$B$90</f>
        <v>24</v>
      </c>
      <c r="AF212" s="423"/>
      <c r="AG212" s="216">
        <f t="shared" si="431"/>
        <v>0</v>
      </c>
      <c r="AH212" s="216">
        <f t="shared" si="216"/>
        <v>0</v>
      </c>
      <c r="AI212" s="216">
        <f t="shared" si="217"/>
        <v>0</v>
      </c>
      <c r="AJ212" s="216">
        <f t="shared" si="218"/>
        <v>0</v>
      </c>
      <c r="AK212" s="216">
        <f t="shared" si="219"/>
        <v>0</v>
      </c>
      <c r="AL212" s="217">
        <f t="shared" si="5"/>
        <v>0</v>
      </c>
      <c r="AM212" s="217">
        <f t="shared" si="6"/>
        <v>0</v>
      </c>
      <c r="AN212" s="216">
        <f t="shared" si="278"/>
        <v>0</v>
      </c>
      <c r="AO212" s="216">
        <f t="shared" si="279"/>
        <v>0</v>
      </c>
      <c r="AP212" s="217">
        <f t="shared" si="9"/>
        <v>0</v>
      </c>
      <c r="AQ212" s="217">
        <f t="shared" si="10"/>
        <v>0</v>
      </c>
      <c r="AR212" s="216">
        <f t="shared" si="222"/>
        <v>0</v>
      </c>
      <c r="AS212" s="216">
        <f t="shared" si="223"/>
        <v>0</v>
      </c>
      <c r="AT212" s="216">
        <f t="shared" si="224"/>
        <v>0</v>
      </c>
      <c r="AU212" s="216">
        <f t="shared" si="225"/>
        <v>0</v>
      </c>
      <c r="AV212" s="216">
        <f t="shared" si="226"/>
        <v>0</v>
      </c>
      <c r="AW212" s="216">
        <f t="shared" si="541"/>
        <v>0</v>
      </c>
      <c r="AX212" s="216">
        <f t="shared" si="228"/>
        <v>0.20123750000000004</v>
      </c>
      <c r="AY212" s="216">
        <f t="shared" si="229"/>
        <v>0</v>
      </c>
      <c r="AZ212" s="216">
        <f t="shared" si="230"/>
        <v>0</v>
      </c>
      <c r="BA212" s="216">
        <f t="shared" si="231"/>
        <v>0</v>
      </c>
      <c r="BB212" s="218">
        <f t="shared" si="517"/>
        <v>0</v>
      </c>
      <c r="BC212" s="218">
        <f t="shared" si="518"/>
        <v>0</v>
      </c>
      <c r="BD212" s="218">
        <f t="shared" si="519"/>
        <v>0</v>
      </c>
      <c r="BE212" s="207"/>
      <c r="BF212" s="207"/>
      <c r="BG212" s="207"/>
      <c r="BH212" s="207"/>
      <c r="BI212" s="207"/>
      <c r="BJ212" s="207"/>
      <c r="BK212" s="207"/>
      <c r="BL212" s="207"/>
    </row>
    <row r="213" spans="1:64" ht="12.75" x14ac:dyDescent="0.2">
      <c r="A213" s="430"/>
      <c r="B213" s="430"/>
      <c r="C213" s="212" t="s">
        <v>187</v>
      </c>
      <c r="D213" s="423"/>
      <c r="E213" s="212"/>
      <c r="F213" s="212"/>
      <c r="G213" s="212"/>
      <c r="H213" s="212"/>
      <c r="I213" s="212"/>
      <c r="J213" s="212"/>
      <c r="K213" s="212"/>
      <c r="L213" s="212"/>
      <c r="M213" s="212"/>
      <c r="N213" s="212"/>
      <c r="O213" s="212"/>
      <c r="P213" s="212"/>
      <c r="Q213" s="212"/>
      <c r="R213" s="212"/>
      <c r="S213" s="212"/>
      <c r="T213" s="212"/>
      <c r="U213" s="212"/>
      <c r="V213" s="212"/>
      <c r="W213" s="212">
        <v>28.41</v>
      </c>
      <c r="X213" s="212"/>
      <c r="Y213" s="212"/>
      <c r="Z213" s="212"/>
      <c r="AA213" s="212"/>
      <c r="AB213" s="212"/>
      <c r="AC213" s="213" t="s">
        <v>628</v>
      </c>
      <c r="AD213" s="214">
        <f t="shared" si="474"/>
        <v>8</v>
      </c>
      <c r="AE213" s="215">
        <f>'1. SVS ABA DE CARREGAMENTO'!$B$90</f>
        <v>24</v>
      </c>
      <c r="AF213" s="423"/>
      <c r="AG213" s="216">
        <f t="shared" si="431"/>
        <v>0</v>
      </c>
      <c r="AH213" s="216">
        <f t="shared" si="216"/>
        <v>0</v>
      </c>
      <c r="AI213" s="216">
        <f t="shared" si="217"/>
        <v>0</v>
      </c>
      <c r="AJ213" s="216">
        <f t="shared" si="218"/>
        <v>0</v>
      </c>
      <c r="AK213" s="216">
        <f t="shared" si="219"/>
        <v>0</v>
      </c>
      <c r="AL213" s="217">
        <f t="shared" si="5"/>
        <v>0</v>
      </c>
      <c r="AM213" s="217">
        <f t="shared" si="6"/>
        <v>0</v>
      </c>
      <c r="AN213" s="216">
        <f t="shared" si="278"/>
        <v>0</v>
      </c>
      <c r="AO213" s="216">
        <f t="shared" si="279"/>
        <v>0</v>
      </c>
      <c r="AP213" s="217">
        <f t="shared" si="9"/>
        <v>0</v>
      </c>
      <c r="AQ213" s="217">
        <f t="shared" si="10"/>
        <v>0</v>
      </c>
      <c r="AR213" s="216">
        <f t="shared" si="222"/>
        <v>0</v>
      </c>
      <c r="AS213" s="216">
        <f t="shared" si="223"/>
        <v>0</v>
      </c>
      <c r="AT213" s="216">
        <f t="shared" si="224"/>
        <v>0</v>
      </c>
      <c r="AU213" s="216">
        <f t="shared" si="225"/>
        <v>0</v>
      </c>
      <c r="AV213" s="216">
        <f t="shared" si="226"/>
        <v>0</v>
      </c>
      <c r="AW213" s="216">
        <f t="shared" si="541"/>
        <v>0</v>
      </c>
      <c r="AX213" s="216">
        <f t="shared" si="228"/>
        <v>0</v>
      </c>
      <c r="AY213" s="216">
        <f t="shared" si="229"/>
        <v>9.4700000000000006</v>
      </c>
      <c r="AZ213" s="216">
        <f t="shared" si="230"/>
        <v>0</v>
      </c>
      <c r="BA213" s="216">
        <f t="shared" si="231"/>
        <v>0</v>
      </c>
      <c r="BB213" s="218">
        <f t="shared" si="517"/>
        <v>0</v>
      </c>
      <c r="BC213" s="218">
        <f t="shared" si="518"/>
        <v>0</v>
      </c>
      <c r="BD213" s="218">
        <f t="shared" si="519"/>
        <v>0</v>
      </c>
      <c r="BE213" s="207"/>
      <c r="BF213" s="207"/>
      <c r="BG213" s="207"/>
      <c r="BH213" s="207"/>
      <c r="BI213" s="207"/>
      <c r="BJ213" s="207"/>
      <c r="BK213" s="207"/>
      <c r="BL213" s="207"/>
    </row>
    <row r="214" spans="1:64" ht="12.75" x14ac:dyDescent="0.2">
      <c r="A214" s="430"/>
      <c r="B214" s="430"/>
      <c r="C214" s="219" t="s">
        <v>160</v>
      </c>
      <c r="D214" s="423"/>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v>11.18</v>
      </c>
      <c r="AA214" s="212"/>
      <c r="AB214" s="212"/>
      <c r="AC214" s="213" t="s">
        <v>625</v>
      </c>
      <c r="AD214" s="214">
        <f t="shared" si="474"/>
        <v>96</v>
      </c>
      <c r="AE214" s="215">
        <f>'1. SVS ABA DE CARREGAMENTO'!$B$90</f>
        <v>24</v>
      </c>
      <c r="AF214" s="423"/>
      <c r="AG214" s="216">
        <f t="shared" ref="AG214:AG215" si="605">(E214*AD214)/AE214</f>
        <v>0</v>
      </c>
      <c r="AH214" s="216">
        <f t="shared" ref="AH214:AH215" si="606">(F214*AD214)/AE214</f>
        <v>0</v>
      </c>
      <c r="AI214" s="216">
        <f t="shared" ref="AI214:AI215" si="607">(G214*AD214)/AE214</f>
        <v>0</v>
      </c>
      <c r="AJ214" s="216">
        <f t="shared" ref="AJ214:AJ215" si="608">(H214*AD214)/AE214</f>
        <v>0</v>
      </c>
      <c r="AK214" s="216">
        <f t="shared" ref="AK214:AK215" si="609">(I214*AD214)/AE214</f>
        <v>0</v>
      </c>
      <c r="AL214" s="217">
        <f t="shared" ref="AL214:AL215" si="610">(J214*AD214)/AE214</f>
        <v>0</v>
      </c>
      <c r="AM214" s="217">
        <f t="shared" ref="AM214:AM215" si="611">(K214*AD214)/AE214</f>
        <v>0</v>
      </c>
      <c r="AN214" s="216">
        <f t="shared" ref="AN214:AN215" si="612">(L214*AD214)/AE214</f>
        <v>0</v>
      </c>
      <c r="AO214" s="216">
        <f t="shared" ref="AO214:AO215" si="613">(M214*AD214)/AE214</f>
        <v>0</v>
      </c>
      <c r="AP214" s="217">
        <f t="shared" ref="AP214:AP215" si="614">(N214*AD214)/AE214</f>
        <v>0</v>
      </c>
      <c r="AQ214" s="217">
        <f t="shared" ref="AQ214:AQ215" si="615">(O214*AD214)/AE214</f>
        <v>0</v>
      </c>
      <c r="AR214" s="216">
        <f t="shared" ref="AR214:AR215" si="616">(P214*AD214)/AE214</f>
        <v>0</v>
      </c>
      <c r="AS214" s="216">
        <f t="shared" ref="AS214:AS215" si="617">(Q214*AD214)/AE214</f>
        <v>0</v>
      </c>
      <c r="AT214" s="216">
        <f t="shared" ref="AT214:AT215" si="618">(R214*AD214)/AE214</f>
        <v>0</v>
      </c>
      <c r="AU214" s="216">
        <f t="shared" ref="AU214:AU215" si="619">(S214*AD214)/AE214</f>
        <v>0</v>
      </c>
      <c r="AV214" s="216">
        <f t="shared" ref="AV214:AV215" si="620">(T214*AD214)/AE214</f>
        <v>0</v>
      </c>
      <c r="AW214" s="216">
        <f t="shared" ref="AW214:AW215" si="621">(U214*AD214)/AE214</f>
        <v>0</v>
      </c>
      <c r="AX214" s="216">
        <f t="shared" ref="AX214:AX215" si="622">(V214*AD214)/AE214</f>
        <v>0</v>
      </c>
      <c r="AY214" s="216">
        <f t="shared" ref="AY214:AY215" si="623">(W214*AD214)/AE214</f>
        <v>0</v>
      </c>
      <c r="AZ214" s="216">
        <f t="shared" ref="AZ214:AZ215" si="624">(X214*AD214)/AE214</f>
        <v>0</v>
      </c>
      <c r="BA214" s="216">
        <f t="shared" ref="BA214:BA215" si="625">(Y214*AD214)/AE214</f>
        <v>0</v>
      </c>
      <c r="BB214" s="218">
        <f t="shared" si="517"/>
        <v>44.72</v>
      </c>
      <c r="BC214" s="218">
        <f t="shared" si="518"/>
        <v>0</v>
      </c>
      <c r="BD214" s="218">
        <f t="shared" si="519"/>
        <v>0</v>
      </c>
      <c r="BE214" s="207"/>
      <c r="BF214" s="207"/>
      <c r="BG214" s="207"/>
      <c r="BH214" s="207"/>
      <c r="BI214" s="207"/>
      <c r="BJ214" s="207"/>
      <c r="BK214" s="207"/>
      <c r="BL214" s="207"/>
    </row>
    <row r="215" spans="1:64" ht="12.75" x14ac:dyDescent="0.2">
      <c r="A215" s="430"/>
      <c r="B215" s="430"/>
      <c r="C215" s="219" t="s">
        <v>87</v>
      </c>
      <c r="D215" s="423"/>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v>11.18</v>
      </c>
      <c r="AC215" s="213" t="s">
        <v>188</v>
      </c>
      <c r="AD215" s="214">
        <f t="shared" si="474"/>
        <v>4.33</v>
      </c>
      <c r="AE215" s="215">
        <f>'1. SVS ABA DE CARREGAMENTO'!$B$90</f>
        <v>24</v>
      </c>
      <c r="AF215" s="423"/>
      <c r="AG215" s="216">
        <f t="shared" si="605"/>
        <v>0</v>
      </c>
      <c r="AH215" s="216">
        <f t="shared" si="606"/>
        <v>0</v>
      </c>
      <c r="AI215" s="216">
        <f t="shared" si="607"/>
        <v>0</v>
      </c>
      <c r="AJ215" s="216">
        <f t="shared" si="608"/>
        <v>0</v>
      </c>
      <c r="AK215" s="216">
        <f t="shared" si="609"/>
        <v>0</v>
      </c>
      <c r="AL215" s="217">
        <f t="shared" si="610"/>
        <v>0</v>
      </c>
      <c r="AM215" s="217">
        <f t="shared" si="611"/>
        <v>0</v>
      </c>
      <c r="AN215" s="216">
        <f t="shared" si="612"/>
        <v>0</v>
      </c>
      <c r="AO215" s="216">
        <f t="shared" si="613"/>
        <v>0</v>
      </c>
      <c r="AP215" s="217">
        <f t="shared" si="614"/>
        <v>0</v>
      </c>
      <c r="AQ215" s="217">
        <f t="shared" si="615"/>
        <v>0</v>
      </c>
      <c r="AR215" s="216">
        <f t="shared" si="616"/>
        <v>0</v>
      </c>
      <c r="AS215" s="216">
        <f t="shared" si="617"/>
        <v>0</v>
      </c>
      <c r="AT215" s="216">
        <f t="shared" si="618"/>
        <v>0</v>
      </c>
      <c r="AU215" s="216">
        <f t="shared" si="619"/>
        <v>0</v>
      </c>
      <c r="AV215" s="216">
        <f t="shared" si="620"/>
        <v>0</v>
      </c>
      <c r="AW215" s="216">
        <f t="shared" si="621"/>
        <v>0</v>
      </c>
      <c r="AX215" s="216">
        <f t="shared" si="622"/>
        <v>0</v>
      </c>
      <c r="AY215" s="216">
        <f t="shared" si="623"/>
        <v>0</v>
      </c>
      <c r="AZ215" s="216">
        <f t="shared" si="624"/>
        <v>0</v>
      </c>
      <c r="BA215" s="216">
        <f t="shared" si="625"/>
        <v>0</v>
      </c>
      <c r="BB215" s="218">
        <f t="shared" si="517"/>
        <v>0</v>
      </c>
      <c r="BC215" s="218">
        <f t="shared" si="518"/>
        <v>0</v>
      </c>
      <c r="BD215" s="218">
        <f t="shared" si="519"/>
        <v>2.0170583333333334</v>
      </c>
      <c r="BE215" s="207"/>
      <c r="BF215" s="207"/>
      <c r="BG215" s="207"/>
      <c r="BH215" s="207"/>
      <c r="BI215" s="207"/>
      <c r="BJ215" s="207"/>
      <c r="BK215" s="207"/>
      <c r="BL215" s="207"/>
    </row>
    <row r="216" spans="1:64" ht="25.5" x14ac:dyDescent="0.2">
      <c r="A216" s="431"/>
      <c r="B216" s="431"/>
      <c r="C216" s="219" t="s">
        <v>86</v>
      </c>
      <c r="D216" s="424"/>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v>33.54</v>
      </c>
      <c r="AB216" s="212"/>
      <c r="AC216" s="213" t="s">
        <v>188</v>
      </c>
      <c r="AD216" s="214">
        <f t="shared" si="474"/>
        <v>4.33</v>
      </c>
      <c r="AE216" s="215">
        <f>'1. SVS ABA DE CARREGAMENTO'!$B$90</f>
        <v>24</v>
      </c>
      <c r="AF216" s="424"/>
      <c r="AG216" s="216">
        <f t="shared" si="431"/>
        <v>0</v>
      </c>
      <c r="AH216" s="216">
        <f t="shared" si="216"/>
        <v>0</v>
      </c>
      <c r="AI216" s="216">
        <f t="shared" si="217"/>
        <v>0</v>
      </c>
      <c r="AJ216" s="216">
        <f t="shared" si="218"/>
        <v>0</v>
      </c>
      <c r="AK216" s="216">
        <f t="shared" si="219"/>
        <v>0</v>
      </c>
      <c r="AL216" s="217">
        <f t="shared" si="5"/>
        <v>0</v>
      </c>
      <c r="AM216" s="217">
        <f t="shared" si="6"/>
        <v>0</v>
      </c>
      <c r="AN216" s="216">
        <f t="shared" si="278"/>
        <v>0</v>
      </c>
      <c r="AO216" s="216">
        <f t="shared" si="279"/>
        <v>0</v>
      </c>
      <c r="AP216" s="217">
        <f t="shared" si="9"/>
        <v>0</v>
      </c>
      <c r="AQ216" s="217">
        <f t="shared" si="10"/>
        <v>0</v>
      </c>
      <c r="AR216" s="216">
        <f t="shared" si="222"/>
        <v>0</v>
      </c>
      <c r="AS216" s="216">
        <f t="shared" si="223"/>
        <v>0</v>
      </c>
      <c r="AT216" s="216">
        <f t="shared" si="224"/>
        <v>0</v>
      </c>
      <c r="AU216" s="216">
        <f t="shared" si="225"/>
        <v>0</v>
      </c>
      <c r="AV216" s="216">
        <f t="shared" si="226"/>
        <v>0</v>
      </c>
      <c r="AW216" s="216">
        <f t="shared" si="541"/>
        <v>0</v>
      </c>
      <c r="AX216" s="216">
        <f t="shared" si="228"/>
        <v>0</v>
      </c>
      <c r="AY216" s="216">
        <f t="shared" si="229"/>
        <v>0</v>
      </c>
      <c r="AZ216" s="216">
        <f t="shared" si="230"/>
        <v>0</v>
      </c>
      <c r="BA216" s="216">
        <f t="shared" si="231"/>
        <v>0</v>
      </c>
      <c r="BB216" s="218">
        <f t="shared" si="517"/>
        <v>0</v>
      </c>
      <c r="BC216" s="218">
        <f t="shared" si="518"/>
        <v>6.0511749999999997</v>
      </c>
      <c r="BD216" s="218">
        <f t="shared" si="519"/>
        <v>0</v>
      </c>
      <c r="BE216" s="207"/>
      <c r="BF216" s="207"/>
      <c r="BG216" s="207"/>
      <c r="BH216" s="207"/>
      <c r="BI216" s="207"/>
      <c r="BJ216" s="207"/>
      <c r="BK216" s="207"/>
      <c r="BL216" s="207"/>
    </row>
    <row r="217" spans="1:64" ht="12.75" x14ac:dyDescent="0.2">
      <c r="A217" s="433">
        <v>25</v>
      </c>
      <c r="B217" s="434" t="s">
        <v>260</v>
      </c>
      <c r="C217" s="208" t="s">
        <v>191</v>
      </c>
      <c r="D217" s="425">
        <f>SUM(E217:AB225)</f>
        <v>130.02000000000001</v>
      </c>
      <c r="E217" s="208"/>
      <c r="F217" s="208">
        <v>42</v>
      </c>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c r="AC217" s="208" t="s">
        <v>201</v>
      </c>
      <c r="AD217" s="209">
        <f t="shared" si="474"/>
        <v>48</v>
      </c>
      <c r="AE217" s="210">
        <f>'1. SVS ABA DE CARREGAMENTO'!$B$90</f>
        <v>24</v>
      </c>
      <c r="AF217" s="425">
        <f>SUM(AG217:BD225)</f>
        <v>139.39047916666664</v>
      </c>
      <c r="AG217" s="211">
        <f t="shared" si="431"/>
        <v>0</v>
      </c>
      <c r="AH217" s="211">
        <f t="shared" si="216"/>
        <v>84</v>
      </c>
      <c r="AI217" s="211">
        <f t="shared" si="217"/>
        <v>0</v>
      </c>
      <c r="AJ217" s="211">
        <f t="shared" si="218"/>
        <v>0</v>
      </c>
      <c r="AK217" s="211">
        <f t="shared" si="219"/>
        <v>0</v>
      </c>
      <c r="AL217" s="211">
        <f t="shared" si="5"/>
        <v>0</v>
      </c>
      <c r="AM217" s="211">
        <f t="shared" si="6"/>
        <v>0</v>
      </c>
      <c r="AN217" s="211">
        <f t="shared" si="278"/>
        <v>0</v>
      </c>
      <c r="AO217" s="211">
        <f t="shared" si="279"/>
        <v>0</v>
      </c>
      <c r="AP217" s="211">
        <f t="shared" si="9"/>
        <v>0</v>
      </c>
      <c r="AQ217" s="211">
        <f t="shared" si="10"/>
        <v>0</v>
      </c>
      <c r="AR217" s="211">
        <f t="shared" si="222"/>
        <v>0</v>
      </c>
      <c r="AS217" s="211">
        <f t="shared" si="223"/>
        <v>0</v>
      </c>
      <c r="AT217" s="211">
        <f t="shared" si="224"/>
        <v>0</v>
      </c>
      <c r="AU217" s="211">
        <f t="shared" si="225"/>
        <v>0</v>
      </c>
      <c r="AV217" s="211">
        <f t="shared" si="226"/>
        <v>0</v>
      </c>
      <c r="AW217" s="211">
        <f t="shared" si="541"/>
        <v>0</v>
      </c>
      <c r="AX217" s="211">
        <f t="shared" si="228"/>
        <v>0</v>
      </c>
      <c r="AY217" s="211">
        <f t="shared" si="229"/>
        <v>0</v>
      </c>
      <c r="AZ217" s="211">
        <f t="shared" si="230"/>
        <v>0</v>
      </c>
      <c r="BA217" s="211">
        <f t="shared" si="231"/>
        <v>0</v>
      </c>
      <c r="BB217" s="211">
        <f t="shared" si="517"/>
        <v>0</v>
      </c>
      <c r="BC217" s="211">
        <f t="shared" si="518"/>
        <v>0</v>
      </c>
      <c r="BD217" s="211">
        <f t="shared" si="519"/>
        <v>0</v>
      </c>
      <c r="BE217" s="207"/>
      <c r="BF217" s="207"/>
      <c r="BG217" s="207"/>
      <c r="BH217" s="207"/>
      <c r="BI217" s="207"/>
      <c r="BJ217" s="207"/>
      <c r="BK217" s="207"/>
      <c r="BL217" s="207"/>
    </row>
    <row r="218" spans="1:64" ht="38.25" x14ac:dyDescent="0.2">
      <c r="A218" s="430"/>
      <c r="B218" s="430"/>
      <c r="C218" s="208" t="s">
        <v>258</v>
      </c>
      <c r="D218" s="423"/>
      <c r="E218" s="208"/>
      <c r="F218" s="208">
        <v>16.670000000000002</v>
      </c>
      <c r="G218" s="208"/>
      <c r="H218" s="208"/>
      <c r="I218" s="208"/>
      <c r="J218" s="208"/>
      <c r="K218" s="208"/>
      <c r="L218" s="208"/>
      <c r="M218" s="208"/>
      <c r="N218" s="208"/>
      <c r="O218" s="208"/>
      <c r="P218" s="208"/>
      <c r="Q218" s="208"/>
      <c r="R218" s="208"/>
      <c r="S218" s="208"/>
      <c r="T218" s="208"/>
      <c r="U218" s="208"/>
      <c r="V218" s="208"/>
      <c r="W218" s="208"/>
      <c r="X218" s="208"/>
      <c r="Y218" s="208"/>
      <c r="Z218" s="208"/>
      <c r="AA218" s="208"/>
      <c r="AB218" s="208"/>
      <c r="AC218" s="208" t="s">
        <v>185</v>
      </c>
      <c r="AD218" s="209">
        <f t="shared" si="474"/>
        <v>24</v>
      </c>
      <c r="AE218" s="210">
        <f>'1. SVS ABA DE CARREGAMENTO'!$B$90</f>
        <v>24</v>
      </c>
      <c r="AF218" s="423"/>
      <c r="AG218" s="211">
        <f t="shared" si="431"/>
        <v>0</v>
      </c>
      <c r="AH218" s="211">
        <f t="shared" si="216"/>
        <v>16.670000000000002</v>
      </c>
      <c r="AI218" s="211">
        <f t="shared" si="217"/>
        <v>0</v>
      </c>
      <c r="AJ218" s="211">
        <f t="shared" si="218"/>
        <v>0</v>
      </c>
      <c r="AK218" s="211">
        <f t="shared" si="219"/>
        <v>0</v>
      </c>
      <c r="AL218" s="211">
        <f t="shared" si="5"/>
        <v>0</v>
      </c>
      <c r="AM218" s="211">
        <f t="shared" si="6"/>
        <v>0</v>
      </c>
      <c r="AN218" s="211">
        <f t="shared" si="278"/>
        <v>0</v>
      </c>
      <c r="AO218" s="211">
        <f t="shared" si="279"/>
        <v>0</v>
      </c>
      <c r="AP218" s="211">
        <f t="shared" si="9"/>
        <v>0</v>
      </c>
      <c r="AQ218" s="211">
        <f t="shared" si="10"/>
        <v>0</v>
      </c>
      <c r="AR218" s="211">
        <f t="shared" si="222"/>
        <v>0</v>
      </c>
      <c r="AS218" s="211">
        <f t="shared" si="223"/>
        <v>0</v>
      </c>
      <c r="AT218" s="211">
        <f t="shared" si="224"/>
        <v>0</v>
      </c>
      <c r="AU218" s="211">
        <f t="shared" si="225"/>
        <v>0</v>
      </c>
      <c r="AV218" s="211">
        <f t="shared" si="226"/>
        <v>0</v>
      </c>
      <c r="AW218" s="211">
        <f t="shared" si="541"/>
        <v>0</v>
      </c>
      <c r="AX218" s="211">
        <f t="shared" si="228"/>
        <v>0</v>
      </c>
      <c r="AY218" s="211">
        <f t="shared" si="229"/>
        <v>0</v>
      </c>
      <c r="AZ218" s="211">
        <f t="shared" si="230"/>
        <v>0</v>
      </c>
      <c r="BA218" s="211">
        <f t="shared" si="231"/>
        <v>0</v>
      </c>
      <c r="BB218" s="211">
        <f t="shared" si="517"/>
        <v>0</v>
      </c>
      <c r="BC218" s="211">
        <f t="shared" si="518"/>
        <v>0</v>
      </c>
      <c r="BD218" s="211">
        <f t="shared" si="519"/>
        <v>0</v>
      </c>
      <c r="BE218" s="207"/>
      <c r="BF218" s="207"/>
      <c r="BG218" s="207"/>
      <c r="BH218" s="207"/>
      <c r="BI218" s="207"/>
      <c r="BJ218" s="207"/>
      <c r="BK218" s="207"/>
      <c r="BL218" s="207"/>
    </row>
    <row r="219" spans="1:64" ht="12.75" x14ac:dyDescent="0.2">
      <c r="A219" s="430"/>
      <c r="B219" s="430"/>
      <c r="C219" s="208" t="s">
        <v>183</v>
      </c>
      <c r="D219" s="423"/>
      <c r="E219" s="208"/>
      <c r="F219" s="208"/>
      <c r="G219" s="208"/>
      <c r="H219" s="208"/>
      <c r="I219" s="208"/>
      <c r="J219" s="208"/>
      <c r="K219" s="208"/>
      <c r="L219" s="208">
        <v>13.2</v>
      </c>
      <c r="M219" s="208"/>
      <c r="N219" s="208"/>
      <c r="O219" s="208"/>
      <c r="P219" s="208"/>
      <c r="Q219" s="208"/>
      <c r="R219" s="208"/>
      <c r="S219" s="208"/>
      <c r="T219" s="208"/>
      <c r="U219" s="208"/>
      <c r="V219" s="208"/>
      <c r="W219" s="208"/>
      <c r="X219" s="208"/>
      <c r="Y219" s="208"/>
      <c r="Z219" s="208"/>
      <c r="AA219" s="208"/>
      <c r="AB219" s="208"/>
      <c r="AC219" s="208" t="s">
        <v>185</v>
      </c>
      <c r="AD219" s="209">
        <f t="shared" ref="AD219:AD244" si="626">IF(AC219="DIÁRIA",AE219,IF(AC219="2xDIA",(AE219*2),IF(AC219="3xDIA",(AE219*3),IF(AC219="4xDIA",(AE219*4),IF(AC219="5xDIA",(AE219*5),IF(AC219="6xDIA",(AE219*6),IF(AC219="SEMANAL",4.33,IF(AC219="2xSEMANA",8,IF(AC219="3xSEMANA",12,IF(AC219="QUINZENAL",2,IF(AC219="MENSAL",1,IF(AC219="BIMESTRAL",0.5,IF(AC219="TRIMESTRAL",0.33,IF(AC219="SEMESTRAL",0.17,0))))))))))))))</f>
        <v>24</v>
      </c>
      <c r="AE219" s="210">
        <f>'1. SVS ABA DE CARREGAMENTO'!$B$90</f>
        <v>24</v>
      </c>
      <c r="AF219" s="423"/>
      <c r="AG219" s="211">
        <f t="shared" si="431"/>
        <v>0</v>
      </c>
      <c r="AH219" s="211">
        <f t="shared" si="216"/>
        <v>0</v>
      </c>
      <c r="AI219" s="211">
        <f t="shared" si="217"/>
        <v>0</v>
      </c>
      <c r="AJ219" s="211">
        <f t="shared" si="218"/>
        <v>0</v>
      </c>
      <c r="AK219" s="211">
        <f t="shared" si="219"/>
        <v>0</v>
      </c>
      <c r="AL219" s="211">
        <f t="shared" si="5"/>
        <v>0</v>
      </c>
      <c r="AM219" s="211">
        <f t="shared" si="6"/>
        <v>0</v>
      </c>
      <c r="AN219" s="211">
        <f t="shared" si="278"/>
        <v>13.199999999999998</v>
      </c>
      <c r="AO219" s="211">
        <f t="shared" si="279"/>
        <v>0</v>
      </c>
      <c r="AP219" s="211">
        <f t="shared" si="9"/>
        <v>0</v>
      </c>
      <c r="AQ219" s="211">
        <f t="shared" si="10"/>
        <v>0</v>
      </c>
      <c r="AR219" s="211">
        <f t="shared" si="222"/>
        <v>0</v>
      </c>
      <c r="AS219" s="211">
        <f t="shared" si="223"/>
        <v>0</v>
      </c>
      <c r="AT219" s="211">
        <f t="shared" si="224"/>
        <v>0</v>
      </c>
      <c r="AU219" s="211">
        <f t="shared" si="225"/>
        <v>0</v>
      </c>
      <c r="AV219" s="211">
        <f t="shared" si="226"/>
        <v>0</v>
      </c>
      <c r="AW219" s="211">
        <f t="shared" si="541"/>
        <v>0</v>
      </c>
      <c r="AX219" s="211">
        <f t="shared" si="228"/>
        <v>0</v>
      </c>
      <c r="AY219" s="211">
        <f t="shared" si="229"/>
        <v>0</v>
      </c>
      <c r="AZ219" s="211">
        <f t="shared" si="230"/>
        <v>0</v>
      </c>
      <c r="BA219" s="211">
        <f t="shared" si="231"/>
        <v>0</v>
      </c>
      <c r="BB219" s="211">
        <f t="shared" si="517"/>
        <v>0</v>
      </c>
      <c r="BC219" s="211">
        <f t="shared" si="518"/>
        <v>0</v>
      </c>
      <c r="BD219" s="211">
        <f t="shared" si="519"/>
        <v>0</v>
      </c>
      <c r="BE219" s="207"/>
      <c r="BF219" s="207"/>
      <c r="BG219" s="207"/>
      <c r="BH219" s="207"/>
      <c r="BI219" s="207"/>
      <c r="BJ219" s="207"/>
      <c r="BK219" s="207"/>
      <c r="BL219" s="207"/>
    </row>
    <row r="220" spans="1:64" ht="25.5" x14ac:dyDescent="0.2">
      <c r="A220" s="430"/>
      <c r="B220" s="430"/>
      <c r="C220" s="208" t="s">
        <v>184</v>
      </c>
      <c r="D220" s="423"/>
      <c r="E220" s="208"/>
      <c r="F220" s="208"/>
      <c r="G220" s="208"/>
      <c r="H220" s="208"/>
      <c r="I220" s="208"/>
      <c r="J220" s="208"/>
      <c r="K220" s="208"/>
      <c r="L220" s="208"/>
      <c r="M220" s="208">
        <v>13.75</v>
      </c>
      <c r="N220" s="208"/>
      <c r="O220" s="208"/>
      <c r="P220" s="208"/>
      <c r="Q220" s="208"/>
      <c r="R220" s="208"/>
      <c r="S220" s="208"/>
      <c r="T220" s="208"/>
      <c r="U220" s="208"/>
      <c r="V220" s="208"/>
      <c r="W220" s="208"/>
      <c r="X220" s="208"/>
      <c r="Y220" s="208"/>
      <c r="Z220" s="208"/>
      <c r="AA220" s="208"/>
      <c r="AB220" s="208"/>
      <c r="AC220" s="208" t="s">
        <v>188</v>
      </c>
      <c r="AD220" s="209">
        <f t="shared" si="626"/>
        <v>4.33</v>
      </c>
      <c r="AE220" s="210">
        <f>'1. SVS ABA DE CARREGAMENTO'!$B$90</f>
        <v>24</v>
      </c>
      <c r="AF220" s="423"/>
      <c r="AG220" s="211">
        <f t="shared" si="431"/>
        <v>0</v>
      </c>
      <c r="AH220" s="211">
        <f t="shared" si="216"/>
        <v>0</v>
      </c>
      <c r="AI220" s="211">
        <f t="shared" si="217"/>
        <v>0</v>
      </c>
      <c r="AJ220" s="211">
        <f t="shared" si="218"/>
        <v>0</v>
      </c>
      <c r="AK220" s="211">
        <f t="shared" si="219"/>
        <v>0</v>
      </c>
      <c r="AL220" s="211">
        <f t="shared" si="5"/>
        <v>0</v>
      </c>
      <c r="AM220" s="211">
        <f t="shared" si="6"/>
        <v>0</v>
      </c>
      <c r="AN220" s="211">
        <f t="shared" si="278"/>
        <v>0</v>
      </c>
      <c r="AO220" s="211">
        <f t="shared" si="279"/>
        <v>2.4807291666666669</v>
      </c>
      <c r="AP220" s="211">
        <f t="shared" si="9"/>
        <v>0</v>
      </c>
      <c r="AQ220" s="211">
        <f t="shared" si="10"/>
        <v>0</v>
      </c>
      <c r="AR220" s="211">
        <f t="shared" si="222"/>
        <v>0</v>
      </c>
      <c r="AS220" s="211">
        <f t="shared" si="223"/>
        <v>0</v>
      </c>
      <c r="AT220" s="211">
        <f t="shared" si="224"/>
        <v>0</v>
      </c>
      <c r="AU220" s="211">
        <f t="shared" si="225"/>
        <v>0</v>
      </c>
      <c r="AV220" s="211">
        <f t="shared" si="226"/>
        <v>0</v>
      </c>
      <c r="AW220" s="211">
        <f t="shared" si="541"/>
        <v>0</v>
      </c>
      <c r="AX220" s="211">
        <f t="shared" si="228"/>
        <v>0</v>
      </c>
      <c r="AY220" s="211">
        <f t="shared" si="229"/>
        <v>0</v>
      </c>
      <c r="AZ220" s="211">
        <f t="shared" si="230"/>
        <v>0</v>
      </c>
      <c r="BA220" s="211">
        <f t="shared" si="231"/>
        <v>0</v>
      </c>
      <c r="BB220" s="211">
        <f t="shared" si="517"/>
        <v>0</v>
      </c>
      <c r="BC220" s="211">
        <f t="shared" si="518"/>
        <v>0</v>
      </c>
      <c r="BD220" s="211">
        <f t="shared" si="519"/>
        <v>0</v>
      </c>
      <c r="BE220" s="207"/>
      <c r="BF220" s="207"/>
      <c r="BG220" s="207"/>
      <c r="BH220" s="207"/>
      <c r="BI220" s="207"/>
      <c r="BJ220" s="207"/>
      <c r="BK220" s="207"/>
      <c r="BL220" s="207"/>
    </row>
    <row r="221" spans="1:64" ht="12.75" x14ac:dyDescent="0.2">
      <c r="A221" s="430"/>
      <c r="B221" s="430"/>
      <c r="C221" s="208" t="s">
        <v>186</v>
      </c>
      <c r="D221" s="423"/>
      <c r="E221" s="208"/>
      <c r="F221" s="208"/>
      <c r="G221" s="208"/>
      <c r="H221" s="208"/>
      <c r="I221" s="208"/>
      <c r="J221" s="208"/>
      <c r="K221" s="208"/>
      <c r="L221" s="208"/>
      <c r="M221" s="208"/>
      <c r="N221" s="208"/>
      <c r="O221" s="208"/>
      <c r="P221" s="208"/>
      <c r="Q221" s="208"/>
      <c r="R221" s="208"/>
      <c r="S221" s="208"/>
      <c r="T221" s="208"/>
      <c r="U221" s="208"/>
      <c r="V221" s="208">
        <v>12.2</v>
      </c>
      <c r="W221" s="208"/>
      <c r="X221" s="208"/>
      <c r="Y221" s="208"/>
      <c r="Z221" s="208"/>
      <c r="AA221" s="208"/>
      <c r="AB221" s="208"/>
      <c r="AC221" s="208" t="s">
        <v>627</v>
      </c>
      <c r="AD221" s="209">
        <f t="shared" si="626"/>
        <v>0.17</v>
      </c>
      <c r="AE221" s="210">
        <f>'1. SVS ABA DE CARREGAMENTO'!$B$90</f>
        <v>24</v>
      </c>
      <c r="AF221" s="423"/>
      <c r="AG221" s="211">
        <f t="shared" si="431"/>
        <v>0</v>
      </c>
      <c r="AH221" s="211">
        <f t="shared" si="216"/>
        <v>0</v>
      </c>
      <c r="AI221" s="211">
        <f t="shared" si="217"/>
        <v>0</v>
      </c>
      <c r="AJ221" s="211">
        <f t="shared" si="218"/>
        <v>0</v>
      </c>
      <c r="AK221" s="211">
        <f t="shared" si="219"/>
        <v>0</v>
      </c>
      <c r="AL221" s="211">
        <f t="shared" si="5"/>
        <v>0</v>
      </c>
      <c r="AM221" s="211">
        <f t="shared" si="6"/>
        <v>0</v>
      </c>
      <c r="AN221" s="211">
        <f t="shared" si="278"/>
        <v>0</v>
      </c>
      <c r="AO221" s="211">
        <f t="shared" si="279"/>
        <v>0</v>
      </c>
      <c r="AP221" s="211">
        <f t="shared" si="9"/>
        <v>0</v>
      </c>
      <c r="AQ221" s="211">
        <f t="shared" si="10"/>
        <v>0</v>
      </c>
      <c r="AR221" s="211">
        <f t="shared" si="222"/>
        <v>0</v>
      </c>
      <c r="AS221" s="211">
        <f t="shared" si="223"/>
        <v>0</v>
      </c>
      <c r="AT221" s="211">
        <f t="shared" si="224"/>
        <v>0</v>
      </c>
      <c r="AU221" s="211">
        <f t="shared" si="225"/>
        <v>0</v>
      </c>
      <c r="AV221" s="211">
        <f t="shared" si="226"/>
        <v>0</v>
      </c>
      <c r="AW221" s="211">
        <f t="shared" si="541"/>
        <v>0</v>
      </c>
      <c r="AX221" s="211">
        <f t="shared" si="228"/>
        <v>8.6416666666666656E-2</v>
      </c>
      <c r="AY221" s="211">
        <f t="shared" si="229"/>
        <v>0</v>
      </c>
      <c r="AZ221" s="211">
        <f t="shared" si="230"/>
        <v>0</v>
      </c>
      <c r="BA221" s="211">
        <f t="shared" si="231"/>
        <v>0</v>
      </c>
      <c r="BB221" s="211">
        <f t="shared" si="517"/>
        <v>0</v>
      </c>
      <c r="BC221" s="211">
        <f t="shared" si="518"/>
        <v>0</v>
      </c>
      <c r="BD221" s="211">
        <f t="shared" si="519"/>
        <v>0</v>
      </c>
      <c r="BE221" s="207"/>
      <c r="BF221" s="207"/>
      <c r="BG221" s="207"/>
      <c r="BH221" s="207"/>
      <c r="BI221" s="207"/>
      <c r="BJ221" s="207"/>
      <c r="BK221" s="207"/>
      <c r="BL221" s="207"/>
    </row>
    <row r="222" spans="1:64" ht="12.75" x14ac:dyDescent="0.2">
      <c r="A222" s="430"/>
      <c r="B222" s="430"/>
      <c r="C222" s="208" t="s">
        <v>187</v>
      </c>
      <c r="D222" s="423"/>
      <c r="E222" s="208"/>
      <c r="F222" s="208"/>
      <c r="G222" s="208"/>
      <c r="H222" s="208"/>
      <c r="I222" s="208"/>
      <c r="J222" s="208"/>
      <c r="K222" s="208"/>
      <c r="L222" s="208"/>
      <c r="M222" s="208"/>
      <c r="N222" s="208"/>
      <c r="O222" s="208"/>
      <c r="P222" s="208"/>
      <c r="Q222" s="208"/>
      <c r="R222" s="208"/>
      <c r="S222" s="208"/>
      <c r="T222" s="208"/>
      <c r="U222" s="208"/>
      <c r="V222" s="208"/>
      <c r="W222" s="208">
        <v>12.2</v>
      </c>
      <c r="X222" s="208"/>
      <c r="Y222" s="208"/>
      <c r="Z222" s="208"/>
      <c r="AA222" s="208"/>
      <c r="AB222" s="208"/>
      <c r="AC222" s="208" t="s">
        <v>628</v>
      </c>
      <c r="AD222" s="209">
        <f t="shared" si="626"/>
        <v>8</v>
      </c>
      <c r="AE222" s="210">
        <f>'1. SVS ABA DE CARREGAMENTO'!$B$90</f>
        <v>24</v>
      </c>
      <c r="AF222" s="423"/>
      <c r="AG222" s="211">
        <f t="shared" si="431"/>
        <v>0</v>
      </c>
      <c r="AH222" s="211">
        <f t="shared" si="216"/>
        <v>0</v>
      </c>
      <c r="AI222" s="211">
        <f t="shared" si="217"/>
        <v>0</v>
      </c>
      <c r="AJ222" s="211">
        <f t="shared" si="218"/>
        <v>0</v>
      </c>
      <c r="AK222" s="211">
        <f t="shared" si="219"/>
        <v>0</v>
      </c>
      <c r="AL222" s="211">
        <f t="shared" si="5"/>
        <v>0</v>
      </c>
      <c r="AM222" s="211">
        <f t="shared" si="6"/>
        <v>0</v>
      </c>
      <c r="AN222" s="211">
        <f t="shared" si="278"/>
        <v>0</v>
      </c>
      <c r="AO222" s="211">
        <f t="shared" si="279"/>
        <v>0</v>
      </c>
      <c r="AP222" s="211">
        <f t="shared" si="9"/>
        <v>0</v>
      </c>
      <c r="AQ222" s="211">
        <f t="shared" si="10"/>
        <v>0</v>
      </c>
      <c r="AR222" s="211">
        <f t="shared" si="222"/>
        <v>0</v>
      </c>
      <c r="AS222" s="211">
        <f t="shared" si="223"/>
        <v>0</v>
      </c>
      <c r="AT222" s="211">
        <f t="shared" si="224"/>
        <v>0</v>
      </c>
      <c r="AU222" s="211">
        <f t="shared" si="225"/>
        <v>0</v>
      </c>
      <c r="AV222" s="211">
        <f t="shared" si="226"/>
        <v>0</v>
      </c>
      <c r="AW222" s="211">
        <f t="shared" si="541"/>
        <v>0</v>
      </c>
      <c r="AX222" s="211">
        <f t="shared" si="228"/>
        <v>0</v>
      </c>
      <c r="AY222" s="211">
        <f t="shared" si="229"/>
        <v>4.0666666666666664</v>
      </c>
      <c r="AZ222" s="211">
        <f t="shared" si="230"/>
        <v>0</v>
      </c>
      <c r="BA222" s="211">
        <f t="shared" si="231"/>
        <v>0</v>
      </c>
      <c r="BB222" s="211">
        <f t="shared" si="517"/>
        <v>0</v>
      </c>
      <c r="BC222" s="211">
        <f t="shared" si="518"/>
        <v>0</v>
      </c>
      <c r="BD222" s="211">
        <f t="shared" si="519"/>
        <v>0</v>
      </c>
      <c r="BE222" s="207"/>
      <c r="BF222" s="207"/>
      <c r="BG222" s="207"/>
      <c r="BH222" s="207"/>
      <c r="BI222" s="207"/>
      <c r="BJ222" s="207"/>
      <c r="BK222" s="207"/>
      <c r="BL222" s="207"/>
    </row>
    <row r="223" spans="1:64" ht="12.75" x14ac:dyDescent="0.2">
      <c r="A223" s="430"/>
      <c r="B223" s="430"/>
      <c r="C223" s="208" t="s">
        <v>160</v>
      </c>
      <c r="D223" s="423"/>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v>4</v>
      </c>
      <c r="AA223" s="208"/>
      <c r="AB223" s="208"/>
      <c r="AC223" s="208" t="s">
        <v>625</v>
      </c>
      <c r="AD223" s="209">
        <f t="shared" si="626"/>
        <v>96</v>
      </c>
      <c r="AE223" s="210">
        <f>'1. SVS ABA DE CARREGAMENTO'!$B$90</f>
        <v>24</v>
      </c>
      <c r="AF223" s="423"/>
      <c r="AG223" s="211">
        <f t="shared" ref="AG223:AG224" si="627">(E223*AD223)/AE223</f>
        <v>0</v>
      </c>
      <c r="AH223" s="211">
        <f t="shared" ref="AH223:AH224" si="628">(F223*AD223)/AE223</f>
        <v>0</v>
      </c>
      <c r="AI223" s="211">
        <f t="shared" ref="AI223:AI224" si="629">(G223*AD223)/AE223</f>
        <v>0</v>
      </c>
      <c r="AJ223" s="211">
        <f t="shared" ref="AJ223:AJ224" si="630">(H223*AD223)/AE223</f>
        <v>0</v>
      </c>
      <c r="AK223" s="211">
        <f t="shared" ref="AK223:AK224" si="631">(I223*AD223)/AE223</f>
        <v>0</v>
      </c>
      <c r="AL223" s="211">
        <f t="shared" ref="AL223:AL224" si="632">(J223*AD223)/AE223</f>
        <v>0</v>
      </c>
      <c r="AM223" s="211">
        <f t="shared" ref="AM223:AM224" si="633">(K223*AD223)/AE223</f>
        <v>0</v>
      </c>
      <c r="AN223" s="211">
        <f t="shared" ref="AN223:AN224" si="634">(L223*AD223)/AE223</f>
        <v>0</v>
      </c>
      <c r="AO223" s="211">
        <f t="shared" ref="AO223:AO224" si="635">(M223*AD223)/AE223</f>
        <v>0</v>
      </c>
      <c r="AP223" s="211">
        <f t="shared" ref="AP223:AP224" si="636">(N223*AD223)/AE223</f>
        <v>0</v>
      </c>
      <c r="AQ223" s="211">
        <f t="shared" ref="AQ223:AQ224" si="637">(O223*AD223)/AE223</f>
        <v>0</v>
      </c>
      <c r="AR223" s="211">
        <f t="shared" ref="AR223:AR224" si="638">(P223*AD223)/AE223</f>
        <v>0</v>
      </c>
      <c r="AS223" s="211">
        <f t="shared" ref="AS223:AS224" si="639">(Q223*AD223)/AE223</f>
        <v>0</v>
      </c>
      <c r="AT223" s="211">
        <f t="shared" ref="AT223:AT224" si="640">(R223*AD223)/AE223</f>
        <v>0</v>
      </c>
      <c r="AU223" s="211">
        <f t="shared" ref="AU223:AU224" si="641">(S223*AD223)/AE223</f>
        <v>0</v>
      </c>
      <c r="AV223" s="211">
        <f t="shared" ref="AV223:AV224" si="642">(T223*AD223)/AE223</f>
        <v>0</v>
      </c>
      <c r="AW223" s="211">
        <f t="shared" ref="AW223:AW224" si="643">(U223*AD223)/AE223</f>
        <v>0</v>
      </c>
      <c r="AX223" s="211">
        <f t="shared" ref="AX223:AX224" si="644">(V223*AD223)/AE223</f>
        <v>0</v>
      </c>
      <c r="AY223" s="211">
        <f t="shared" ref="AY223:AY224" si="645">(W223*AD223)/AE223</f>
        <v>0</v>
      </c>
      <c r="AZ223" s="211">
        <f t="shared" ref="AZ223:AZ224" si="646">(X223*AD223)/AE223</f>
        <v>0</v>
      </c>
      <c r="BA223" s="211">
        <f t="shared" ref="BA223:BA224" si="647">(Y223*AD223)/AE223</f>
        <v>0</v>
      </c>
      <c r="BB223" s="211">
        <f t="shared" si="517"/>
        <v>16</v>
      </c>
      <c r="BC223" s="211">
        <f t="shared" si="518"/>
        <v>0</v>
      </c>
      <c r="BD223" s="211">
        <f t="shared" si="519"/>
        <v>0</v>
      </c>
      <c r="BE223" s="207"/>
      <c r="BF223" s="207"/>
      <c r="BG223" s="207"/>
      <c r="BH223" s="207"/>
      <c r="BI223" s="207"/>
      <c r="BJ223" s="207"/>
      <c r="BK223" s="207"/>
      <c r="BL223" s="207"/>
    </row>
    <row r="224" spans="1:64" ht="12.75" x14ac:dyDescent="0.2">
      <c r="A224" s="430"/>
      <c r="B224" s="430"/>
      <c r="C224" s="208" t="s">
        <v>87</v>
      </c>
      <c r="D224" s="423"/>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c r="AB224" s="208">
        <v>4</v>
      </c>
      <c r="AC224" s="208" t="s">
        <v>188</v>
      </c>
      <c r="AD224" s="209">
        <f t="shared" si="626"/>
        <v>4.33</v>
      </c>
      <c r="AE224" s="210">
        <f>'1. SVS ABA DE CARREGAMENTO'!$B$90</f>
        <v>24</v>
      </c>
      <c r="AF224" s="423"/>
      <c r="AG224" s="211">
        <f t="shared" si="627"/>
        <v>0</v>
      </c>
      <c r="AH224" s="211">
        <f t="shared" si="628"/>
        <v>0</v>
      </c>
      <c r="AI224" s="211">
        <f t="shared" si="629"/>
        <v>0</v>
      </c>
      <c r="AJ224" s="211">
        <f t="shared" si="630"/>
        <v>0</v>
      </c>
      <c r="AK224" s="211">
        <f t="shared" si="631"/>
        <v>0</v>
      </c>
      <c r="AL224" s="211">
        <f t="shared" si="632"/>
        <v>0</v>
      </c>
      <c r="AM224" s="211">
        <f t="shared" si="633"/>
        <v>0</v>
      </c>
      <c r="AN224" s="211">
        <f t="shared" si="634"/>
        <v>0</v>
      </c>
      <c r="AO224" s="211">
        <f t="shared" si="635"/>
        <v>0</v>
      </c>
      <c r="AP224" s="211">
        <f t="shared" si="636"/>
        <v>0</v>
      </c>
      <c r="AQ224" s="211">
        <f t="shared" si="637"/>
        <v>0</v>
      </c>
      <c r="AR224" s="211">
        <f t="shared" si="638"/>
        <v>0</v>
      </c>
      <c r="AS224" s="211">
        <f t="shared" si="639"/>
        <v>0</v>
      </c>
      <c r="AT224" s="211">
        <f t="shared" si="640"/>
        <v>0</v>
      </c>
      <c r="AU224" s="211">
        <f t="shared" si="641"/>
        <v>0</v>
      </c>
      <c r="AV224" s="211">
        <f t="shared" si="642"/>
        <v>0</v>
      </c>
      <c r="AW224" s="211">
        <f t="shared" si="643"/>
        <v>0</v>
      </c>
      <c r="AX224" s="211">
        <f t="shared" si="644"/>
        <v>0</v>
      </c>
      <c r="AY224" s="211">
        <f t="shared" si="645"/>
        <v>0</v>
      </c>
      <c r="AZ224" s="211">
        <f t="shared" si="646"/>
        <v>0</v>
      </c>
      <c r="BA224" s="211">
        <f t="shared" si="647"/>
        <v>0</v>
      </c>
      <c r="BB224" s="211">
        <f t="shared" si="517"/>
        <v>0</v>
      </c>
      <c r="BC224" s="211">
        <f t="shared" si="518"/>
        <v>0</v>
      </c>
      <c r="BD224" s="211">
        <f t="shared" si="519"/>
        <v>0.72166666666666668</v>
      </c>
      <c r="BE224" s="207"/>
      <c r="BF224" s="207"/>
      <c r="BG224" s="207"/>
      <c r="BH224" s="207"/>
      <c r="BI224" s="207"/>
      <c r="BJ224" s="207"/>
      <c r="BK224" s="207"/>
      <c r="BL224" s="207"/>
    </row>
    <row r="225" spans="1:64" ht="25.5" x14ac:dyDescent="0.2">
      <c r="A225" s="431"/>
      <c r="B225" s="431"/>
      <c r="C225" s="208" t="s">
        <v>86</v>
      </c>
      <c r="D225" s="424"/>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v>12</v>
      </c>
      <c r="AB225" s="208"/>
      <c r="AC225" s="208" t="s">
        <v>188</v>
      </c>
      <c r="AD225" s="209">
        <f t="shared" si="626"/>
        <v>4.33</v>
      </c>
      <c r="AE225" s="210">
        <f>'1. SVS ABA DE CARREGAMENTO'!$B$90</f>
        <v>24</v>
      </c>
      <c r="AF225" s="424"/>
      <c r="AG225" s="211">
        <f t="shared" si="431"/>
        <v>0</v>
      </c>
      <c r="AH225" s="211">
        <f t="shared" si="216"/>
        <v>0</v>
      </c>
      <c r="AI225" s="211">
        <f t="shared" si="217"/>
        <v>0</v>
      </c>
      <c r="AJ225" s="211">
        <f t="shared" si="218"/>
        <v>0</v>
      </c>
      <c r="AK225" s="211">
        <f t="shared" si="219"/>
        <v>0</v>
      </c>
      <c r="AL225" s="211">
        <f t="shared" si="5"/>
        <v>0</v>
      </c>
      <c r="AM225" s="211">
        <f t="shared" si="6"/>
        <v>0</v>
      </c>
      <c r="AN225" s="211">
        <f t="shared" si="278"/>
        <v>0</v>
      </c>
      <c r="AO225" s="211">
        <f t="shared" si="279"/>
        <v>0</v>
      </c>
      <c r="AP225" s="211">
        <f t="shared" si="9"/>
        <v>0</v>
      </c>
      <c r="AQ225" s="211">
        <f t="shared" si="10"/>
        <v>0</v>
      </c>
      <c r="AR225" s="211">
        <f t="shared" si="222"/>
        <v>0</v>
      </c>
      <c r="AS225" s="211">
        <f t="shared" si="223"/>
        <v>0</v>
      </c>
      <c r="AT225" s="211">
        <f t="shared" si="224"/>
        <v>0</v>
      </c>
      <c r="AU225" s="211">
        <f t="shared" si="225"/>
        <v>0</v>
      </c>
      <c r="AV225" s="211">
        <f t="shared" si="226"/>
        <v>0</v>
      </c>
      <c r="AW225" s="211">
        <f t="shared" si="541"/>
        <v>0</v>
      </c>
      <c r="AX225" s="211">
        <f t="shared" si="228"/>
        <v>0</v>
      </c>
      <c r="AY225" s="211">
        <f t="shared" si="229"/>
        <v>0</v>
      </c>
      <c r="AZ225" s="211">
        <f t="shared" si="230"/>
        <v>0</v>
      </c>
      <c r="BA225" s="211">
        <f t="shared" si="231"/>
        <v>0</v>
      </c>
      <c r="BB225" s="211">
        <f t="shared" si="517"/>
        <v>0</v>
      </c>
      <c r="BC225" s="211">
        <f t="shared" si="518"/>
        <v>2.165</v>
      </c>
      <c r="BD225" s="211">
        <f t="shared" si="519"/>
        <v>0</v>
      </c>
      <c r="BE225" s="207"/>
      <c r="BF225" s="207"/>
      <c r="BG225" s="207"/>
      <c r="BH225" s="207"/>
      <c r="BI225" s="207"/>
      <c r="BJ225" s="207"/>
      <c r="BK225" s="207"/>
      <c r="BL225" s="207"/>
    </row>
    <row r="226" spans="1:64" ht="12.75" x14ac:dyDescent="0.2">
      <c r="A226" s="429">
        <v>26</v>
      </c>
      <c r="B226" s="432" t="s">
        <v>261</v>
      </c>
      <c r="C226" s="212" t="s">
        <v>191</v>
      </c>
      <c r="D226" s="422">
        <f>SUM(E226:AB234)</f>
        <v>393.06</v>
      </c>
      <c r="E226" s="212"/>
      <c r="F226" s="212">
        <v>99.710000000000008</v>
      </c>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3" t="s">
        <v>201</v>
      </c>
      <c r="AD226" s="214">
        <f t="shared" si="626"/>
        <v>48</v>
      </c>
      <c r="AE226" s="215">
        <f>'1. SVS ABA DE CARREGAMENTO'!$B$90</f>
        <v>24</v>
      </c>
      <c r="AF226" s="422">
        <f>SUM(AG226:BD234)</f>
        <v>367.56711666666672</v>
      </c>
      <c r="AG226" s="216">
        <f t="shared" si="431"/>
        <v>0</v>
      </c>
      <c r="AH226" s="216">
        <f t="shared" si="216"/>
        <v>199.42</v>
      </c>
      <c r="AI226" s="216">
        <f t="shared" si="217"/>
        <v>0</v>
      </c>
      <c r="AJ226" s="216">
        <f t="shared" si="218"/>
        <v>0</v>
      </c>
      <c r="AK226" s="216">
        <f t="shared" si="219"/>
        <v>0</v>
      </c>
      <c r="AL226" s="217">
        <f t="shared" si="5"/>
        <v>0</v>
      </c>
      <c r="AM226" s="217">
        <f t="shared" si="6"/>
        <v>0</v>
      </c>
      <c r="AN226" s="216">
        <f t="shared" si="278"/>
        <v>0</v>
      </c>
      <c r="AO226" s="216">
        <f t="shared" si="279"/>
        <v>0</v>
      </c>
      <c r="AP226" s="217">
        <f t="shared" si="9"/>
        <v>0</v>
      </c>
      <c r="AQ226" s="217">
        <f t="shared" si="10"/>
        <v>0</v>
      </c>
      <c r="AR226" s="216">
        <f t="shared" si="222"/>
        <v>0</v>
      </c>
      <c r="AS226" s="216">
        <f t="shared" si="223"/>
        <v>0</v>
      </c>
      <c r="AT226" s="216">
        <f t="shared" si="224"/>
        <v>0</v>
      </c>
      <c r="AU226" s="216">
        <f t="shared" si="225"/>
        <v>0</v>
      </c>
      <c r="AV226" s="216">
        <f t="shared" si="226"/>
        <v>0</v>
      </c>
      <c r="AW226" s="216">
        <f t="shared" si="541"/>
        <v>0</v>
      </c>
      <c r="AX226" s="216">
        <f t="shared" si="228"/>
        <v>0</v>
      </c>
      <c r="AY226" s="216">
        <f t="shared" si="229"/>
        <v>0</v>
      </c>
      <c r="AZ226" s="216">
        <f t="shared" si="230"/>
        <v>0</v>
      </c>
      <c r="BA226" s="216">
        <f t="shared" si="231"/>
        <v>0</v>
      </c>
      <c r="BB226" s="218">
        <f t="shared" si="517"/>
        <v>0</v>
      </c>
      <c r="BC226" s="218">
        <f t="shared" si="518"/>
        <v>0</v>
      </c>
      <c r="BD226" s="218">
        <f t="shared" si="519"/>
        <v>0</v>
      </c>
      <c r="BE226" s="207"/>
      <c r="BF226" s="207"/>
      <c r="BG226" s="207"/>
      <c r="BH226" s="207"/>
      <c r="BI226" s="207"/>
      <c r="BJ226" s="207"/>
      <c r="BK226" s="207"/>
      <c r="BL226" s="207"/>
    </row>
    <row r="227" spans="1:64" ht="38.25" x14ac:dyDescent="0.2">
      <c r="A227" s="430"/>
      <c r="B227" s="430"/>
      <c r="C227" s="212" t="s">
        <v>255</v>
      </c>
      <c r="D227" s="423"/>
      <c r="E227" s="212"/>
      <c r="F227" s="212">
        <v>44.339999999999996</v>
      </c>
      <c r="G227" s="212"/>
      <c r="H227" s="212"/>
      <c r="I227" s="212"/>
      <c r="J227" s="212"/>
      <c r="K227" s="212"/>
      <c r="L227" s="212"/>
      <c r="M227" s="212"/>
      <c r="N227" s="212"/>
      <c r="O227" s="212"/>
      <c r="P227" s="212"/>
      <c r="Q227" s="212"/>
      <c r="R227" s="212"/>
      <c r="S227" s="212"/>
      <c r="T227" s="212"/>
      <c r="U227" s="212"/>
      <c r="V227" s="212"/>
      <c r="W227" s="212"/>
      <c r="X227" s="212"/>
      <c r="Y227" s="212"/>
      <c r="Z227" s="212"/>
      <c r="AA227" s="212"/>
      <c r="AB227" s="212"/>
      <c r="AC227" s="213" t="s">
        <v>185</v>
      </c>
      <c r="AD227" s="214">
        <f t="shared" si="626"/>
        <v>24</v>
      </c>
      <c r="AE227" s="215">
        <f>'1. SVS ABA DE CARREGAMENTO'!$B$90</f>
        <v>24</v>
      </c>
      <c r="AF227" s="423"/>
      <c r="AG227" s="216">
        <f t="shared" si="431"/>
        <v>0</v>
      </c>
      <c r="AH227" s="216">
        <f t="shared" si="216"/>
        <v>44.339999999999996</v>
      </c>
      <c r="AI227" s="216">
        <f t="shared" si="217"/>
        <v>0</v>
      </c>
      <c r="AJ227" s="216">
        <f t="shared" si="218"/>
        <v>0</v>
      </c>
      <c r="AK227" s="216">
        <f t="shared" si="219"/>
        <v>0</v>
      </c>
      <c r="AL227" s="217">
        <f t="shared" si="5"/>
        <v>0</v>
      </c>
      <c r="AM227" s="217">
        <f t="shared" si="6"/>
        <v>0</v>
      </c>
      <c r="AN227" s="216">
        <f t="shared" si="278"/>
        <v>0</v>
      </c>
      <c r="AO227" s="216">
        <f t="shared" si="279"/>
        <v>0</v>
      </c>
      <c r="AP227" s="217">
        <f t="shared" si="9"/>
        <v>0</v>
      </c>
      <c r="AQ227" s="217">
        <f t="shared" si="10"/>
        <v>0</v>
      </c>
      <c r="AR227" s="216">
        <f t="shared" si="222"/>
        <v>0</v>
      </c>
      <c r="AS227" s="216">
        <f t="shared" si="223"/>
        <v>0</v>
      </c>
      <c r="AT227" s="216">
        <f t="shared" si="224"/>
        <v>0</v>
      </c>
      <c r="AU227" s="216">
        <f t="shared" si="225"/>
        <v>0</v>
      </c>
      <c r="AV227" s="216">
        <f t="shared" si="226"/>
        <v>0</v>
      </c>
      <c r="AW227" s="216">
        <f t="shared" si="541"/>
        <v>0</v>
      </c>
      <c r="AX227" s="216">
        <f t="shared" si="228"/>
        <v>0</v>
      </c>
      <c r="AY227" s="216">
        <f t="shared" si="229"/>
        <v>0</v>
      </c>
      <c r="AZ227" s="216">
        <f t="shared" si="230"/>
        <v>0</v>
      </c>
      <c r="BA227" s="216">
        <f t="shared" si="231"/>
        <v>0</v>
      </c>
      <c r="BB227" s="218">
        <f t="shared" si="517"/>
        <v>0</v>
      </c>
      <c r="BC227" s="218">
        <f t="shared" si="518"/>
        <v>0</v>
      </c>
      <c r="BD227" s="218">
        <f t="shared" si="519"/>
        <v>0</v>
      </c>
      <c r="BE227" s="207"/>
      <c r="BF227" s="207"/>
      <c r="BG227" s="207"/>
      <c r="BH227" s="207"/>
      <c r="BI227" s="207"/>
      <c r="BJ227" s="207"/>
      <c r="BK227" s="207"/>
      <c r="BL227" s="207"/>
    </row>
    <row r="228" spans="1:64" ht="12.75" x14ac:dyDescent="0.2">
      <c r="A228" s="430"/>
      <c r="B228" s="430"/>
      <c r="C228" s="212" t="s">
        <v>183</v>
      </c>
      <c r="D228" s="423"/>
      <c r="E228" s="212"/>
      <c r="F228" s="212"/>
      <c r="G228" s="212"/>
      <c r="H228" s="212"/>
      <c r="I228" s="212"/>
      <c r="J228" s="212"/>
      <c r="K228" s="212"/>
      <c r="L228" s="212">
        <v>32.6</v>
      </c>
      <c r="M228" s="212"/>
      <c r="N228" s="212"/>
      <c r="O228" s="212"/>
      <c r="P228" s="212"/>
      <c r="Q228" s="212"/>
      <c r="R228" s="212"/>
      <c r="S228" s="212"/>
      <c r="T228" s="212"/>
      <c r="U228" s="212"/>
      <c r="V228" s="212"/>
      <c r="W228" s="212"/>
      <c r="X228" s="212"/>
      <c r="Y228" s="212"/>
      <c r="Z228" s="212"/>
      <c r="AA228" s="212"/>
      <c r="AB228" s="212"/>
      <c r="AC228" s="213" t="s">
        <v>185</v>
      </c>
      <c r="AD228" s="214">
        <f t="shared" si="626"/>
        <v>24</v>
      </c>
      <c r="AE228" s="215">
        <f>'1. SVS ABA DE CARREGAMENTO'!$B$90</f>
        <v>24</v>
      </c>
      <c r="AF228" s="423"/>
      <c r="AG228" s="216">
        <f t="shared" si="431"/>
        <v>0</v>
      </c>
      <c r="AH228" s="216">
        <f t="shared" si="216"/>
        <v>0</v>
      </c>
      <c r="AI228" s="216">
        <f t="shared" si="217"/>
        <v>0</v>
      </c>
      <c r="AJ228" s="216">
        <f t="shared" si="218"/>
        <v>0</v>
      </c>
      <c r="AK228" s="216">
        <f t="shared" si="219"/>
        <v>0</v>
      </c>
      <c r="AL228" s="217">
        <f t="shared" si="5"/>
        <v>0</v>
      </c>
      <c r="AM228" s="217">
        <f t="shared" si="6"/>
        <v>0</v>
      </c>
      <c r="AN228" s="216">
        <f t="shared" si="278"/>
        <v>32.6</v>
      </c>
      <c r="AO228" s="216">
        <f t="shared" si="279"/>
        <v>0</v>
      </c>
      <c r="AP228" s="217">
        <f t="shared" si="9"/>
        <v>0</v>
      </c>
      <c r="AQ228" s="217">
        <f t="shared" si="10"/>
        <v>0</v>
      </c>
      <c r="AR228" s="216">
        <f t="shared" si="222"/>
        <v>0</v>
      </c>
      <c r="AS228" s="216">
        <f t="shared" si="223"/>
        <v>0</v>
      </c>
      <c r="AT228" s="216">
        <f t="shared" si="224"/>
        <v>0</v>
      </c>
      <c r="AU228" s="216">
        <f t="shared" si="225"/>
        <v>0</v>
      </c>
      <c r="AV228" s="216">
        <f t="shared" si="226"/>
        <v>0</v>
      </c>
      <c r="AW228" s="216">
        <f t="shared" si="541"/>
        <v>0</v>
      </c>
      <c r="AX228" s="216">
        <f t="shared" si="228"/>
        <v>0</v>
      </c>
      <c r="AY228" s="216">
        <f t="shared" si="229"/>
        <v>0</v>
      </c>
      <c r="AZ228" s="216">
        <f t="shared" si="230"/>
        <v>0</v>
      </c>
      <c r="BA228" s="216">
        <f t="shared" si="231"/>
        <v>0</v>
      </c>
      <c r="BB228" s="218">
        <f t="shared" si="517"/>
        <v>0</v>
      </c>
      <c r="BC228" s="218">
        <f t="shared" si="518"/>
        <v>0</v>
      </c>
      <c r="BD228" s="218">
        <f t="shared" si="519"/>
        <v>0</v>
      </c>
      <c r="BE228" s="207"/>
      <c r="BF228" s="207"/>
      <c r="BG228" s="207"/>
      <c r="BH228" s="207"/>
      <c r="BI228" s="207"/>
      <c r="BJ228" s="207"/>
      <c r="BK228" s="207"/>
      <c r="BL228" s="207"/>
    </row>
    <row r="229" spans="1:64" ht="25.5" x14ac:dyDescent="0.2">
      <c r="A229" s="430"/>
      <c r="B229" s="430"/>
      <c r="C229" s="212" t="s">
        <v>184</v>
      </c>
      <c r="D229" s="423"/>
      <c r="E229" s="212"/>
      <c r="F229" s="212"/>
      <c r="G229" s="212"/>
      <c r="H229" s="212"/>
      <c r="I229" s="212"/>
      <c r="J229" s="212"/>
      <c r="K229" s="212"/>
      <c r="L229" s="212"/>
      <c r="M229" s="212">
        <v>33.15</v>
      </c>
      <c r="N229" s="212"/>
      <c r="O229" s="212"/>
      <c r="P229" s="212"/>
      <c r="Q229" s="212"/>
      <c r="R229" s="212"/>
      <c r="S229" s="212"/>
      <c r="T229" s="212"/>
      <c r="U229" s="212"/>
      <c r="V229" s="212"/>
      <c r="W229" s="212"/>
      <c r="X229" s="212"/>
      <c r="Y229" s="212"/>
      <c r="Z229" s="212"/>
      <c r="AA229" s="212"/>
      <c r="AB229" s="212"/>
      <c r="AC229" s="213" t="s">
        <v>188</v>
      </c>
      <c r="AD229" s="214">
        <f t="shared" si="626"/>
        <v>4.33</v>
      </c>
      <c r="AE229" s="215">
        <f>'1. SVS ABA DE CARREGAMENTO'!$B$90</f>
        <v>24</v>
      </c>
      <c r="AF229" s="423"/>
      <c r="AG229" s="216">
        <f t="shared" si="431"/>
        <v>0</v>
      </c>
      <c r="AH229" s="216">
        <f t="shared" si="216"/>
        <v>0</v>
      </c>
      <c r="AI229" s="216">
        <f t="shared" si="217"/>
        <v>0</v>
      </c>
      <c r="AJ229" s="216">
        <f t="shared" si="218"/>
        <v>0</v>
      </c>
      <c r="AK229" s="216">
        <f t="shared" si="219"/>
        <v>0</v>
      </c>
      <c r="AL229" s="217">
        <f t="shared" si="5"/>
        <v>0</v>
      </c>
      <c r="AM229" s="217">
        <f t="shared" si="6"/>
        <v>0</v>
      </c>
      <c r="AN229" s="216">
        <f t="shared" si="278"/>
        <v>0</v>
      </c>
      <c r="AO229" s="216">
        <f t="shared" si="279"/>
        <v>5.9808124999999999</v>
      </c>
      <c r="AP229" s="217">
        <f t="shared" si="9"/>
        <v>0</v>
      </c>
      <c r="AQ229" s="217">
        <f t="shared" si="10"/>
        <v>0</v>
      </c>
      <c r="AR229" s="216">
        <f t="shared" si="222"/>
        <v>0</v>
      </c>
      <c r="AS229" s="216">
        <f t="shared" si="223"/>
        <v>0</v>
      </c>
      <c r="AT229" s="216">
        <f t="shared" si="224"/>
        <v>0</v>
      </c>
      <c r="AU229" s="216">
        <f t="shared" si="225"/>
        <v>0</v>
      </c>
      <c r="AV229" s="216">
        <f t="shared" si="226"/>
        <v>0</v>
      </c>
      <c r="AW229" s="216">
        <f t="shared" si="541"/>
        <v>0</v>
      </c>
      <c r="AX229" s="216">
        <f t="shared" si="228"/>
        <v>0</v>
      </c>
      <c r="AY229" s="216">
        <f t="shared" si="229"/>
        <v>0</v>
      </c>
      <c r="AZ229" s="216">
        <f t="shared" si="230"/>
        <v>0</v>
      </c>
      <c r="BA229" s="216">
        <f t="shared" si="231"/>
        <v>0</v>
      </c>
      <c r="BB229" s="218">
        <f t="shared" si="517"/>
        <v>0</v>
      </c>
      <c r="BC229" s="218">
        <f t="shared" si="518"/>
        <v>0</v>
      </c>
      <c r="BD229" s="218">
        <f t="shared" si="519"/>
        <v>0</v>
      </c>
      <c r="BE229" s="207"/>
      <c r="BF229" s="207"/>
      <c r="BG229" s="207"/>
      <c r="BH229" s="207"/>
      <c r="BI229" s="207"/>
      <c r="BJ229" s="207"/>
      <c r="BK229" s="207"/>
      <c r="BL229" s="207"/>
    </row>
    <row r="230" spans="1:64" ht="12.75" x14ac:dyDescent="0.2">
      <c r="A230" s="430"/>
      <c r="B230" s="430"/>
      <c r="C230" s="212" t="s">
        <v>186</v>
      </c>
      <c r="D230" s="423"/>
      <c r="E230" s="212"/>
      <c r="F230" s="212">
        <v>0</v>
      </c>
      <c r="G230" s="212"/>
      <c r="H230" s="212"/>
      <c r="I230" s="212"/>
      <c r="J230" s="212"/>
      <c r="K230" s="212"/>
      <c r="L230" s="212"/>
      <c r="M230" s="212"/>
      <c r="N230" s="212"/>
      <c r="O230" s="212"/>
      <c r="P230" s="212"/>
      <c r="Q230" s="212"/>
      <c r="R230" s="212"/>
      <c r="S230" s="212"/>
      <c r="T230" s="212"/>
      <c r="U230" s="212"/>
      <c r="V230" s="212">
        <v>56.73</v>
      </c>
      <c r="W230" s="212"/>
      <c r="X230" s="212"/>
      <c r="Y230" s="212"/>
      <c r="Z230" s="212"/>
      <c r="AA230" s="212"/>
      <c r="AB230" s="212"/>
      <c r="AC230" s="213" t="s">
        <v>627</v>
      </c>
      <c r="AD230" s="214">
        <f t="shared" si="626"/>
        <v>0.17</v>
      </c>
      <c r="AE230" s="215">
        <f>'1. SVS ABA DE CARREGAMENTO'!$B$90</f>
        <v>24</v>
      </c>
      <c r="AF230" s="423"/>
      <c r="AG230" s="216">
        <f t="shared" si="431"/>
        <v>0</v>
      </c>
      <c r="AH230" s="216">
        <f t="shared" si="216"/>
        <v>0</v>
      </c>
      <c r="AI230" s="216">
        <f t="shared" si="217"/>
        <v>0</v>
      </c>
      <c r="AJ230" s="216">
        <f t="shared" si="218"/>
        <v>0</v>
      </c>
      <c r="AK230" s="216">
        <f t="shared" si="219"/>
        <v>0</v>
      </c>
      <c r="AL230" s="217">
        <f t="shared" si="5"/>
        <v>0</v>
      </c>
      <c r="AM230" s="217">
        <f t="shared" si="6"/>
        <v>0</v>
      </c>
      <c r="AN230" s="216">
        <f t="shared" si="278"/>
        <v>0</v>
      </c>
      <c r="AO230" s="216">
        <f t="shared" si="279"/>
        <v>0</v>
      </c>
      <c r="AP230" s="217">
        <f t="shared" si="9"/>
        <v>0</v>
      </c>
      <c r="AQ230" s="217">
        <f t="shared" si="10"/>
        <v>0</v>
      </c>
      <c r="AR230" s="216">
        <f t="shared" si="222"/>
        <v>0</v>
      </c>
      <c r="AS230" s="216">
        <f t="shared" si="223"/>
        <v>0</v>
      </c>
      <c r="AT230" s="216">
        <f t="shared" si="224"/>
        <v>0</v>
      </c>
      <c r="AU230" s="216">
        <f t="shared" si="225"/>
        <v>0</v>
      </c>
      <c r="AV230" s="216">
        <f t="shared" si="226"/>
        <v>0</v>
      </c>
      <c r="AW230" s="216">
        <f t="shared" si="541"/>
        <v>0</v>
      </c>
      <c r="AX230" s="216">
        <f t="shared" si="228"/>
        <v>0.40183750000000001</v>
      </c>
      <c r="AY230" s="216">
        <f t="shared" si="229"/>
        <v>0</v>
      </c>
      <c r="AZ230" s="216">
        <f t="shared" si="230"/>
        <v>0</v>
      </c>
      <c r="BA230" s="216">
        <f t="shared" si="231"/>
        <v>0</v>
      </c>
      <c r="BB230" s="218">
        <f t="shared" si="517"/>
        <v>0</v>
      </c>
      <c r="BC230" s="218">
        <f t="shared" si="518"/>
        <v>0</v>
      </c>
      <c r="BD230" s="218">
        <f t="shared" si="519"/>
        <v>0</v>
      </c>
      <c r="BE230" s="207"/>
      <c r="BF230" s="207"/>
      <c r="BG230" s="207"/>
      <c r="BH230" s="207"/>
      <c r="BI230" s="207"/>
      <c r="BJ230" s="207"/>
      <c r="BK230" s="207"/>
      <c r="BL230" s="207"/>
    </row>
    <row r="231" spans="1:64" ht="12.75" x14ac:dyDescent="0.2">
      <c r="A231" s="430"/>
      <c r="B231" s="430"/>
      <c r="C231" s="212" t="s">
        <v>187</v>
      </c>
      <c r="D231" s="423"/>
      <c r="E231" s="212"/>
      <c r="F231" s="212"/>
      <c r="G231" s="212"/>
      <c r="H231" s="212"/>
      <c r="I231" s="212"/>
      <c r="J231" s="212"/>
      <c r="K231" s="212"/>
      <c r="L231" s="212"/>
      <c r="M231" s="212"/>
      <c r="N231" s="212"/>
      <c r="O231" s="212"/>
      <c r="P231" s="212"/>
      <c r="Q231" s="212"/>
      <c r="R231" s="212"/>
      <c r="S231" s="212"/>
      <c r="T231" s="212"/>
      <c r="U231" s="212"/>
      <c r="V231" s="212"/>
      <c r="W231" s="212">
        <v>56.73</v>
      </c>
      <c r="X231" s="212"/>
      <c r="Y231" s="212"/>
      <c r="Z231" s="212"/>
      <c r="AA231" s="212"/>
      <c r="AB231" s="212"/>
      <c r="AC231" s="213" t="s">
        <v>628</v>
      </c>
      <c r="AD231" s="214">
        <f t="shared" si="626"/>
        <v>8</v>
      </c>
      <c r="AE231" s="215">
        <f>'1. SVS ABA DE CARREGAMENTO'!$B$90</f>
        <v>24</v>
      </c>
      <c r="AF231" s="423"/>
      <c r="AG231" s="216">
        <f t="shared" si="431"/>
        <v>0</v>
      </c>
      <c r="AH231" s="216">
        <f t="shared" si="216"/>
        <v>0</v>
      </c>
      <c r="AI231" s="216">
        <f t="shared" si="217"/>
        <v>0</v>
      </c>
      <c r="AJ231" s="216">
        <f t="shared" si="218"/>
        <v>0</v>
      </c>
      <c r="AK231" s="216">
        <f t="shared" si="219"/>
        <v>0</v>
      </c>
      <c r="AL231" s="217">
        <f t="shared" si="5"/>
        <v>0</v>
      </c>
      <c r="AM231" s="217">
        <f t="shared" si="6"/>
        <v>0</v>
      </c>
      <c r="AN231" s="216">
        <f t="shared" si="278"/>
        <v>0</v>
      </c>
      <c r="AO231" s="216">
        <f t="shared" si="279"/>
        <v>0</v>
      </c>
      <c r="AP231" s="217">
        <f t="shared" si="9"/>
        <v>0</v>
      </c>
      <c r="AQ231" s="217">
        <f t="shared" si="10"/>
        <v>0</v>
      </c>
      <c r="AR231" s="216">
        <f t="shared" si="222"/>
        <v>0</v>
      </c>
      <c r="AS231" s="216">
        <f t="shared" si="223"/>
        <v>0</v>
      </c>
      <c r="AT231" s="216">
        <f t="shared" si="224"/>
        <v>0</v>
      </c>
      <c r="AU231" s="216">
        <f t="shared" si="225"/>
        <v>0</v>
      </c>
      <c r="AV231" s="216">
        <f t="shared" si="226"/>
        <v>0</v>
      </c>
      <c r="AW231" s="216">
        <f t="shared" si="541"/>
        <v>0</v>
      </c>
      <c r="AX231" s="216">
        <f t="shared" si="228"/>
        <v>0</v>
      </c>
      <c r="AY231" s="216">
        <f t="shared" si="229"/>
        <v>18.91</v>
      </c>
      <c r="AZ231" s="216">
        <f t="shared" si="230"/>
        <v>0</v>
      </c>
      <c r="BA231" s="216">
        <f t="shared" si="231"/>
        <v>0</v>
      </c>
      <c r="BB231" s="218">
        <f t="shared" si="517"/>
        <v>0</v>
      </c>
      <c r="BC231" s="218">
        <f t="shared" si="518"/>
        <v>0</v>
      </c>
      <c r="BD231" s="218">
        <f t="shared" si="519"/>
        <v>0</v>
      </c>
      <c r="BE231" s="207"/>
      <c r="BF231" s="207"/>
      <c r="BG231" s="207"/>
      <c r="BH231" s="207"/>
      <c r="BI231" s="207"/>
      <c r="BJ231" s="207"/>
      <c r="BK231" s="207"/>
      <c r="BL231" s="207"/>
    </row>
    <row r="232" spans="1:64" ht="12.75" x14ac:dyDescent="0.2">
      <c r="A232" s="430"/>
      <c r="B232" s="430"/>
      <c r="C232" s="219" t="s">
        <v>160</v>
      </c>
      <c r="D232" s="423"/>
      <c r="E232" s="212"/>
      <c r="F232" s="212"/>
      <c r="G232" s="212"/>
      <c r="H232" s="212"/>
      <c r="I232" s="212"/>
      <c r="J232" s="212"/>
      <c r="K232" s="212"/>
      <c r="L232" s="212"/>
      <c r="M232" s="212"/>
      <c r="N232" s="212"/>
      <c r="O232" s="212"/>
      <c r="P232" s="212"/>
      <c r="Q232" s="212"/>
      <c r="R232" s="212"/>
      <c r="S232" s="212"/>
      <c r="T232" s="212"/>
      <c r="U232" s="212"/>
      <c r="V232" s="212"/>
      <c r="W232" s="212"/>
      <c r="X232" s="212"/>
      <c r="Y232" s="212"/>
      <c r="Z232" s="212">
        <v>13.96</v>
      </c>
      <c r="AA232" s="212"/>
      <c r="AB232" s="212"/>
      <c r="AC232" s="213" t="s">
        <v>625</v>
      </c>
      <c r="AD232" s="214">
        <f t="shared" si="626"/>
        <v>96</v>
      </c>
      <c r="AE232" s="215">
        <f>'1. SVS ABA DE CARREGAMENTO'!$B$90</f>
        <v>24</v>
      </c>
      <c r="AF232" s="423"/>
      <c r="AG232" s="216">
        <f t="shared" ref="AG232:AG233" si="648">(E232*AD232)/AE232</f>
        <v>0</v>
      </c>
      <c r="AH232" s="216">
        <f t="shared" ref="AH232:AH233" si="649">(F232*AD232)/AE232</f>
        <v>0</v>
      </c>
      <c r="AI232" s="216">
        <f t="shared" ref="AI232:AI233" si="650">(G232*AD232)/AE232</f>
        <v>0</v>
      </c>
      <c r="AJ232" s="216">
        <f t="shared" ref="AJ232:AJ233" si="651">(H232*AD232)/AE232</f>
        <v>0</v>
      </c>
      <c r="AK232" s="216">
        <f t="shared" ref="AK232:AK233" si="652">(I232*AD232)/AE232</f>
        <v>0</v>
      </c>
      <c r="AL232" s="217">
        <f t="shared" ref="AL232:AL233" si="653">(J232*AD232)/AE232</f>
        <v>0</v>
      </c>
      <c r="AM232" s="217">
        <f t="shared" ref="AM232:AM233" si="654">(K232*AD232)/AE232</f>
        <v>0</v>
      </c>
      <c r="AN232" s="216">
        <f t="shared" ref="AN232:AN233" si="655">(L232*AD232)/AE232</f>
        <v>0</v>
      </c>
      <c r="AO232" s="216">
        <f t="shared" ref="AO232:AO233" si="656">(M232*AD232)/AE232</f>
        <v>0</v>
      </c>
      <c r="AP232" s="217">
        <f t="shared" ref="AP232:AP233" si="657">(N232*AD232)/AE232</f>
        <v>0</v>
      </c>
      <c r="AQ232" s="217">
        <f t="shared" ref="AQ232:AQ233" si="658">(O232*AD232)/AE232</f>
        <v>0</v>
      </c>
      <c r="AR232" s="216">
        <f t="shared" ref="AR232:AR233" si="659">(P232*AD232)/AE232</f>
        <v>0</v>
      </c>
      <c r="AS232" s="216">
        <f t="shared" ref="AS232:AS233" si="660">(Q232*AD232)/AE232</f>
        <v>0</v>
      </c>
      <c r="AT232" s="216">
        <f t="shared" ref="AT232:AT233" si="661">(R232*AD232)/AE232</f>
        <v>0</v>
      </c>
      <c r="AU232" s="216">
        <f t="shared" ref="AU232:AU233" si="662">(S232*AD232)/AE232</f>
        <v>0</v>
      </c>
      <c r="AV232" s="216">
        <f t="shared" ref="AV232:AV233" si="663">(T232*AD232)/AE232</f>
        <v>0</v>
      </c>
      <c r="AW232" s="216">
        <f t="shared" ref="AW232:AW233" si="664">(U232*AD232)/AE232</f>
        <v>0</v>
      </c>
      <c r="AX232" s="216">
        <f t="shared" ref="AX232:AX233" si="665">(V232*AD232)/AE232</f>
        <v>0</v>
      </c>
      <c r="AY232" s="216">
        <f t="shared" ref="AY232:AY233" si="666">(W232*AD232)/AE232</f>
        <v>0</v>
      </c>
      <c r="AZ232" s="216">
        <f t="shared" ref="AZ232:AZ233" si="667">(X232*AD232)/AE232</f>
        <v>0</v>
      </c>
      <c r="BA232" s="216">
        <f t="shared" ref="BA232:BA233" si="668">(Y232*AD232)/AE232</f>
        <v>0</v>
      </c>
      <c r="BB232" s="218">
        <f t="shared" si="517"/>
        <v>55.84</v>
      </c>
      <c r="BC232" s="218">
        <f t="shared" si="518"/>
        <v>0</v>
      </c>
      <c r="BD232" s="218">
        <f t="shared" si="519"/>
        <v>0</v>
      </c>
      <c r="BE232" s="207"/>
      <c r="BF232" s="207"/>
      <c r="BG232" s="207"/>
      <c r="BH232" s="207"/>
      <c r="BI232" s="207"/>
      <c r="BJ232" s="207"/>
      <c r="BK232" s="207"/>
      <c r="BL232" s="207"/>
    </row>
    <row r="233" spans="1:64" ht="12.75" x14ac:dyDescent="0.2">
      <c r="A233" s="430"/>
      <c r="B233" s="430"/>
      <c r="C233" s="219" t="s">
        <v>87</v>
      </c>
      <c r="D233" s="423"/>
      <c r="E233" s="212"/>
      <c r="F233" s="212"/>
      <c r="G233" s="212"/>
      <c r="H233" s="212"/>
      <c r="I233" s="212"/>
      <c r="J233" s="212"/>
      <c r="K233" s="212"/>
      <c r="L233" s="212"/>
      <c r="M233" s="212"/>
      <c r="N233" s="212"/>
      <c r="O233" s="212"/>
      <c r="P233" s="212"/>
      <c r="Q233" s="212"/>
      <c r="R233" s="212"/>
      <c r="S233" s="212"/>
      <c r="T233" s="212"/>
      <c r="U233" s="212"/>
      <c r="V233" s="212"/>
      <c r="W233" s="212"/>
      <c r="X233" s="212"/>
      <c r="Y233" s="212"/>
      <c r="Z233" s="212"/>
      <c r="AA233" s="212"/>
      <c r="AB233" s="212">
        <v>13.96</v>
      </c>
      <c r="AC233" s="213" t="s">
        <v>188</v>
      </c>
      <c r="AD233" s="214">
        <f t="shared" si="626"/>
        <v>4.33</v>
      </c>
      <c r="AE233" s="215">
        <f>'1. SVS ABA DE CARREGAMENTO'!$B$90</f>
        <v>24</v>
      </c>
      <c r="AF233" s="423"/>
      <c r="AG233" s="216">
        <f t="shared" si="648"/>
        <v>0</v>
      </c>
      <c r="AH233" s="216">
        <f t="shared" si="649"/>
        <v>0</v>
      </c>
      <c r="AI233" s="216">
        <f t="shared" si="650"/>
        <v>0</v>
      </c>
      <c r="AJ233" s="216">
        <f t="shared" si="651"/>
        <v>0</v>
      </c>
      <c r="AK233" s="216">
        <f t="shared" si="652"/>
        <v>0</v>
      </c>
      <c r="AL233" s="217">
        <f t="shared" si="653"/>
        <v>0</v>
      </c>
      <c r="AM233" s="217">
        <f t="shared" si="654"/>
        <v>0</v>
      </c>
      <c r="AN233" s="216">
        <f t="shared" si="655"/>
        <v>0</v>
      </c>
      <c r="AO233" s="216">
        <f t="shared" si="656"/>
        <v>0</v>
      </c>
      <c r="AP233" s="217">
        <f t="shared" si="657"/>
        <v>0</v>
      </c>
      <c r="AQ233" s="217">
        <f t="shared" si="658"/>
        <v>0</v>
      </c>
      <c r="AR233" s="216">
        <f t="shared" si="659"/>
        <v>0</v>
      </c>
      <c r="AS233" s="216">
        <f t="shared" si="660"/>
        <v>0</v>
      </c>
      <c r="AT233" s="216">
        <f t="shared" si="661"/>
        <v>0</v>
      </c>
      <c r="AU233" s="216">
        <f t="shared" si="662"/>
        <v>0</v>
      </c>
      <c r="AV233" s="216">
        <f t="shared" si="663"/>
        <v>0</v>
      </c>
      <c r="AW233" s="216">
        <f t="shared" si="664"/>
        <v>0</v>
      </c>
      <c r="AX233" s="216">
        <f t="shared" si="665"/>
        <v>0</v>
      </c>
      <c r="AY233" s="216">
        <f t="shared" si="666"/>
        <v>0</v>
      </c>
      <c r="AZ233" s="216">
        <f t="shared" si="667"/>
        <v>0</v>
      </c>
      <c r="BA233" s="216">
        <f t="shared" si="668"/>
        <v>0</v>
      </c>
      <c r="BB233" s="218">
        <f t="shared" si="517"/>
        <v>0</v>
      </c>
      <c r="BC233" s="218">
        <f t="shared" si="518"/>
        <v>0</v>
      </c>
      <c r="BD233" s="218">
        <f t="shared" si="519"/>
        <v>2.5186166666666669</v>
      </c>
      <c r="BE233" s="207"/>
      <c r="BF233" s="207"/>
      <c r="BG233" s="207"/>
      <c r="BH233" s="207"/>
      <c r="BI233" s="207"/>
      <c r="BJ233" s="207"/>
      <c r="BK233" s="207"/>
      <c r="BL233" s="207"/>
    </row>
    <row r="234" spans="1:64" ht="25.5" x14ac:dyDescent="0.2">
      <c r="A234" s="431"/>
      <c r="B234" s="431"/>
      <c r="C234" s="219" t="s">
        <v>86</v>
      </c>
      <c r="D234" s="424"/>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v>41.88</v>
      </c>
      <c r="AB234" s="212"/>
      <c r="AC234" s="213" t="s">
        <v>188</v>
      </c>
      <c r="AD234" s="214">
        <f t="shared" si="626"/>
        <v>4.33</v>
      </c>
      <c r="AE234" s="215">
        <f>'1. SVS ABA DE CARREGAMENTO'!$B$90</f>
        <v>24</v>
      </c>
      <c r="AF234" s="424"/>
      <c r="AG234" s="216">
        <f t="shared" si="431"/>
        <v>0</v>
      </c>
      <c r="AH234" s="216">
        <f t="shared" si="216"/>
        <v>0</v>
      </c>
      <c r="AI234" s="216">
        <f t="shared" si="217"/>
        <v>0</v>
      </c>
      <c r="AJ234" s="216">
        <f t="shared" si="218"/>
        <v>0</v>
      </c>
      <c r="AK234" s="216">
        <f t="shared" si="219"/>
        <v>0</v>
      </c>
      <c r="AL234" s="217">
        <f t="shared" si="5"/>
        <v>0</v>
      </c>
      <c r="AM234" s="217">
        <f t="shared" si="6"/>
        <v>0</v>
      </c>
      <c r="AN234" s="216">
        <f t="shared" si="278"/>
        <v>0</v>
      </c>
      <c r="AO234" s="216">
        <f t="shared" si="279"/>
        <v>0</v>
      </c>
      <c r="AP234" s="217">
        <f t="shared" si="9"/>
        <v>0</v>
      </c>
      <c r="AQ234" s="217">
        <f t="shared" si="10"/>
        <v>0</v>
      </c>
      <c r="AR234" s="216">
        <f t="shared" si="222"/>
        <v>0</v>
      </c>
      <c r="AS234" s="216">
        <f t="shared" si="223"/>
        <v>0</v>
      </c>
      <c r="AT234" s="216">
        <f t="shared" si="224"/>
        <v>0</v>
      </c>
      <c r="AU234" s="216">
        <f t="shared" si="225"/>
        <v>0</v>
      </c>
      <c r="AV234" s="216">
        <f t="shared" si="226"/>
        <v>0</v>
      </c>
      <c r="AW234" s="216">
        <f t="shared" si="541"/>
        <v>0</v>
      </c>
      <c r="AX234" s="216">
        <f t="shared" si="228"/>
        <v>0</v>
      </c>
      <c r="AY234" s="216">
        <f t="shared" si="229"/>
        <v>0</v>
      </c>
      <c r="AZ234" s="216">
        <f t="shared" si="230"/>
        <v>0</v>
      </c>
      <c r="BA234" s="216">
        <f t="shared" si="231"/>
        <v>0</v>
      </c>
      <c r="BB234" s="218">
        <f t="shared" si="517"/>
        <v>0</v>
      </c>
      <c r="BC234" s="218">
        <f t="shared" si="518"/>
        <v>7.5558500000000004</v>
      </c>
      <c r="BD234" s="218">
        <f t="shared" si="519"/>
        <v>0</v>
      </c>
      <c r="BE234" s="207"/>
      <c r="BF234" s="207"/>
      <c r="BG234" s="207"/>
      <c r="BH234" s="207"/>
      <c r="BI234" s="207"/>
      <c r="BJ234" s="207"/>
      <c r="BK234" s="207"/>
      <c r="BL234" s="207"/>
    </row>
    <row r="235" spans="1:64" ht="12.75" x14ac:dyDescent="0.2">
      <c r="A235" s="433">
        <v>27</v>
      </c>
      <c r="B235" s="434" t="s">
        <v>262</v>
      </c>
      <c r="C235" s="208" t="s">
        <v>191</v>
      </c>
      <c r="D235" s="425">
        <f>SUM(E235:AB243)</f>
        <v>231.75</v>
      </c>
      <c r="E235" s="208"/>
      <c r="F235" s="208">
        <v>60</v>
      </c>
      <c r="G235" s="208"/>
      <c r="H235" s="208"/>
      <c r="I235" s="208"/>
      <c r="J235" s="208"/>
      <c r="K235" s="208"/>
      <c r="L235" s="208"/>
      <c r="M235" s="208"/>
      <c r="N235" s="208"/>
      <c r="O235" s="208"/>
      <c r="P235" s="208"/>
      <c r="Q235" s="208"/>
      <c r="R235" s="208"/>
      <c r="S235" s="208"/>
      <c r="T235" s="208"/>
      <c r="U235" s="208"/>
      <c r="V235" s="208"/>
      <c r="W235" s="208"/>
      <c r="X235" s="208"/>
      <c r="Y235" s="208"/>
      <c r="Z235" s="208"/>
      <c r="AA235" s="208"/>
      <c r="AB235" s="208"/>
      <c r="AC235" s="208" t="s">
        <v>201</v>
      </c>
      <c r="AD235" s="209">
        <f t="shared" si="626"/>
        <v>48</v>
      </c>
      <c r="AE235" s="210">
        <f>'1. SVS ABA DE CARREGAMENTO'!$B$90</f>
        <v>24</v>
      </c>
      <c r="AF235" s="425">
        <f>SUM(AG235:BD243)</f>
        <v>224.81693333333331</v>
      </c>
      <c r="AG235" s="211">
        <f t="shared" si="431"/>
        <v>0</v>
      </c>
      <c r="AH235" s="211">
        <f t="shared" si="216"/>
        <v>120</v>
      </c>
      <c r="AI235" s="211">
        <f t="shared" si="217"/>
        <v>0</v>
      </c>
      <c r="AJ235" s="211">
        <f t="shared" si="218"/>
        <v>0</v>
      </c>
      <c r="AK235" s="211">
        <f t="shared" si="219"/>
        <v>0</v>
      </c>
      <c r="AL235" s="211">
        <f t="shared" si="5"/>
        <v>0</v>
      </c>
      <c r="AM235" s="211">
        <f t="shared" si="6"/>
        <v>0</v>
      </c>
      <c r="AN235" s="211">
        <f t="shared" si="278"/>
        <v>0</v>
      </c>
      <c r="AO235" s="211">
        <f t="shared" si="279"/>
        <v>0</v>
      </c>
      <c r="AP235" s="211">
        <f t="shared" si="9"/>
        <v>0</v>
      </c>
      <c r="AQ235" s="211">
        <f t="shared" si="10"/>
        <v>0</v>
      </c>
      <c r="AR235" s="211">
        <f t="shared" si="222"/>
        <v>0</v>
      </c>
      <c r="AS235" s="211">
        <f t="shared" si="223"/>
        <v>0</v>
      </c>
      <c r="AT235" s="211">
        <f t="shared" si="224"/>
        <v>0</v>
      </c>
      <c r="AU235" s="211">
        <f t="shared" si="225"/>
        <v>0</v>
      </c>
      <c r="AV235" s="211">
        <f t="shared" si="226"/>
        <v>0</v>
      </c>
      <c r="AW235" s="211">
        <f t="shared" si="541"/>
        <v>0</v>
      </c>
      <c r="AX235" s="211">
        <f t="shared" si="228"/>
        <v>0</v>
      </c>
      <c r="AY235" s="211">
        <f t="shared" si="229"/>
        <v>0</v>
      </c>
      <c r="AZ235" s="211">
        <f t="shared" si="230"/>
        <v>0</v>
      </c>
      <c r="BA235" s="211">
        <f t="shared" si="231"/>
        <v>0</v>
      </c>
      <c r="BB235" s="211">
        <f t="shared" ref="BB235:BB244" si="669">(Z235*AD235)/AE235</f>
        <v>0</v>
      </c>
      <c r="BC235" s="211">
        <f t="shared" ref="BC235:BC244" si="670">(AA235*AD235)/AE235</f>
        <v>0</v>
      </c>
      <c r="BD235" s="211">
        <f t="shared" ref="BD235:BD244" si="671">(AB235*AD235)/AE235</f>
        <v>0</v>
      </c>
      <c r="BE235" s="207"/>
      <c r="BF235" s="207"/>
      <c r="BG235" s="207"/>
      <c r="BH235" s="207"/>
      <c r="BI235" s="207"/>
      <c r="BJ235" s="207"/>
      <c r="BK235" s="207"/>
      <c r="BL235" s="207"/>
    </row>
    <row r="236" spans="1:64" ht="38.25" x14ac:dyDescent="0.2">
      <c r="A236" s="430"/>
      <c r="B236" s="430"/>
      <c r="C236" s="208" t="s">
        <v>255</v>
      </c>
      <c r="D236" s="423"/>
      <c r="E236" s="208"/>
      <c r="F236" s="208">
        <v>18.04</v>
      </c>
      <c r="G236" s="208"/>
      <c r="H236" s="208"/>
      <c r="I236" s="208"/>
      <c r="J236" s="208"/>
      <c r="K236" s="208"/>
      <c r="L236" s="208"/>
      <c r="M236" s="208"/>
      <c r="N236" s="208"/>
      <c r="O236" s="208"/>
      <c r="P236" s="208"/>
      <c r="Q236" s="208"/>
      <c r="R236" s="208"/>
      <c r="S236" s="208"/>
      <c r="T236" s="208"/>
      <c r="U236" s="208"/>
      <c r="V236" s="208"/>
      <c r="W236" s="208"/>
      <c r="X236" s="208"/>
      <c r="Y236" s="208"/>
      <c r="Z236" s="208"/>
      <c r="AA236" s="208"/>
      <c r="AB236" s="208"/>
      <c r="AC236" s="208" t="s">
        <v>185</v>
      </c>
      <c r="AD236" s="209">
        <f t="shared" si="626"/>
        <v>24</v>
      </c>
      <c r="AE236" s="210">
        <f>'1. SVS ABA DE CARREGAMENTO'!$B$90</f>
        <v>24</v>
      </c>
      <c r="AF236" s="423"/>
      <c r="AG236" s="211">
        <f t="shared" si="431"/>
        <v>0</v>
      </c>
      <c r="AH236" s="211">
        <f t="shared" si="216"/>
        <v>18.04</v>
      </c>
      <c r="AI236" s="211">
        <f t="shared" si="217"/>
        <v>0</v>
      </c>
      <c r="AJ236" s="211">
        <f t="shared" si="218"/>
        <v>0</v>
      </c>
      <c r="AK236" s="211">
        <f t="shared" si="219"/>
        <v>0</v>
      </c>
      <c r="AL236" s="211">
        <f t="shared" si="5"/>
        <v>0</v>
      </c>
      <c r="AM236" s="211">
        <f t="shared" si="6"/>
        <v>0</v>
      </c>
      <c r="AN236" s="211">
        <f t="shared" si="278"/>
        <v>0</v>
      </c>
      <c r="AO236" s="211">
        <f t="shared" si="279"/>
        <v>0</v>
      </c>
      <c r="AP236" s="211">
        <f t="shared" si="9"/>
        <v>0</v>
      </c>
      <c r="AQ236" s="211">
        <f t="shared" si="10"/>
        <v>0</v>
      </c>
      <c r="AR236" s="211">
        <f t="shared" si="222"/>
        <v>0</v>
      </c>
      <c r="AS236" s="211">
        <f t="shared" si="223"/>
        <v>0</v>
      </c>
      <c r="AT236" s="211">
        <f t="shared" si="224"/>
        <v>0</v>
      </c>
      <c r="AU236" s="211">
        <f t="shared" si="225"/>
        <v>0</v>
      </c>
      <c r="AV236" s="211">
        <f t="shared" si="226"/>
        <v>0</v>
      </c>
      <c r="AW236" s="211">
        <f t="shared" si="541"/>
        <v>0</v>
      </c>
      <c r="AX236" s="211">
        <f t="shared" si="228"/>
        <v>0</v>
      </c>
      <c r="AY236" s="211">
        <f t="shared" si="229"/>
        <v>0</v>
      </c>
      <c r="AZ236" s="211">
        <f t="shared" si="230"/>
        <v>0</v>
      </c>
      <c r="BA236" s="211">
        <f t="shared" si="231"/>
        <v>0</v>
      </c>
      <c r="BB236" s="211">
        <f t="shared" si="669"/>
        <v>0</v>
      </c>
      <c r="BC236" s="211">
        <f t="shared" si="670"/>
        <v>0</v>
      </c>
      <c r="BD236" s="211">
        <f t="shared" si="671"/>
        <v>0</v>
      </c>
      <c r="BE236" s="207"/>
      <c r="BF236" s="207"/>
      <c r="BG236" s="207"/>
      <c r="BH236" s="207"/>
      <c r="BI236" s="207"/>
      <c r="BJ236" s="207"/>
      <c r="BK236" s="207"/>
      <c r="BL236" s="207"/>
    </row>
    <row r="237" spans="1:64" ht="12.75" x14ac:dyDescent="0.2">
      <c r="A237" s="430"/>
      <c r="B237" s="430"/>
      <c r="C237" s="208" t="s">
        <v>183</v>
      </c>
      <c r="D237" s="423"/>
      <c r="E237" s="208"/>
      <c r="F237" s="208"/>
      <c r="G237" s="208"/>
      <c r="H237" s="208"/>
      <c r="I237" s="208"/>
      <c r="J237" s="208"/>
      <c r="K237" s="208"/>
      <c r="L237" s="208">
        <v>19.34</v>
      </c>
      <c r="M237" s="208"/>
      <c r="N237" s="208"/>
      <c r="O237" s="208"/>
      <c r="P237" s="208"/>
      <c r="Q237" s="208"/>
      <c r="R237" s="208"/>
      <c r="S237" s="208"/>
      <c r="T237" s="208"/>
      <c r="U237" s="208"/>
      <c r="V237" s="208"/>
      <c r="W237" s="208"/>
      <c r="X237" s="208"/>
      <c r="Y237" s="208"/>
      <c r="Z237" s="208"/>
      <c r="AA237" s="208"/>
      <c r="AB237" s="208"/>
      <c r="AC237" s="208" t="s">
        <v>185</v>
      </c>
      <c r="AD237" s="209">
        <f t="shared" si="626"/>
        <v>24</v>
      </c>
      <c r="AE237" s="210">
        <f>'1. SVS ABA DE CARREGAMENTO'!$B$90</f>
        <v>24</v>
      </c>
      <c r="AF237" s="423"/>
      <c r="AG237" s="211">
        <f t="shared" si="431"/>
        <v>0</v>
      </c>
      <c r="AH237" s="211">
        <f t="shared" si="216"/>
        <v>0</v>
      </c>
      <c r="AI237" s="211">
        <f t="shared" si="217"/>
        <v>0</v>
      </c>
      <c r="AJ237" s="211">
        <f t="shared" si="218"/>
        <v>0</v>
      </c>
      <c r="AK237" s="211">
        <f t="shared" si="219"/>
        <v>0</v>
      </c>
      <c r="AL237" s="211">
        <f t="shared" si="5"/>
        <v>0</v>
      </c>
      <c r="AM237" s="211">
        <f t="shared" si="6"/>
        <v>0</v>
      </c>
      <c r="AN237" s="211">
        <f t="shared" si="278"/>
        <v>19.34</v>
      </c>
      <c r="AO237" s="211">
        <f t="shared" si="279"/>
        <v>0</v>
      </c>
      <c r="AP237" s="211">
        <f t="shared" si="9"/>
        <v>0</v>
      </c>
      <c r="AQ237" s="211">
        <f t="shared" si="10"/>
        <v>0</v>
      </c>
      <c r="AR237" s="211">
        <f t="shared" si="222"/>
        <v>0</v>
      </c>
      <c r="AS237" s="211">
        <f t="shared" si="223"/>
        <v>0</v>
      </c>
      <c r="AT237" s="211">
        <f t="shared" si="224"/>
        <v>0</v>
      </c>
      <c r="AU237" s="211">
        <f t="shared" si="225"/>
        <v>0</v>
      </c>
      <c r="AV237" s="211">
        <f t="shared" si="226"/>
        <v>0</v>
      </c>
      <c r="AW237" s="211">
        <f t="shared" si="541"/>
        <v>0</v>
      </c>
      <c r="AX237" s="211">
        <f t="shared" si="228"/>
        <v>0</v>
      </c>
      <c r="AY237" s="211">
        <f t="shared" si="229"/>
        <v>0</v>
      </c>
      <c r="AZ237" s="211">
        <f t="shared" si="230"/>
        <v>0</v>
      </c>
      <c r="BA237" s="211">
        <f t="shared" si="231"/>
        <v>0</v>
      </c>
      <c r="BB237" s="211">
        <f t="shared" si="669"/>
        <v>0</v>
      </c>
      <c r="BC237" s="211">
        <f t="shared" si="670"/>
        <v>0</v>
      </c>
      <c r="BD237" s="211">
        <f t="shared" si="671"/>
        <v>0</v>
      </c>
      <c r="BE237" s="207"/>
      <c r="BF237" s="207"/>
      <c r="BG237" s="207"/>
      <c r="BH237" s="207"/>
      <c r="BI237" s="207"/>
      <c r="BJ237" s="207"/>
      <c r="BK237" s="207"/>
      <c r="BL237" s="207"/>
    </row>
    <row r="238" spans="1:64" ht="25.5" x14ac:dyDescent="0.2">
      <c r="A238" s="430"/>
      <c r="B238" s="430"/>
      <c r="C238" s="208" t="s">
        <v>184</v>
      </c>
      <c r="D238" s="423"/>
      <c r="E238" s="208"/>
      <c r="F238" s="208"/>
      <c r="G238" s="208"/>
      <c r="H238" s="208"/>
      <c r="I238" s="208"/>
      <c r="J238" s="208"/>
      <c r="K238" s="208"/>
      <c r="L238" s="208"/>
      <c r="M238" s="208">
        <v>39.4</v>
      </c>
      <c r="N238" s="208"/>
      <c r="O238" s="208"/>
      <c r="P238" s="208"/>
      <c r="Q238" s="208"/>
      <c r="R238" s="208"/>
      <c r="S238" s="208"/>
      <c r="T238" s="208"/>
      <c r="U238" s="208"/>
      <c r="V238" s="208"/>
      <c r="W238" s="208"/>
      <c r="X238" s="208"/>
      <c r="Y238" s="208"/>
      <c r="Z238" s="208"/>
      <c r="AA238" s="208"/>
      <c r="AB238" s="208"/>
      <c r="AC238" s="208" t="s">
        <v>188</v>
      </c>
      <c r="AD238" s="209">
        <f t="shared" si="626"/>
        <v>4.33</v>
      </c>
      <c r="AE238" s="210">
        <f>'1. SVS ABA DE CARREGAMENTO'!$B$90</f>
        <v>24</v>
      </c>
      <c r="AF238" s="423"/>
      <c r="AG238" s="211">
        <f t="shared" si="431"/>
        <v>0</v>
      </c>
      <c r="AH238" s="211">
        <f t="shared" si="216"/>
        <v>0</v>
      </c>
      <c r="AI238" s="211">
        <f t="shared" si="217"/>
        <v>0</v>
      </c>
      <c r="AJ238" s="211">
        <f t="shared" si="218"/>
        <v>0</v>
      </c>
      <c r="AK238" s="211">
        <f t="shared" si="219"/>
        <v>0</v>
      </c>
      <c r="AL238" s="211">
        <f t="shared" si="5"/>
        <v>0</v>
      </c>
      <c r="AM238" s="211">
        <f t="shared" si="6"/>
        <v>0</v>
      </c>
      <c r="AN238" s="211">
        <f t="shared" si="278"/>
        <v>0</v>
      </c>
      <c r="AO238" s="211">
        <f t="shared" si="279"/>
        <v>7.1084166666666668</v>
      </c>
      <c r="AP238" s="211">
        <f t="shared" si="9"/>
        <v>0</v>
      </c>
      <c r="AQ238" s="211">
        <f t="shared" si="10"/>
        <v>0</v>
      </c>
      <c r="AR238" s="211">
        <f t="shared" si="222"/>
        <v>0</v>
      </c>
      <c r="AS238" s="211">
        <f t="shared" si="223"/>
        <v>0</v>
      </c>
      <c r="AT238" s="211">
        <f t="shared" si="224"/>
        <v>0</v>
      </c>
      <c r="AU238" s="211">
        <f t="shared" si="225"/>
        <v>0</v>
      </c>
      <c r="AV238" s="211">
        <f t="shared" si="226"/>
        <v>0</v>
      </c>
      <c r="AW238" s="211">
        <f t="shared" si="541"/>
        <v>0</v>
      </c>
      <c r="AX238" s="211">
        <f t="shared" si="228"/>
        <v>0</v>
      </c>
      <c r="AY238" s="211">
        <f t="shared" si="229"/>
        <v>0</v>
      </c>
      <c r="AZ238" s="211">
        <f t="shared" si="230"/>
        <v>0</v>
      </c>
      <c r="BA238" s="211">
        <f t="shared" si="231"/>
        <v>0</v>
      </c>
      <c r="BB238" s="211">
        <f t="shared" si="669"/>
        <v>0</v>
      </c>
      <c r="BC238" s="211">
        <f t="shared" si="670"/>
        <v>0</v>
      </c>
      <c r="BD238" s="211">
        <f t="shared" si="671"/>
        <v>0</v>
      </c>
      <c r="BE238" s="207"/>
      <c r="BF238" s="207"/>
      <c r="BG238" s="207"/>
      <c r="BH238" s="207"/>
      <c r="BI238" s="207"/>
      <c r="BJ238" s="207"/>
      <c r="BK238" s="207"/>
      <c r="BL238" s="207"/>
    </row>
    <row r="239" spans="1:64" ht="12.75" x14ac:dyDescent="0.2">
      <c r="A239" s="430"/>
      <c r="B239" s="430"/>
      <c r="C239" s="208" t="s">
        <v>186</v>
      </c>
      <c r="D239" s="423"/>
      <c r="E239" s="208"/>
      <c r="F239" s="208"/>
      <c r="G239" s="208"/>
      <c r="H239" s="208"/>
      <c r="I239" s="208"/>
      <c r="J239" s="208"/>
      <c r="K239" s="208"/>
      <c r="L239" s="208"/>
      <c r="M239" s="208"/>
      <c r="N239" s="208"/>
      <c r="O239" s="208"/>
      <c r="P239" s="208"/>
      <c r="Q239" s="208"/>
      <c r="R239" s="208"/>
      <c r="S239" s="208"/>
      <c r="T239" s="208"/>
      <c r="U239" s="208"/>
      <c r="V239" s="208">
        <v>18.96</v>
      </c>
      <c r="W239" s="208"/>
      <c r="X239" s="208"/>
      <c r="Y239" s="208"/>
      <c r="Z239" s="208"/>
      <c r="AA239" s="208"/>
      <c r="AB239" s="208"/>
      <c r="AC239" s="208" t="s">
        <v>627</v>
      </c>
      <c r="AD239" s="209">
        <f t="shared" si="626"/>
        <v>0.17</v>
      </c>
      <c r="AE239" s="210">
        <f>'1. SVS ABA DE CARREGAMENTO'!$B$90</f>
        <v>24</v>
      </c>
      <c r="AF239" s="423"/>
      <c r="AG239" s="211">
        <f t="shared" si="431"/>
        <v>0</v>
      </c>
      <c r="AH239" s="211">
        <f t="shared" si="216"/>
        <v>0</v>
      </c>
      <c r="AI239" s="211">
        <f t="shared" si="217"/>
        <v>0</v>
      </c>
      <c r="AJ239" s="211">
        <f t="shared" si="218"/>
        <v>0</v>
      </c>
      <c r="AK239" s="211">
        <f t="shared" si="219"/>
        <v>0</v>
      </c>
      <c r="AL239" s="211">
        <f t="shared" si="5"/>
        <v>0</v>
      </c>
      <c r="AM239" s="211">
        <f t="shared" si="6"/>
        <v>0</v>
      </c>
      <c r="AN239" s="211">
        <f t="shared" si="278"/>
        <v>0</v>
      </c>
      <c r="AO239" s="211">
        <f t="shared" si="279"/>
        <v>0</v>
      </c>
      <c r="AP239" s="211">
        <f t="shared" si="9"/>
        <v>0</v>
      </c>
      <c r="AQ239" s="211">
        <f t="shared" si="10"/>
        <v>0</v>
      </c>
      <c r="AR239" s="211">
        <f t="shared" si="222"/>
        <v>0</v>
      </c>
      <c r="AS239" s="211">
        <f t="shared" si="223"/>
        <v>0</v>
      </c>
      <c r="AT239" s="211">
        <f t="shared" si="224"/>
        <v>0</v>
      </c>
      <c r="AU239" s="211">
        <f t="shared" si="225"/>
        <v>0</v>
      </c>
      <c r="AV239" s="211">
        <f t="shared" si="226"/>
        <v>0</v>
      </c>
      <c r="AW239" s="211">
        <f t="shared" si="541"/>
        <v>0</v>
      </c>
      <c r="AX239" s="211">
        <f t="shared" si="228"/>
        <v>0.1343</v>
      </c>
      <c r="AY239" s="211">
        <f t="shared" si="229"/>
        <v>0</v>
      </c>
      <c r="AZ239" s="211">
        <f t="shared" si="230"/>
        <v>0</v>
      </c>
      <c r="BA239" s="211">
        <f t="shared" si="231"/>
        <v>0</v>
      </c>
      <c r="BB239" s="211">
        <f t="shared" si="669"/>
        <v>0</v>
      </c>
      <c r="BC239" s="211">
        <f t="shared" si="670"/>
        <v>0</v>
      </c>
      <c r="BD239" s="211">
        <f t="shared" si="671"/>
        <v>0</v>
      </c>
      <c r="BE239" s="207"/>
      <c r="BF239" s="207"/>
      <c r="BG239" s="207"/>
      <c r="BH239" s="207"/>
      <c r="BI239" s="207"/>
      <c r="BJ239" s="207"/>
      <c r="BK239" s="207"/>
      <c r="BL239" s="207"/>
    </row>
    <row r="240" spans="1:64" ht="12.75" x14ac:dyDescent="0.2">
      <c r="A240" s="430"/>
      <c r="B240" s="430"/>
      <c r="C240" s="208" t="s">
        <v>187</v>
      </c>
      <c r="D240" s="423"/>
      <c r="E240" s="208"/>
      <c r="F240" s="208"/>
      <c r="G240" s="208"/>
      <c r="H240" s="208"/>
      <c r="I240" s="208"/>
      <c r="J240" s="208"/>
      <c r="K240" s="208"/>
      <c r="L240" s="208"/>
      <c r="M240" s="208"/>
      <c r="N240" s="208"/>
      <c r="O240" s="208"/>
      <c r="P240" s="208"/>
      <c r="Q240" s="208"/>
      <c r="R240" s="208"/>
      <c r="S240" s="208"/>
      <c r="T240" s="208"/>
      <c r="U240" s="208"/>
      <c r="V240" s="208"/>
      <c r="W240" s="208">
        <v>18.96</v>
      </c>
      <c r="X240" s="208"/>
      <c r="Y240" s="208"/>
      <c r="Z240" s="208"/>
      <c r="AA240" s="208"/>
      <c r="AB240" s="208"/>
      <c r="AC240" s="208" t="s">
        <v>628</v>
      </c>
      <c r="AD240" s="209">
        <f t="shared" si="626"/>
        <v>8</v>
      </c>
      <c r="AE240" s="210">
        <f>'1. SVS ABA DE CARREGAMENTO'!$B$90</f>
        <v>24</v>
      </c>
      <c r="AF240" s="423"/>
      <c r="AG240" s="211">
        <f t="shared" si="431"/>
        <v>0</v>
      </c>
      <c r="AH240" s="211">
        <f t="shared" si="216"/>
        <v>0</v>
      </c>
      <c r="AI240" s="211">
        <f t="shared" si="217"/>
        <v>0</v>
      </c>
      <c r="AJ240" s="211">
        <f t="shared" si="218"/>
        <v>0</v>
      </c>
      <c r="AK240" s="211">
        <f t="shared" si="219"/>
        <v>0</v>
      </c>
      <c r="AL240" s="211">
        <f t="shared" si="5"/>
        <v>0</v>
      </c>
      <c r="AM240" s="211">
        <f t="shared" si="6"/>
        <v>0</v>
      </c>
      <c r="AN240" s="211">
        <f t="shared" si="278"/>
        <v>0</v>
      </c>
      <c r="AO240" s="211">
        <f t="shared" si="279"/>
        <v>0</v>
      </c>
      <c r="AP240" s="211">
        <f t="shared" si="9"/>
        <v>0</v>
      </c>
      <c r="AQ240" s="211">
        <f t="shared" si="10"/>
        <v>0</v>
      </c>
      <c r="AR240" s="211">
        <f t="shared" si="222"/>
        <v>0</v>
      </c>
      <c r="AS240" s="211">
        <f t="shared" si="223"/>
        <v>0</v>
      </c>
      <c r="AT240" s="211">
        <f t="shared" si="224"/>
        <v>0</v>
      </c>
      <c r="AU240" s="211">
        <f t="shared" si="225"/>
        <v>0</v>
      </c>
      <c r="AV240" s="211">
        <f t="shared" si="226"/>
        <v>0</v>
      </c>
      <c r="AW240" s="211">
        <f t="shared" si="541"/>
        <v>0</v>
      </c>
      <c r="AX240" s="211">
        <f t="shared" si="228"/>
        <v>0</v>
      </c>
      <c r="AY240" s="211">
        <f t="shared" si="229"/>
        <v>6.32</v>
      </c>
      <c r="AZ240" s="211">
        <f t="shared" si="230"/>
        <v>0</v>
      </c>
      <c r="BA240" s="211">
        <f t="shared" si="231"/>
        <v>0</v>
      </c>
      <c r="BB240" s="211">
        <f t="shared" si="669"/>
        <v>0</v>
      </c>
      <c r="BC240" s="211">
        <f t="shared" si="670"/>
        <v>0</v>
      </c>
      <c r="BD240" s="211">
        <f t="shared" si="671"/>
        <v>0</v>
      </c>
      <c r="BE240" s="207"/>
      <c r="BF240" s="207"/>
      <c r="BG240" s="207"/>
      <c r="BH240" s="207"/>
      <c r="BI240" s="207"/>
      <c r="BJ240" s="207"/>
      <c r="BK240" s="207"/>
      <c r="BL240" s="207"/>
    </row>
    <row r="241" spans="1:64" ht="12.75" x14ac:dyDescent="0.2">
      <c r="A241" s="430"/>
      <c r="B241" s="430"/>
      <c r="C241" s="208" t="s">
        <v>160</v>
      </c>
      <c r="D241" s="423"/>
      <c r="E241" s="208"/>
      <c r="F241" s="208"/>
      <c r="G241" s="208"/>
      <c r="H241" s="208"/>
      <c r="I241" s="208"/>
      <c r="J241" s="208"/>
      <c r="K241" s="208"/>
      <c r="L241" s="208"/>
      <c r="M241" s="208"/>
      <c r="N241" s="208"/>
      <c r="O241" s="208"/>
      <c r="P241" s="208"/>
      <c r="Q241" s="208"/>
      <c r="R241" s="208"/>
      <c r="S241" s="208"/>
      <c r="T241" s="208"/>
      <c r="U241" s="208"/>
      <c r="V241" s="208"/>
      <c r="W241" s="208"/>
      <c r="X241" s="208"/>
      <c r="Y241" s="208"/>
      <c r="Z241" s="208">
        <v>11.41</v>
      </c>
      <c r="AA241" s="208"/>
      <c r="AB241" s="208"/>
      <c r="AC241" s="208" t="s">
        <v>625</v>
      </c>
      <c r="AD241" s="209">
        <f t="shared" si="626"/>
        <v>96</v>
      </c>
      <c r="AE241" s="210">
        <f>'1. SVS ABA DE CARREGAMENTO'!$B$90</f>
        <v>24</v>
      </c>
      <c r="AF241" s="423"/>
      <c r="AG241" s="211">
        <f t="shared" ref="AG241:AG242" si="672">(E241*AD241)/AE241</f>
        <v>0</v>
      </c>
      <c r="AH241" s="211">
        <f t="shared" ref="AH241:AH242" si="673">(F241*AD241)/AE241</f>
        <v>0</v>
      </c>
      <c r="AI241" s="211">
        <f t="shared" ref="AI241:AI242" si="674">(G241*AD241)/AE241</f>
        <v>0</v>
      </c>
      <c r="AJ241" s="211">
        <f t="shared" ref="AJ241:AJ242" si="675">(H241*AD241)/AE241</f>
        <v>0</v>
      </c>
      <c r="AK241" s="211">
        <f t="shared" ref="AK241:AK242" si="676">(I241*AD241)/AE241</f>
        <v>0</v>
      </c>
      <c r="AL241" s="211">
        <f t="shared" ref="AL241:AL242" si="677">(J241*AD241)/AE241</f>
        <v>0</v>
      </c>
      <c r="AM241" s="211">
        <f t="shared" ref="AM241:AM242" si="678">(K241*AD241)/AE241</f>
        <v>0</v>
      </c>
      <c r="AN241" s="211">
        <f t="shared" ref="AN241:AN242" si="679">(L241*AD241)/AE241</f>
        <v>0</v>
      </c>
      <c r="AO241" s="211">
        <f t="shared" ref="AO241:AO242" si="680">(M241*AD241)/AE241</f>
        <v>0</v>
      </c>
      <c r="AP241" s="211">
        <f t="shared" ref="AP241:AP242" si="681">(N241*AD241)/AE241</f>
        <v>0</v>
      </c>
      <c r="AQ241" s="211">
        <f t="shared" ref="AQ241:AQ242" si="682">(O241*AD241)/AE241</f>
        <v>0</v>
      </c>
      <c r="AR241" s="211">
        <f t="shared" ref="AR241:AR242" si="683">(P241*AD241)/AE241</f>
        <v>0</v>
      </c>
      <c r="AS241" s="211">
        <f t="shared" ref="AS241:AS242" si="684">(Q241*AD241)/AE241</f>
        <v>0</v>
      </c>
      <c r="AT241" s="211">
        <f t="shared" ref="AT241:AT242" si="685">(R241*AD241)/AE241</f>
        <v>0</v>
      </c>
      <c r="AU241" s="211">
        <f t="shared" ref="AU241:AU242" si="686">(S241*AD241)/AE241</f>
        <v>0</v>
      </c>
      <c r="AV241" s="211">
        <f t="shared" ref="AV241:AV242" si="687">(T241*AD241)/AE241</f>
        <v>0</v>
      </c>
      <c r="AW241" s="211">
        <f t="shared" ref="AW241:AW242" si="688">(U241*AD241)/AE241</f>
        <v>0</v>
      </c>
      <c r="AX241" s="211">
        <f t="shared" ref="AX241:AX242" si="689">(V241*AD241)/AE241</f>
        <v>0</v>
      </c>
      <c r="AY241" s="211">
        <f t="shared" ref="AY241:AY242" si="690">(W241*AD241)/AE241</f>
        <v>0</v>
      </c>
      <c r="AZ241" s="211">
        <f t="shared" ref="AZ241:AZ242" si="691">(X241*AD241)/AE241</f>
        <v>0</v>
      </c>
      <c r="BA241" s="211">
        <f t="shared" ref="BA241:BA242" si="692">(Y241*AD241)/AE241</f>
        <v>0</v>
      </c>
      <c r="BB241" s="211">
        <f t="shared" si="669"/>
        <v>45.640000000000008</v>
      </c>
      <c r="BC241" s="211">
        <f t="shared" si="670"/>
        <v>0</v>
      </c>
      <c r="BD241" s="211">
        <f t="shared" si="671"/>
        <v>0</v>
      </c>
      <c r="BE241" s="207"/>
      <c r="BF241" s="207"/>
      <c r="BG241" s="207"/>
      <c r="BH241" s="207"/>
      <c r="BI241" s="207"/>
      <c r="BJ241" s="207"/>
      <c r="BK241" s="207"/>
      <c r="BL241" s="207"/>
    </row>
    <row r="242" spans="1:64" ht="12.75" x14ac:dyDescent="0.2">
      <c r="A242" s="430"/>
      <c r="B242" s="430"/>
      <c r="C242" s="208" t="s">
        <v>87</v>
      </c>
      <c r="D242" s="423"/>
      <c r="E242" s="208"/>
      <c r="F242" s="208"/>
      <c r="G242" s="208"/>
      <c r="H242" s="208"/>
      <c r="I242" s="208"/>
      <c r="J242" s="208"/>
      <c r="K242" s="208"/>
      <c r="L242" s="208"/>
      <c r="M242" s="208"/>
      <c r="N242" s="208"/>
      <c r="O242" s="208"/>
      <c r="P242" s="208"/>
      <c r="Q242" s="208"/>
      <c r="R242" s="208"/>
      <c r="S242" s="208"/>
      <c r="T242" s="208"/>
      <c r="U242" s="208"/>
      <c r="V242" s="208"/>
      <c r="W242" s="208"/>
      <c r="X242" s="208"/>
      <c r="Y242" s="208"/>
      <c r="Z242" s="208"/>
      <c r="AA242" s="208"/>
      <c r="AB242" s="208">
        <v>11.41</v>
      </c>
      <c r="AC242" s="208" t="s">
        <v>188</v>
      </c>
      <c r="AD242" s="209">
        <f t="shared" si="626"/>
        <v>4.33</v>
      </c>
      <c r="AE242" s="210">
        <f>'1. SVS ABA DE CARREGAMENTO'!$B$90</f>
        <v>24</v>
      </c>
      <c r="AF242" s="423"/>
      <c r="AG242" s="211">
        <f t="shared" si="672"/>
        <v>0</v>
      </c>
      <c r="AH242" s="211">
        <f t="shared" si="673"/>
        <v>0</v>
      </c>
      <c r="AI242" s="211">
        <f t="shared" si="674"/>
        <v>0</v>
      </c>
      <c r="AJ242" s="211">
        <f t="shared" si="675"/>
        <v>0</v>
      </c>
      <c r="AK242" s="211">
        <f t="shared" si="676"/>
        <v>0</v>
      </c>
      <c r="AL242" s="211">
        <f t="shared" si="677"/>
        <v>0</v>
      </c>
      <c r="AM242" s="211">
        <f t="shared" si="678"/>
        <v>0</v>
      </c>
      <c r="AN242" s="211">
        <f t="shared" si="679"/>
        <v>0</v>
      </c>
      <c r="AO242" s="211">
        <f t="shared" si="680"/>
        <v>0</v>
      </c>
      <c r="AP242" s="211">
        <f t="shared" si="681"/>
        <v>0</v>
      </c>
      <c r="AQ242" s="211">
        <f t="shared" si="682"/>
        <v>0</v>
      </c>
      <c r="AR242" s="211">
        <f t="shared" si="683"/>
        <v>0</v>
      </c>
      <c r="AS242" s="211">
        <f t="shared" si="684"/>
        <v>0</v>
      </c>
      <c r="AT242" s="211">
        <f t="shared" si="685"/>
        <v>0</v>
      </c>
      <c r="AU242" s="211">
        <f t="shared" si="686"/>
        <v>0</v>
      </c>
      <c r="AV242" s="211">
        <f t="shared" si="687"/>
        <v>0</v>
      </c>
      <c r="AW242" s="211">
        <f t="shared" si="688"/>
        <v>0</v>
      </c>
      <c r="AX242" s="211">
        <f t="shared" si="689"/>
        <v>0</v>
      </c>
      <c r="AY242" s="211">
        <f t="shared" si="690"/>
        <v>0</v>
      </c>
      <c r="AZ242" s="211">
        <f t="shared" si="691"/>
        <v>0</v>
      </c>
      <c r="BA242" s="211">
        <f t="shared" si="692"/>
        <v>0</v>
      </c>
      <c r="BB242" s="211">
        <f t="shared" si="669"/>
        <v>0</v>
      </c>
      <c r="BC242" s="211">
        <f t="shared" si="670"/>
        <v>0</v>
      </c>
      <c r="BD242" s="211">
        <f t="shared" si="671"/>
        <v>2.0585541666666667</v>
      </c>
      <c r="BE242" s="207"/>
      <c r="BF242" s="207"/>
      <c r="BG242" s="207"/>
      <c r="BH242" s="207"/>
      <c r="BI242" s="207"/>
      <c r="BJ242" s="207"/>
      <c r="BK242" s="207"/>
      <c r="BL242" s="207"/>
    </row>
    <row r="243" spans="1:64" ht="25.5" x14ac:dyDescent="0.2">
      <c r="A243" s="431"/>
      <c r="B243" s="431"/>
      <c r="C243" s="208" t="s">
        <v>86</v>
      </c>
      <c r="D243" s="424"/>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v>34.229999999999997</v>
      </c>
      <c r="AB243" s="208"/>
      <c r="AC243" s="208" t="s">
        <v>188</v>
      </c>
      <c r="AD243" s="209">
        <f t="shared" si="626"/>
        <v>4.33</v>
      </c>
      <c r="AE243" s="210">
        <f>'1. SVS ABA DE CARREGAMENTO'!$B$90</f>
        <v>24</v>
      </c>
      <c r="AF243" s="424"/>
      <c r="AG243" s="211">
        <f t="shared" si="431"/>
        <v>0</v>
      </c>
      <c r="AH243" s="211">
        <f t="shared" si="216"/>
        <v>0</v>
      </c>
      <c r="AI243" s="211">
        <f t="shared" si="217"/>
        <v>0</v>
      </c>
      <c r="AJ243" s="211">
        <f t="shared" si="218"/>
        <v>0</v>
      </c>
      <c r="AK243" s="211">
        <f t="shared" si="219"/>
        <v>0</v>
      </c>
      <c r="AL243" s="211">
        <f t="shared" si="5"/>
        <v>0</v>
      </c>
      <c r="AM243" s="211">
        <f t="shared" si="6"/>
        <v>0</v>
      </c>
      <c r="AN243" s="211">
        <f t="shared" si="278"/>
        <v>0</v>
      </c>
      <c r="AO243" s="211">
        <f t="shared" si="279"/>
        <v>0</v>
      </c>
      <c r="AP243" s="211">
        <f t="shared" si="9"/>
        <v>0</v>
      </c>
      <c r="AQ243" s="211">
        <f t="shared" si="10"/>
        <v>0</v>
      </c>
      <c r="AR243" s="211">
        <f t="shared" si="222"/>
        <v>0</v>
      </c>
      <c r="AS243" s="211">
        <f t="shared" si="223"/>
        <v>0</v>
      </c>
      <c r="AT243" s="211">
        <f t="shared" si="224"/>
        <v>0</v>
      </c>
      <c r="AU243" s="211">
        <f t="shared" si="225"/>
        <v>0</v>
      </c>
      <c r="AV243" s="211">
        <f t="shared" si="226"/>
        <v>0</v>
      </c>
      <c r="AW243" s="211">
        <f t="shared" si="541"/>
        <v>0</v>
      </c>
      <c r="AX243" s="211">
        <f t="shared" si="228"/>
        <v>0</v>
      </c>
      <c r="AY243" s="211">
        <f t="shared" si="229"/>
        <v>0</v>
      </c>
      <c r="AZ243" s="211">
        <f t="shared" si="230"/>
        <v>0</v>
      </c>
      <c r="BA243" s="211">
        <f t="shared" si="231"/>
        <v>0</v>
      </c>
      <c r="BB243" s="211">
        <f t="shared" si="669"/>
        <v>0</v>
      </c>
      <c r="BC243" s="211">
        <f t="shared" si="670"/>
        <v>6.1756624999999987</v>
      </c>
      <c r="BD243" s="211">
        <f t="shared" si="671"/>
        <v>0</v>
      </c>
      <c r="BE243" s="207"/>
      <c r="BF243" s="207"/>
      <c r="BG243" s="207"/>
      <c r="BH243" s="207"/>
      <c r="BI243" s="207"/>
      <c r="BJ243" s="207"/>
      <c r="BK243" s="207"/>
      <c r="BL243" s="207"/>
    </row>
    <row r="244" spans="1:64" ht="25.5" x14ac:dyDescent="0.2">
      <c r="A244" s="232">
        <v>32</v>
      </c>
      <c r="B244" s="212" t="s">
        <v>263</v>
      </c>
      <c r="C244" s="212" t="s">
        <v>264</v>
      </c>
      <c r="D244" s="216">
        <f>SUM(E244:AB244)</f>
        <v>2202.89</v>
      </c>
      <c r="E244" s="212"/>
      <c r="F244" s="212">
        <v>0</v>
      </c>
      <c r="G244" s="212"/>
      <c r="H244" s="212"/>
      <c r="I244" s="212"/>
      <c r="J244" s="212"/>
      <c r="K244" s="212"/>
      <c r="L244" s="212"/>
      <c r="M244" s="212"/>
      <c r="N244" s="212"/>
      <c r="O244" s="212"/>
      <c r="P244" s="212">
        <v>2202.89</v>
      </c>
      <c r="Q244" s="212"/>
      <c r="R244" s="212"/>
      <c r="S244" s="212"/>
      <c r="T244" s="212"/>
      <c r="U244" s="212"/>
      <c r="V244" s="212">
        <v>0</v>
      </c>
      <c r="W244" s="212">
        <v>0</v>
      </c>
      <c r="X244" s="212"/>
      <c r="Y244" s="212"/>
      <c r="Z244" s="212"/>
      <c r="AA244" s="212"/>
      <c r="AB244" s="212"/>
      <c r="AC244" s="213" t="s">
        <v>188</v>
      </c>
      <c r="AD244" s="214">
        <f t="shared" si="626"/>
        <v>4.33</v>
      </c>
      <c r="AE244" s="215">
        <f>'1. SVS ABA DE CARREGAMENTO'!$B$90</f>
        <v>24</v>
      </c>
      <c r="AF244" s="216">
        <f>SUM(AG244:BD244)</f>
        <v>397.43807083333331</v>
      </c>
      <c r="AG244" s="216">
        <f t="shared" si="431"/>
        <v>0</v>
      </c>
      <c r="AH244" s="216">
        <f t="shared" si="216"/>
        <v>0</v>
      </c>
      <c r="AI244" s="216">
        <f t="shared" si="217"/>
        <v>0</v>
      </c>
      <c r="AJ244" s="216">
        <f t="shared" si="218"/>
        <v>0</v>
      </c>
      <c r="AK244" s="216">
        <f t="shared" si="219"/>
        <v>0</v>
      </c>
      <c r="AL244" s="217">
        <f t="shared" si="5"/>
        <v>0</v>
      </c>
      <c r="AM244" s="217">
        <f t="shared" si="6"/>
        <v>0</v>
      </c>
      <c r="AN244" s="216">
        <f t="shared" si="278"/>
        <v>0</v>
      </c>
      <c r="AO244" s="216">
        <f t="shared" si="279"/>
        <v>0</v>
      </c>
      <c r="AP244" s="217">
        <f t="shared" si="9"/>
        <v>0</v>
      </c>
      <c r="AQ244" s="217">
        <f t="shared" si="10"/>
        <v>0</v>
      </c>
      <c r="AR244" s="216">
        <f t="shared" si="222"/>
        <v>397.43807083333331</v>
      </c>
      <c r="AS244" s="216">
        <f t="shared" si="223"/>
        <v>0</v>
      </c>
      <c r="AT244" s="216">
        <f t="shared" si="224"/>
        <v>0</v>
      </c>
      <c r="AU244" s="216">
        <f t="shared" si="225"/>
        <v>0</v>
      </c>
      <c r="AV244" s="216">
        <f t="shared" si="226"/>
        <v>0</v>
      </c>
      <c r="AW244" s="216">
        <f t="shared" si="541"/>
        <v>0</v>
      </c>
      <c r="AX244" s="216">
        <f t="shared" si="228"/>
        <v>0</v>
      </c>
      <c r="AY244" s="216">
        <f t="shared" si="229"/>
        <v>0</v>
      </c>
      <c r="AZ244" s="216">
        <f t="shared" si="230"/>
        <v>0</v>
      </c>
      <c r="BA244" s="216">
        <f t="shared" si="231"/>
        <v>0</v>
      </c>
      <c r="BB244" s="218">
        <f t="shared" si="669"/>
        <v>0</v>
      </c>
      <c r="BC244" s="218">
        <f t="shared" si="670"/>
        <v>0</v>
      </c>
      <c r="BD244" s="218">
        <f t="shared" si="671"/>
        <v>0</v>
      </c>
      <c r="BE244" s="207"/>
      <c r="BF244" s="207"/>
      <c r="BG244" s="207"/>
      <c r="BH244" s="207"/>
      <c r="BI244" s="207"/>
      <c r="BJ244" s="207"/>
      <c r="BK244" s="207"/>
      <c r="BL244" s="207"/>
    </row>
    <row r="245" spans="1:64" ht="12.75" customHeight="1" x14ac:dyDescent="0.2">
      <c r="A245" s="426" t="s">
        <v>40</v>
      </c>
      <c r="B245" s="427"/>
      <c r="C245" s="428"/>
      <c r="D245" s="233">
        <f t="shared" ref="D245:Y245" si="693">SUM(D8:D244)</f>
        <v>33731.270000000004</v>
      </c>
      <c r="E245" s="233">
        <f t="shared" si="693"/>
        <v>834.32</v>
      </c>
      <c r="F245" s="233">
        <f t="shared" si="693"/>
        <v>8731.2099999999991</v>
      </c>
      <c r="G245" s="233">
        <f t="shared" si="693"/>
        <v>261.57</v>
      </c>
      <c r="H245" s="233">
        <f t="shared" si="693"/>
        <v>1152.8800000000001</v>
      </c>
      <c r="I245" s="233">
        <f t="shared" si="693"/>
        <v>118.51</v>
      </c>
      <c r="J245" s="233">
        <f t="shared" si="693"/>
        <v>0</v>
      </c>
      <c r="K245" s="233">
        <f t="shared" si="693"/>
        <v>0</v>
      </c>
      <c r="L245" s="233">
        <f t="shared" si="693"/>
        <v>3980.5900000000006</v>
      </c>
      <c r="M245" s="233">
        <f t="shared" si="693"/>
        <v>3264.55</v>
      </c>
      <c r="N245" s="233">
        <f t="shared" si="693"/>
        <v>0</v>
      </c>
      <c r="O245" s="233">
        <f t="shared" si="693"/>
        <v>0</v>
      </c>
      <c r="P245" s="233">
        <f t="shared" si="693"/>
        <v>2254.6999999999998</v>
      </c>
      <c r="Q245" s="233">
        <f t="shared" si="693"/>
        <v>0</v>
      </c>
      <c r="R245" s="233">
        <f t="shared" si="693"/>
        <v>0</v>
      </c>
      <c r="S245" s="233">
        <f t="shared" si="693"/>
        <v>0</v>
      </c>
      <c r="T245" s="233">
        <f t="shared" si="693"/>
        <v>665.82</v>
      </c>
      <c r="U245" s="233">
        <f t="shared" si="693"/>
        <v>613.38</v>
      </c>
      <c r="V245" s="233">
        <f t="shared" si="693"/>
        <v>2025.5199999999995</v>
      </c>
      <c r="W245" s="233">
        <f t="shared" si="693"/>
        <v>2627.4999999999995</v>
      </c>
      <c r="X245" s="233">
        <f t="shared" si="693"/>
        <v>316.06</v>
      </c>
      <c r="Y245" s="233">
        <f t="shared" si="693"/>
        <v>53</v>
      </c>
      <c r="Z245" s="233">
        <f t="shared" ref="Z245:BD245" si="694">SUM(Z8:Z244)</f>
        <v>1237.73</v>
      </c>
      <c r="AA245" s="233">
        <f t="shared" si="694"/>
        <v>4356.2</v>
      </c>
      <c r="AB245" s="233">
        <f t="shared" si="694"/>
        <v>1237.73</v>
      </c>
      <c r="AC245" s="233">
        <f t="shared" si="694"/>
        <v>0</v>
      </c>
      <c r="AD245" s="233">
        <f t="shared" si="694"/>
        <v>5667.6699999999973</v>
      </c>
      <c r="AE245" s="233">
        <f t="shared" si="694"/>
        <v>5688</v>
      </c>
      <c r="AF245" s="233">
        <f t="shared" si="694"/>
        <v>34870.682454166657</v>
      </c>
      <c r="AG245" s="233">
        <f t="shared" si="694"/>
        <v>464.85250000000002</v>
      </c>
      <c r="AH245" s="233">
        <f t="shared" si="694"/>
        <v>17501.742325000003</v>
      </c>
      <c r="AI245" s="233">
        <f t="shared" si="694"/>
        <v>489.84000000000003</v>
      </c>
      <c r="AJ245" s="233">
        <f t="shared" si="694"/>
        <v>49.451250000000002</v>
      </c>
      <c r="AK245" s="233">
        <f t="shared" si="694"/>
        <v>118.51</v>
      </c>
      <c r="AL245" s="233">
        <f t="shared" si="694"/>
        <v>0</v>
      </c>
      <c r="AM245" s="233">
        <f t="shared" si="694"/>
        <v>0</v>
      </c>
      <c r="AN245" s="233">
        <f t="shared" si="694"/>
        <v>7230.8432624999996</v>
      </c>
      <c r="AO245" s="233">
        <f t="shared" si="694"/>
        <v>1134.9953958333335</v>
      </c>
      <c r="AP245" s="233">
        <f t="shared" si="694"/>
        <v>0</v>
      </c>
      <c r="AQ245" s="233">
        <f t="shared" si="694"/>
        <v>0</v>
      </c>
      <c r="AR245" s="233">
        <f t="shared" si="694"/>
        <v>406.78545833333334</v>
      </c>
      <c r="AS245" s="233">
        <f t="shared" si="694"/>
        <v>0</v>
      </c>
      <c r="AT245" s="233">
        <f t="shared" si="694"/>
        <v>0</v>
      </c>
      <c r="AU245" s="233">
        <f t="shared" si="694"/>
        <v>0</v>
      </c>
      <c r="AV245" s="233">
        <f t="shared" si="694"/>
        <v>120.12502500000001</v>
      </c>
      <c r="AW245" s="233">
        <f t="shared" si="694"/>
        <v>4.3447750000000003</v>
      </c>
      <c r="AX245" s="233">
        <f t="shared" si="694"/>
        <v>14.599608333333334</v>
      </c>
      <c r="AY245" s="233">
        <f t="shared" si="694"/>
        <v>879.04554166666685</v>
      </c>
      <c r="AZ245" s="233">
        <f t="shared" si="694"/>
        <v>66.431708333333319</v>
      </c>
      <c r="BA245" s="233">
        <f t="shared" si="694"/>
        <v>159</v>
      </c>
      <c r="BB245" s="233">
        <f t="shared" si="694"/>
        <v>5240.3412500000013</v>
      </c>
      <c r="BC245" s="233">
        <f t="shared" si="694"/>
        <v>771.33319583333332</v>
      </c>
      <c r="BD245" s="233">
        <f t="shared" si="694"/>
        <v>218.44115833333331</v>
      </c>
      <c r="BE245" s="207"/>
      <c r="BF245" s="207"/>
      <c r="BG245" s="207"/>
      <c r="BH245" s="207"/>
      <c r="BI245" s="207"/>
      <c r="BJ245" s="207"/>
      <c r="BK245" s="207"/>
      <c r="BL245" s="207"/>
    </row>
    <row r="246" spans="1:64" ht="12.75" customHeight="1" x14ac:dyDescent="0.2"/>
    <row r="247" spans="1:64" ht="12.75" customHeight="1" x14ac:dyDescent="0.2"/>
    <row r="248" spans="1:64" ht="12.75" customHeight="1" x14ac:dyDescent="0.2"/>
    <row r="249" spans="1:64" ht="12.75" customHeight="1" x14ac:dyDescent="0.2">
      <c r="E249" s="203">
        <f>272726+598009.85</f>
        <v>870735.85</v>
      </c>
    </row>
    <row r="250" spans="1:64" ht="12.75" customHeight="1" x14ac:dyDescent="0.2">
      <c r="E250" s="203">
        <v>1601676.25</v>
      </c>
    </row>
    <row r="251" spans="1:64" ht="12.75" customHeight="1" x14ac:dyDescent="0.2">
      <c r="E251" s="203">
        <f>E249*100/E250</f>
        <v>54.364035803115641</v>
      </c>
    </row>
    <row r="252" spans="1:64" ht="12.75" customHeight="1" x14ac:dyDescent="0.2"/>
    <row r="253" spans="1:64" ht="12.75" customHeight="1" x14ac:dyDescent="0.2">
      <c r="E253" s="203">
        <f>4095940*58.4%</f>
        <v>2392028.96</v>
      </c>
    </row>
    <row r="254" spans="1:64" ht="12.75" customHeight="1" x14ac:dyDescent="0.2"/>
    <row r="255" spans="1:64" ht="12.75" customHeight="1" x14ac:dyDescent="0.2">
      <c r="E255" s="203">
        <f>102234.65*100/1703910.91</f>
        <v>5.999999730032834</v>
      </c>
    </row>
    <row r="256" spans="1:64"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sheetData>
  <sheetProtection selectLockedCells="1" selectUnlockedCells="1"/>
  <mergeCells count="131">
    <mergeCell ref="AF226:AF234"/>
    <mergeCell ref="AF235:AF243"/>
    <mergeCell ref="AF107:AF116"/>
    <mergeCell ref="AF117:AF122"/>
    <mergeCell ref="AF123:AF126"/>
    <mergeCell ref="AF127:AF138"/>
    <mergeCell ref="AF139:AF142"/>
    <mergeCell ref="AF143:AF151"/>
    <mergeCell ref="AF152:AF162"/>
    <mergeCell ref="AF163:AF174"/>
    <mergeCell ref="AF175:AF183"/>
    <mergeCell ref="AF184:AF192"/>
    <mergeCell ref="AF193:AF206"/>
    <mergeCell ref="AD5:AD7"/>
    <mergeCell ref="AE5:AE7"/>
    <mergeCell ref="AF8:AF16"/>
    <mergeCell ref="AF17:AF24"/>
    <mergeCell ref="AF25:AF32"/>
    <mergeCell ref="AF33:AF42"/>
    <mergeCell ref="AF43:AF49"/>
    <mergeCell ref="AF207:AF216"/>
    <mergeCell ref="AF217:AF225"/>
    <mergeCell ref="AF50:AF57"/>
    <mergeCell ref="AF58:AF67"/>
    <mergeCell ref="AF68:AF79"/>
    <mergeCell ref="AF80:AF86"/>
    <mergeCell ref="AF89:AF98"/>
    <mergeCell ref="AF99:AF106"/>
    <mergeCell ref="A58:A67"/>
    <mergeCell ref="B58:B67"/>
    <mergeCell ref="D58:D67"/>
    <mergeCell ref="A68:A79"/>
    <mergeCell ref="A1:D4"/>
    <mergeCell ref="E1:S4"/>
    <mergeCell ref="T1:AB4"/>
    <mergeCell ref="AN1:BD4"/>
    <mergeCell ref="A5:A7"/>
    <mergeCell ref="B5:B7"/>
    <mergeCell ref="AG5:BD5"/>
    <mergeCell ref="D25:D32"/>
    <mergeCell ref="D33:D42"/>
    <mergeCell ref="E5:AB5"/>
    <mergeCell ref="E6:L6"/>
    <mergeCell ref="M6:T6"/>
    <mergeCell ref="U6:W6"/>
    <mergeCell ref="Z6:AB6"/>
    <mergeCell ref="AG6:AN6"/>
    <mergeCell ref="AO6:AV6"/>
    <mergeCell ref="AW6:AY6"/>
    <mergeCell ref="BB6:BD6"/>
    <mergeCell ref="AC1:AK4"/>
    <mergeCell ref="AC5:AC7"/>
    <mergeCell ref="D43:D49"/>
    <mergeCell ref="D50:D57"/>
    <mergeCell ref="C5:C7"/>
    <mergeCell ref="D5:D7"/>
    <mergeCell ref="A8:A16"/>
    <mergeCell ref="B8:B16"/>
    <mergeCell ref="D8:D16"/>
    <mergeCell ref="B17:B24"/>
    <mergeCell ref="D17:D24"/>
    <mergeCell ref="A50:A57"/>
    <mergeCell ref="B50:B57"/>
    <mergeCell ref="A17:A24"/>
    <mergeCell ref="A25:A32"/>
    <mergeCell ref="B25:B32"/>
    <mergeCell ref="A33:A42"/>
    <mergeCell ref="B33:B42"/>
    <mergeCell ref="A43:A49"/>
    <mergeCell ref="B43:B49"/>
    <mergeCell ref="D68:D79"/>
    <mergeCell ref="D80:D86"/>
    <mergeCell ref="D89:D98"/>
    <mergeCell ref="D99:D106"/>
    <mergeCell ref="A87:A88"/>
    <mergeCell ref="B87:B88"/>
    <mergeCell ref="C87:C88"/>
    <mergeCell ref="D87:D88"/>
    <mergeCell ref="B163:B174"/>
    <mergeCell ref="D107:D116"/>
    <mergeCell ref="D117:D122"/>
    <mergeCell ref="D123:D126"/>
    <mergeCell ref="B117:B122"/>
    <mergeCell ref="B184:B192"/>
    <mergeCell ref="B193:B206"/>
    <mergeCell ref="B123:B126"/>
    <mergeCell ref="B127:B138"/>
    <mergeCell ref="B139:B142"/>
    <mergeCell ref="B143:B151"/>
    <mergeCell ref="B152:B162"/>
    <mergeCell ref="B68:B79"/>
    <mergeCell ref="A80:A86"/>
    <mergeCell ref="B80:B86"/>
    <mergeCell ref="A89:A98"/>
    <mergeCell ref="B89:B98"/>
    <mergeCell ref="A99:A106"/>
    <mergeCell ref="B99:B106"/>
    <mergeCell ref="B175:B183"/>
    <mergeCell ref="A117:A122"/>
    <mergeCell ref="A123:A126"/>
    <mergeCell ref="A127:A138"/>
    <mergeCell ref="A139:A142"/>
    <mergeCell ref="A143:A151"/>
    <mergeCell ref="A152:A162"/>
    <mergeCell ref="A163:A174"/>
    <mergeCell ref="A107:A116"/>
    <mergeCell ref="B107:B116"/>
    <mergeCell ref="D226:D234"/>
    <mergeCell ref="D235:D243"/>
    <mergeCell ref="A245:C245"/>
    <mergeCell ref="D127:D138"/>
    <mergeCell ref="D139:D142"/>
    <mergeCell ref="D143:D151"/>
    <mergeCell ref="D152:D162"/>
    <mergeCell ref="D163:D174"/>
    <mergeCell ref="D175:D183"/>
    <mergeCell ref="D184:D192"/>
    <mergeCell ref="A226:A234"/>
    <mergeCell ref="B226:B234"/>
    <mergeCell ref="A235:A243"/>
    <mergeCell ref="B235:B243"/>
    <mergeCell ref="D193:D206"/>
    <mergeCell ref="D207:D216"/>
    <mergeCell ref="D217:D225"/>
    <mergeCell ref="A175:A183"/>
    <mergeCell ref="A184:A192"/>
    <mergeCell ref="A193:A206"/>
    <mergeCell ref="A207:A216"/>
    <mergeCell ref="B207:B216"/>
    <mergeCell ref="A217:A225"/>
    <mergeCell ref="B217:B225"/>
  </mergeCells>
  <dataValidations xWindow="1140" yWindow="697" count="1">
    <dataValidation type="list" allowBlank="1" showInputMessage="1" showErrorMessage="1" prompt=" - " sqref="AC8:AC244">
      <formula1>"DIÁRIA,2xDIA,3xDIA,4xDIA,5xDIA,6xDIA,SEMANAL,2xSEMANA,3xSEMANA,QUINZENAL,MENSAL,BIMESTRAL,TRIMESTRAL,SEMESTRAL"</formula1>
    </dataValidation>
  </dataValidations>
  <printOptions horizontalCentered="1" verticalCentered="1"/>
  <pageMargins left="0" right="0" top="0.39370078740157483" bottom="0" header="0" footer="0"/>
  <pageSetup paperSize="9" scale="28"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7"/>
  <sheetViews>
    <sheetView showGridLines="0" tabSelected="1" zoomScaleNormal="100" workbookViewId="0">
      <selection activeCell="B25" sqref="B25"/>
    </sheetView>
  </sheetViews>
  <sheetFormatPr defaultColWidth="14.42578125" defaultRowHeight="15" customHeight="1" x14ac:dyDescent="0.2"/>
  <cols>
    <col min="1" max="1" width="26.140625" style="21" customWidth="1"/>
    <col min="2" max="2" width="21.140625" style="21" customWidth="1"/>
    <col min="3" max="3" width="15.85546875" style="21" customWidth="1"/>
    <col min="4" max="4" width="21.140625" style="21" customWidth="1"/>
    <col min="5" max="5" width="17" style="21" customWidth="1"/>
    <col min="6" max="6" width="16.7109375" style="21" customWidth="1"/>
    <col min="7" max="7" width="16.28515625" style="21" customWidth="1"/>
    <col min="8" max="8" width="16.7109375" style="21" customWidth="1"/>
    <col min="9" max="9" width="9" style="21" bestFit="1" customWidth="1"/>
    <col min="10" max="10" width="18.85546875" style="21" customWidth="1"/>
    <col min="11" max="11" width="4.7109375" style="21" customWidth="1"/>
    <col min="12" max="12" width="8.140625" style="21" customWidth="1"/>
    <col min="13" max="13" width="4.42578125" style="21" customWidth="1"/>
    <col min="14" max="14" width="18" style="21" customWidth="1"/>
    <col min="15" max="15" width="15.5703125" style="21" customWidth="1"/>
    <col min="16" max="16" width="9.5703125" style="21" customWidth="1"/>
    <col min="17" max="17" width="11.7109375" style="21" customWidth="1"/>
    <col min="18" max="19" width="9.140625" style="21" customWidth="1"/>
    <col min="20" max="26" width="8" style="21" customWidth="1"/>
    <col min="27" max="16384" width="14.42578125" style="21"/>
  </cols>
  <sheetData>
    <row r="1" spans="1:26" ht="14.25" x14ac:dyDescent="0.2">
      <c r="A1" s="492" t="s">
        <v>0</v>
      </c>
      <c r="B1" s="478"/>
      <c r="C1" s="478"/>
      <c r="D1" s="478"/>
      <c r="E1" s="478"/>
      <c r="F1" s="478"/>
      <c r="G1" s="478"/>
      <c r="H1" s="478"/>
      <c r="I1" s="478"/>
      <c r="J1" s="478"/>
      <c r="K1" s="478"/>
      <c r="L1" s="478"/>
      <c r="M1" s="478"/>
      <c r="N1" s="478"/>
      <c r="O1" s="478"/>
      <c r="P1" s="478"/>
      <c r="Q1" s="39"/>
      <c r="R1" s="39"/>
      <c r="S1" s="39"/>
      <c r="T1" s="39"/>
      <c r="U1" s="39"/>
      <c r="V1" s="39"/>
      <c r="W1" s="39"/>
      <c r="X1" s="39"/>
      <c r="Y1" s="39"/>
      <c r="Z1" s="39"/>
    </row>
    <row r="2" spans="1:26" ht="14.25" x14ac:dyDescent="0.2">
      <c r="A2" s="492" t="s">
        <v>1</v>
      </c>
      <c r="B2" s="478"/>
      <c r="C2" s="478"/>
      <c r="D2" s="478"/>
      <c r="E2" s="478"/>
      <c r="F2" s="478"/>
      <c r="G2" s="478"/>
      <c r="H2" s="478"/>
      <c r="I2" s="478"/>
      <c r="J2" s="478"/>
      <c r="K2" s="478"/>
      <c r="L2" s="478"/>
      <c r="M2" s="478"/>
      <c r="N2" s="478"/>
      <c r="O2" s="478"/>
      <c r="P2" s="478"/>
      <c r="Q2" s="39"/>
      <c r="R2" s="39"/>
      <c r="S2" s="39"/>
      <c r="T2" s="39"/>
      <c r="U2" s="39"/>
      <c r="V2" s="39"/>
      <c r="W2" s="39"/>
      <c r="X2" s="39"/>
      <c r="Y2" s="39"/>
      <c r="Z2" s="39"/>
    </row>
    <row r="3" spans="1:26" ht="14.25" x14ac:dyDescent="0.2">
      <c r="A3" s="492" t="s">
        <v>2</v>
      </c>
      <c r="B3" s="478"/>
      <c r="C3" s="478"/>
      <c r="D3" s="478"/>
      <c r="E3" s="478"/>
      <c r="F3" s="478"/>
      <c r="G3" s="478"/>
      <c r="H3" s="478"/>
      <c r="I3" s="478"/>
      <c r="J3" s="478"/>
      <c r="K3" s="478"/>
      <c r="L3" s="478"/>
      <c r="M3" s="478"/>
      <c r="N3" s="478"/>
      <c r="O3" s="478"/>
      <c r="P3" s="478"/>
      <c r="Q3" s="39"/>
      <c r="R3" s="39"/>
      <c r="S3" s="39"/>
      <c r="T3" s="39"/>
      <c r="U3" s="39"/>
      <c r="V3" s="39"/>
      <c r="W3" s="39"/>
      <c r="X3" s="39"/>
      <c r="Y3" s="39"/>
      <c r="Z3" s="39"/>
    </row>
    <row r="4" spans="1:26" ht="14.25" x14ac:dyDescent="0.2">
      <c r="A4" s="493" t="str">
        <f>'1. SVS ABA DE CARREGAMENTO'!A4</f>
        <v>CAMPUS SÃO VICENTE DO SUL</v>
      </c>
      <c r="B4" s="478"/>
      <c r="C4" s="478"/>
      <c r="D4" s="478"/>
      <c r="E4" s="478"/>
      <c r="F4" s="478"/>
      <c r="G4" s="478"/>
      <c r="H4" s="478"/>
      <c r="I4" s="478"/>
      <c r="J4" s="478"/>
      <c r="K4" s="478"/>
      <c r="L4" s="478"/>
      <c r="M4" s="478"/>
      <c r="N4" s="478"/>
      <c r="O4" s="478"/>
      <c r="P4" s="478"/>
      <c r="Q4" s="39"/>
      <c r="R4" s="39"/>
      <c r="S4" s="39"/>
      <c r="T4" s="39"/>
      <c r="U4" s="39"/>
      <c r="V4" s="39"/>
      <c r="W4" s="39"/>
      <c r="X4" s="39"/>
      <c r="Y4" s="39"/>
      <c r="Z4" s="39"/>
    </row>
    <row r="5" spans="1:26" ht="14.25" x14ac:dyDescent="0.2">
      <c r="A5" s="494" t="s">
        <v>265</v>
      </c>
      <c r="B5" s="478"/>
      <c r="C5" s="478"/>
      <c r="D5" s="478"/>
      <c r="E5" s="478"/>
      <c r="F5" s="478"/>
      <c r="G5" s="478"/>
      <c r="H5" s="478"/>
      <c r="I5" s="478"/>
      <c r="J5" s="478"/>
      <c r="K5" s="478"/>
      <c r="L5" s="478"/>
      <c r="M5" s="478"/>
      <c r="N5" s="478"/>
      <c r="O5" s="478"/>
      <c r="P5" s="478"/>
      <c r="Q5" s="39"/>
      <c r="R5" s="39"/>
      <c r="S5" s="39"/>
      <c r="T5" s="39"/>
      <c r="U5" s="39"/>
      <c r="V5" s="39"/>
      <c r="W5" s="39"/>
      <c r="X5" s="39"/>
      <c r="Y5" s="39"/>
      <c r="Z5" s="39"/>
    </row>
    <row r="6" spans="1:26" x14ac:dyDescent="0.2">
      <c r="A6" s="130"/>
      <c r="B6" s="130"/>
      <c r="C6" s="130"/>
      <c r="D6" s="130"/>
      <c r="E6" s="130"/>
      <c r="F6" s="130"/>
      <c r="G6" s="130"/>
      <c r="H6" s="130"/>
      <c r="I6" s="130"/>
      <c r="J6" s="130"/>
      <c r="K6" s="130"/>
      <c r="L6" s="130"/>
      <c r="M6" s="130"/>
      <c r="N6" s="130"/>
      <c r="O6" s="130"/>
      <c r="P6" s="130"/>
      <c r="Q6" s="171"/>
      <c r="R6" s="171"/>
      <c r="S6" s="171"/>
      <c r="T6" s="171"/>
      <c r="U6" s="171"/>
      <c r="V6" s="171"/>
      <c r="W6" s="171"/>
      <c r="X6" s="171"/>
      <c r="Y6" s="171"/>
      <c r="Z6" s="171"/>
    </row>
    <row r="7" spans="1:26" ht="117.75" customHeight="1" x14ac:dyDescent="0.2">
      <c r="A7" s="172" t="s">
        <v>63</v>
      </c>
      <c r="B7" s="172" t="s">
        <v>64</v>
      </c>
      <c r="C7" s="172" t="s">
        <v>266</v>
      </c>
      <c r="D7" s="172" t="s">
        <v>777</v>
      </c>
      <c r="E7" s="172" t="s">
        <v>267</v>
      </c>
      <c r="F7" s="172" t="s">
        <v>268</v>
      </c>
      <c r="G7" s="172" t="s">
        <v>269</v>
      </c>
      <c r="H7" s="172" t="s">
        <v>270</v>
      </c>
      <c r="I7" s="486" t="s">
        <v>271</v>
      </c>
      <c r="J7" s="487"/>
      <c r="K7" s="487"/>
      <c r="L7" s="487"/>
      <c r="M7" s="487"/>
      <c r="N7" s="487"/>
      <c r="O7" s="487"/>
      <c r="P7" s="488"/>
      <c r="Q7" s="39"/>
      <c r="R7" s="39"/>
      <c r="S7" s="39"/>
      <c r="T7" s="39"/>
      <c r="U7" s="39"/>
      <c r="V7" s="39"/>
      <c r="W7" s="39"/>
      <c r="X7" s="39"/>
      <c r="Y7" s="39"/>
      <c r="Z7" s="39"/>
    </row>
    <row r="8" spans="1:26" ht="28.5" x14ac:dyDescent="0.2">
      <c r="A8" s="495" t="s">
        <v>65</v>
      </c>
      <c r="B8" s="173" t="s">
        <v>66</v>
      </c>
      <c r="C8" s="127">
        <f>'1. SVS ABA DE CARREGAMENTO'!$C$22</f>
        <v>1200</v>
      </c>
      <c r="D8" s="174">
        <f>'3. SVS Áreas'!AG245-'3. SVS Áreas'!AG99-'3. SVS Áreas'!AG100</f>
        <v>144.29249999999999</v>
      </c>
      <c r="E8" s="175">
        <f t="shared" ref="E8:E25" si="0">D8/C8</f>
        <v>0.12024375</v>
      </c>
      <c r="F8" s="163">
        <f t="shared" ref="F8:F25" si="1">TRUNC(E8,0)</f>
        <v>0</v>
      </c>
      <c r="G8" s="175">
        <f t="shared" ref="G8:G25" si="2">E8-F8</f>
        <v>0.12024375</v>
      </c>
      <c r="H8" s="175">
        <f t="shared" ref="H8:H25" si="3">G8*$C$28*60</f>
        <v>57.716999999999999</v>
      </c>
      <c r="I8" s="137">
        <f t="shared" ref="I8:I25" si="4">F8</f>
        <v>0</v>
      </c>
      <c r="J8" s="176" t="s">
        <v>272</v>
      </c>
      <c r="K8" s="137">
        <f t="shared" ref="K8:K24" si="5">$C$32</f>
        <v>0</v>
      </c>
      <c r="L8" s="176" t="s">
        <v>273</v>
      </c>
      <c r="M8" s="137">
        <v>1</v>
      </c>
      <c r="N8" s="176" t="s">
        <v>274</v>
      </c>
      <c r="O8" s="139">
        <f t="shared" ref="O8:O25" si="6">H8</f>
        <v>57.716999999999999</v>
      </c>
      <c r="P8" s="176" t="s">
        <v>275</v>
      </c>
      <c r="Q8" s="46"/>
      <c r="R8" s="177"/>
      <c r="S8" s="46"/>
      <c r="T8" s="46"/>
      <c r="U8" s="46"/>
      <c r="V8" s="46"/>
      <c r="W8" s="46"/>
      <c r="X8" s="46"/>
      <c r="Y8" s="46"/>
      <c r="Z8" s="46"/>
    </row>
    <row r="9" spans="1:26" ht="38.25" customHeight="1" x14ac:dyDescent="0.2">
      <c r="A9" s="496"/>
      <c r="B9" s="173" t="s">
        <v>67</v>
      </c>
      <c r="C9" s="127">
        <f>'1. SVS ABA DE CARREGAMENTO'!$C$23</f>
        <v>1200</v>
      </c>
      <c r="D9" s="174">
        <f>'3. SVS Áreas'!AH245</f>
        <v>17501.742325000003</v>
      </c>
      <c r="E9" s="175">
        <f t="shared" si="0"/>
        <v>14.584785270833336</v>
      </c>
      <c r="F9" s="163">
        <f t="shared" si="1"/>
        <v>14</v>
      </c>
      <c r="G9" s="175">
        <f t="shared" si="2"/>
        <v>0.58478527083333631</v>
      </c>
      <c r="H9" s="175">
        <f t="shared" si="3"/>
        <v>280.69693000000143</v>
      </c>
      <c r="I9" s="137">
        <f t="shared" si="4"/>
        <v>14</v>
      </c>
      <c r="J9" s="176" t="s">
        <v>272</v>
      </c>
      <c r="K9" s="137">
        <f t="shared" si="5"/>
        <v>0</v>
      </c>
      <c r="L9" s="176" t="s">
        <v>273</v>
      </c>
      <c r="M9" s="137">
        <v>1</v>
      </c>
      <c r="N9" s="176" t="s">
        <v>274</v>
      </c>
      <c r="O9" s="139">
        <f t="shared" si="6"/>
        <v>280.69693000000143</v>
      </c>
      <c r="P9" s="176" t="s">
        <v>275</v>
      </c>
      <c r="Q9" s="46"/>
      <c r="R9" s="46"/>
      <c r="S9" s="46"/>
      <c r="T9" s="46"/>
      <c r="U9" s="46"/>
      <c r="V9" s="46"/>
      <c r="W9" s="46"/>
      <c r="X9" s="46"/>
      <c r="Y9" s="46"/>
      <c r="Z9" s="46"/>
    </row>
    <row r="10" spans="1:26" ht="38.25" customHeight="1" x14ac:dyDescent="0.2">
      <c r="A10" s="496"/>
      <c r="B10" s="173" t="s">
        <v>68</v>
      </c>
      <c r="C10" s="127">
        <f>'1. SVS ABA DE CARREGAMENTO'!$C$24</f>
        <v>450</v>
      </c>
      <c r="D10" s="174">
        <f>'3. SVS Áreas'!AI245</f>
        <v>489.84000000000003</v>
      </c>
      <c r="E10" s="175">
        <f t="shared" si="0"/>
        <v>1.0885333333333334</v>
      </c>
      <c r="F10" s="163">
        <f t="shared" si="1"/>
        <v>1</v>
      </c>
      <c r="G10" s="175">
        <f t="shared" si="2"/>
        <v>8.8533333333333353E-2</v>
      </c>
      <c r="H10" s="175">
        <f t="shared" si="3"/>
        <v>42.496000000000009</v>
      </c>
      <c r="I10" s="137">
        <f t="shared" si="4"/>
        <v>1</v>
      </c>
      <c r="J10" s="176" t="s">
        <v>272</v>
      </c>
      <c r="K10" s="137">
        <f t="shared" si="5"/>
        <v>0</v>
      </c>
      <c r="L10" s="176" t="s">
        <v>273</v>
      </c>
      <c r="M10" s="137">
        <v>1</v>
      </c>
      <c r="N10" s="176" t="s">
        <v>274</v>
      </c>
      <c r="O10" s="139">
        <f t="shared" si="6"/>
        <v>42.496000000000009</v>
      </c>
      <c r="P10" s="176" t="s">
        <v>275</v>
      </c>
      <c r="Q10" s="46"/>
      <c r="R10" s="46"/>
      <c r="S10" s="46"/>
      <c r="T10" s="46"/>
      <c r="U10" s="46"/>
      <c r="V10" s="46"/>
      <c r="W10" s="46"/>
      <c r="X10" s="46"/>
      <c r="Y10" s="46"/>
      <c r="Z10" s="46"/>
    </row>
    <row r="11" spans="1:26" ht="38.25" customHeight="1" x14ac:dyDescent="0.2">
      <c r="A11" s="496"/>
      <c r="B11" s="173" t="s">
        <v>69</v>
      </c>
      <c r="C11" s="127">
        <f>'1. SVS ABA DE CARREGAMENTO'!$C$25</f>
        <v>2500</v>
      </c>
      <c r="D11" s="174">
        <f>'3. SVS Áreas'!AJ245</f>
        <v>49.451250000000002</v>
      </c>
      <c r="E11" s="175">
        <f t="shared" si="0"/>
        <v>1.9780499999999999E-2</v>
      </c>
      <c r="F11" s="163">
        <f t="shared" si="1"/>
        <v>0</v>
      </c>
      <c r="G11" s="175">
        <f t="shared" si="2"/>
        <v>1.9780499999999999E-2</v>
      </c>
      <c r="H11" s="175">
        <f t="shared" si="3"/>
        <v>9.4946400000000004</v>
      </c>
      <c r="I11" s="137">
        <f t="shared" si="4"/>
        <v>0</v>
      </c>
      <c r="J11" s="176" t="s">
        <v>272</v>
      </c>
      <c r="K11" s="137">
        <f t="shared" si="5"/>
        <v>0</v>
      </c>
      <c r="L11" s="176" t="s">
        <v>273</v>
      </c>
      <c r="M11" s="137">
        <v>1</v>
      </c>
      <c r="N11" s="176" t="s">
        <v>274</v>
      </c>
      <c r="O11" s="139">
        <f t="shared" si="6"/>
        <v>9.4946400000000004</v>
      </c>
      <c r="P11" s="176" t="s">
        <v>275</v>
      </c>
      <c r="Q11" s="46"/>
      <c r="R11" s="46"/>
      <c r="S11" s="46"/>
      <c r="T11" s="46"/>
      <c r="U11" s="46"/>
      <c r="V11" s="46"/>
      <c r="W11" s="46"/>
      <c r="X11" s="46"/>
      <c r="Y11" s="46"/>
      <c r="Z11" s="46"/>
    </row>
    <row r="12" spans="1:26" ht="38.25" customHeight="1" x14ac:dyDescent="0.2">
      <c r="A12" s="496"/>
      <c r="B12" s="173" t="s">
        <v>70</v>
      </c>
      <c r="C12" s="127">
        <f>'1. SVS ABA DE CARREGAMENTO'!$C$26</f>
        <v>1800</v>
      </c>
      <c r="D12" s="174">
        <f>'3. SVS Áreas'!AK245</f>
        <v>118.51</v>
      </c>
      <c r="E12" s="175">
        <f t="shared" si="0"/>
        <v>6.5838888888888891E-2</v>
      </c>
      <c r="F12" s="163">
        <f t="shared" si="1"/>
        <v>0</v>
      </c>
      <c r="G12" s="175">
        <f t="shared" si="2"/>
        <v>6.5838888888888891E-2</v>
      </c>
      <c r="H12" s="176">
        <f t="shared" si="3"/>
        <v>31.602666666666668</v>
      </c>
      <c r="I12" s="137">
        <f t="shared" si="4"/>
        <v>0</v>
      </c>
      <c r="J12" s="176" t="s">
        <v>272</v>
      </c>
      <c r="K12" s="137">
        <f t="shared" si="5"/>
        <v>0</v>
      </c>
      <c r="L12" s="176" t="s">
        <v>273</v>
      </c>
      <c r="M12" s="137">
        <v>1</v>
      </c>
      <c r="N12" s="176" t="s">
        <v>274</v>
      </c>
      <c r="O12" s="137">
        <f t="shared" si="6"/>
        <v>31.602666666666668</v>
      </c>
      <c r="P12" s="176" t="s">
        <v>275</v>
      </c>
      <c r="Q12" s="46"/>
      <c r="R12" s="46"/>
      <c r="S12" s="46"/>
      <c r="T12" s="46"/>
      <c r="U12" s="46"/>
      <c r="V12" s="46"/>
      <c r="W12" s="46"/>
      <c r="X12" s="46"/>
      <c r="Y12" s="46"/>
      <c r="Z12" s="46"/>
    </row>
    <row r="13" spans="1:26" ht="43.5" customHeight="1" x14ac:dyDescent="0.2">
      <c r="A13" s="496"/>
      <c r="B13" s="173" t="s">
        <v>276</v>
      </c>
      <c r="C13" s="127">
        <f>'1. SVS ABA DE CARREGAMENTO'!$C$27</f>
        <v>1500</v>
      </c>
      <c r="D13" s="174">
        <f>'3. SVS Áreas'!AN245</f>
        <v>7230.8432624999996</v>
      </c>
      <c r="E13" s="175">
        <f t="shared" si="0"/>
        <v>4.8205621750000001</v>
      </c>
      <c r="F13" s="163">
        <f t="shared" si="1"/>
        <v>4</v>
      </c>
      <c r="G13" s="175">
        <f t="shared" si="2"/>
        <v>0.82056217500000006</v>
      </c>
      <c r="H13" s="175">
        <f t="shared" si="3"/>
        <v>393.86984400000006</v>
      </c>
      <c r="I13" s="137">
        <f t="shared" si="4"/>
        <v>4</v>
      </c>
      <c r="J13" s="176" t="s">
        <v>272</v>
      </c>
      <c r="K13" s="137">
        <f t="shared" si="5"/>
        <v>0</v>
      </c>
      <c r="L13" s="176" t="s">
        <v>273</v>
      </c>
      <c r="M13" s="137">
        <v>1</v>
      </c>
      <c r="N13" s="176" t="s">
        <v>274</v>
      </c>
      <c r="O13" s="139">
        <f t="shared" si="6"/>
        <v>393.86984400000006</v>
      </c>
      <c r="P13" s="176" t="s">
        <v>275</v>
      </c>
      <c r="Q13" s="46"/>
      <c r="R13" s="46"/>
      <c r="S13" s="46"/>
      <c r="T13" s="46"/>
      <c r="U13" s="46"/>
      <c r="V13" s="46"/>
      <c r="W13" s="46"/>
      <c r="X13" s="46"/>
      <c r="Y13" s="46"/>
      <c r="Z13" s="46"/>
    </row>
    <row r="14" spans="1:26" ht="54" customHeight="1" x14ac:dyDescent="0.2">
      <c r="A14" s="496"/>
      <c r="B14" s="173" t="s">
        <v>72</v>
      </c>
      <c r="C14" s="127">
        <f>'1. SVS ABA DE CARREGAMENTO'!$C$28</f>
        <v>1200</v>
      </c>
      <c r="D14" s="174">
        <f>'3. SVS Áreas'!AG99+'3. SVS Áreas'!AG100</f>
        <v>320.56</v>
      </c>
      <c r="E14" s="175">
        <f t="shared" si="0"/>
        <v>0.26713333333333333</v>
      </c>
      <c r="F14" s="163">
        <f t="shared" si="1"/>
        <v>0</v>
      </c>
      <c r="G14" s="175">
        <f t="shared" si="2"/>
        <v>0.26713333333333333</v>
      </c>
      <c r="H14" s="176">
        <f t="shared" si="3"/>
        <v>128.22399999999999</v>
      </c>
      <c r="I14" s="137">
        <f t="shared" si="4"/>
        <v>0</v>
      </c>
      <c r="J14" s="176" t="s">
        <v>272</v>
      </c>
      <c r="K14" s="137">
        <f t="shared" si="5"/>
        <v>0</v>
      </c>
      <c r="L14" s="176" t="s">
        <v>273</v>
      </c>
      <c r="M14" s="137">
        <v>1</v>
      </c>
      <c r="N14" s="176" t="s">
        <v>274</v>
      </c>
      <c r="O14" s="137">
        <f t="shared" si="6"/>
        <v>128.22399999999999</v>
      </c>
      <c r="P14" s="176" t="s">
        <v>275</v>
      </c>
      <c r="Q14" s="46"/>
      <c r="R14" s="46"/>
      <c r="S14" s="46"/>
      <c r="T14" s="46"/>
      <c r="U14" s="46"/>
      <c r="V14" s="46"/>
      <c r="W14" s="46"/>
      <c r="X14" s="46"/>
      <c r="Y14" s="46"/>
      <c r="Z14" s="46"/>
    </row>
    <row r="15" spans="1:26" ht="38.25" customHeight="1" x14ac:dyDescent="0.2">
      <c r="A15" s="496"/>
      <c r="B15" s="173" t="s">
        <v>164</v>
      </c>
      <c r="C15" s="127">
        <f>'1. SVS ABA DE CARREGAMENTO'!C29</f>
        <v>800</v>
      </c>
      <c r="D15" s="174">
        <f>'3. SVS Áreas'!AL245</f>
        <v>0</v>
      </c>
      <c r="E15" s="175">
        <f t="shared" si="0"/>
        <v>0</v>
      </c>
      <c r="F15" s="163">
        <f t="shared" si="1"/>
        <v>0</v>
      </c>
      <c r="G15" s="175">
        <f t="shared" si="2"/>
        <v>0</v>
      </c>
      <c r="H15" s="175">
        <f t="shared" si="3"/>
        <v>0</v>
      </c>
      <c r="I15" s="137">
        <f t="shared" si="4"/>
        <v>0</v>
      </c>
      <c r="J15" s="176" t="s">
        <v>272</v>
      </c>
      <c r="K15" s="137">
        <f t="shared" si="5"/>
        <v>0</v>
      </c>
      <c r="L15" s="176" t="s">
        <v>273</v>
      </c>
      <c r="M15" s="137">
        <v>1</v>
      </c>
      <c r="N15" s="176" t="s">
        <v>274</v>
      </c>
      <c r="O15" s="139">
        <f t="shared" si="6"/>
        <v>0</v>
      </c>
      <c r="P15" s="176" t="s">
        <v>275</v>
      </c>
      <c r="Q15" s="46"/>
      <c r="R15" s="46"/>
      <c r="S15" s="46"/>
      <c r="T15" s="46"/>
      <c r="U15" s="46"/>
      <c r="V15" s="46"/>
      <c r="W15" s="46"/>
      <c r="X15" s="46"/>
      <c r="Y15" s="46"/>
      <c r="Z15" s="46"/>
    </row>
    <row r="16" spans="1:26" ht="38.25" customHeight="1" x14ac:dyDescent="0.2">
      <c r="A16" s="497"/>
      <c r="B16" s="173" t="s">
        <v>74</v>
      </c>
      <c r="C16" s="127">
        <f>'1. SVS ABA DE CARREGAMENTO'!C30</f>
        <v>450</v>
      </c>
      <c r="D16" s="174">
        <f>'3. SVS Áreas'!AM245</f>
        <v>0</v>
      </c>
      <c r="E16" s="175">
        <f t="shared" si="0"/>
        <v>0</v>
      </c>
      <c r="F16" s="163">
        <f t="shared" si="1"/>
        <v>0</v>
      </c>
      <c r="G16" s="175">
        <f t="shared" si="2"/>
        <v>0</v>
      </c>
      <c r="H16" s="175">
        <f t="shared" si="3"/>
        <v>0</v>
      </c>
      <c r="I16" s="137">
        <f t="shared" si="4"/>
        <v>0</v>
      </c>
      <c r="J16" s="176" t="s">
        <v>272</v>
      </c>
      <c r="K16" s="137">
        <f t="shared" si="5"/>
        <v>0</v>
      </c>
      <c r="L16" s="176" t="s">
        <v>273</v>
      </c>
      <c r="M16" s="137">
        <v>1</v>
      </c>
      <c r="N16" s="176" t="s">
        <v>274</v>
      </c>
      <c r="O16" s="139">
        <f t="shared" si="6"/>
        <v>0</v>
      </c>
      <c r="P16" s="176" t="s">
        <v>275</v>
      </c>
      <c r="Q16" s="46"/>
      <c r="R16" s="46"/>
      <c r="S16" s="46"/>
      <c r="T16" s="46"/>
      <c r="U16" s="46"/>
      <c r="V16" s="46"/>
      <c r="W16" s="46"/>
      <c r="X16" s="46"/>
      <c r="Y16" s="46"/>
      <c r="Z16" s="46"/>
    </row>
    <row r="17" spans="1:26" ht="51.75" customHeight="1" x14ac:dyDescent="0.2">
      <c r="A17" s="498" t="s">
        <v>75</v>
      </c>
      <c r="B17" s="178" t="s">
        <v>76</v>
      </c>
      <c r="C17" s="127">
        <f>'1. SVS ABA DE CARREGAMENTO'!$C$31</f>
        <v>2700</v>
      </c>
      <c r="D17" s="179">
        <f>'3. SVS Áreas'!AO245</f>
        <v>1134.9953958333335</v>
      </c>
      <c r="E17" s="180">
        <f t="shared" si="0"/>
        <v>0.42036866512345689</v>
      </c>
      <c r="F17" s="181">
        <f t="shared" si="1"/>
        <v>0</v>
      </c>
      <c r="G17" s="180">
        <f t="shared" si="2"/>
        <v>0.42036866512345689</v>
      </c>
      <c r="H17" s="180">
        <f t="shared" si="3"/>
        <v>201.77695925925931</v>
      </c>
      <c r="I17" s="137">
        <f t="shared" si="4"/>
        <v>0</v>
      </c>
      <c r="J17" s="182" t="s">
        <v>272</v>
      </c>
      <c r="K17" s="137">
        <f t="shared" si="5"/>
        <v>0</v>
      </c>
      <c r="L17" s="182" t="s">
        <v>273</v>
      </c>
      <c r="M17" s="137">
        <v>1</v>
      </c>
      <c r="N17" s="182" t="s">
        <v>274</v>
      </c>
      <c r="O17" s="139">
        <f t="shared" si="6"/>
        <v>201.77695925925931</v>
      </c>
      <c r="P17" s="182" t="s">
        <v>275</v>
      </c>
      <c r="Q17" s="46"/>
      <c r="R17" s="46"/>
      <c r="S17" s="46"/>
      <c r="T17" s="46"/>
      <c r="U17" s="46"/>
      <c r="V17" s="46"/>
      <c r="W17" s="46"/>
      <c r="X17" s="46"/>
      <c r="Y17" s="46"/>
      <c r="Z17" s="46"/>
    </row>
    <row r="18" spans="1:26" ht="38.25" customHeight="1" x14ac:dyDescent="0.2">
      <c r="A18" s="496"/>
      <c r="B18" s="178" t="s">
        <v>167</v>
      </c>
      <c r="C18" s="127">
        <f>'1. SVS ABA DE CARREGAMENTO'!C32</f>
        <v>800</v>
      </c>
      <c r="D18" s="179">
        <f>'3. SVS Áreas'!AP245</f>
        <v>0</v>
      </c>
      <c r="E18" s="180">
        <f t="shared" si="0"/>
        <v>0</v>
      </c>
      <c r="F18" s="181">
        <f t="shared" si="1"/>
        <v>0</v>
      </c>
      <c r="G18" s="180">
        <f t="shared" si="2"/>
        <v>0</v>
      </c>
      <c r="H18" s="180">
        <f t="shared" si="3"/>
        <v>0</v>
      </c>
      <c r="I18" s="137">
        <f t="shared" si="4"/>
        <v>0</v>
      </c>
      <c r="J18" s="182" t="s">
        <v>272</v>
      </c>
      <c r="K18" s="137">
        <f t="shared" si="5"/>
        <v>0</v>
      </c>
      <c r="L18" s="182" t="s">
        <v>273</v>
      </c>
      <c r="M18" s="137">
        <v>1</v>
      </c>
      <c r="N18" s="182" t="s">
        <v>274</v>
      </c>
      <c r="O18" s="139">
        <f t="shared" si="6"/>
        <v>0</v>
      </c>
      <c r="P18" s="182" t="s">
        <v>275</v>
      </c>
      <c r="Q18" s="46"/>
      <c r="R18" s="46"/>
      <c r="S18" s="46"/>
      <c r="T18" s="46"/>
      <c r="U18" s="46"/>
      <c r="V18" s="46"/>
      <c r="W18" s="46"/>
      <c r="X18" s="46"/>
      <c r="Y18" s="46"/>
      <c r="Z18" s="46"/>
    </row>
    <row r="19" spans="1:26" ht="38.25" customHeight="1" x14ac:dyDescent="0.2">
      <c r="A19" s="496"/>
      <c r="B19" s="178" t="s">
        <v>168</v>
      </c>
      <c r="C19" s="127">
        <f>'1. SVS ABA DE CARREGAMENTO'!C33</f>
        <v>450</v>
      </c>
      <c r="D19" s="179">
        <f>'3. SVS Áreas'!AQ245</f>
        <v>0</v>
      </c>
      <c r="E19" s="180">
        <f t="shared" si="0"/>
        <v>0</v>
      </c>
      <c r="F19" s="181">
        <f t="shared" si="1"/>
        <v>0</v>
      </c>
      <c r="G19" s="180">
        <f t="shared" si="2"/>
        <v>0</v>
      </c>
      <c r="H19" s="182">
        <f t="shared" si="3"/>
        <v>0</v>
      </c>
      <c r="I19" s="137">
        <f t="shared" si="4"/>
        <v>0</v>
      </c>
      <c r="J19" s="182" t="s">
        <v>272</v>
      </c>
      <c r="K19" s="137">
        <f t="shared" si="5"/>
        <v>0</v>
      </c>
      <c r="L19" s="182" t="s">
        <v>273</v>
      </c>
      <c r="M19" s="137">
        <v>1</v>
      </c>
      <c r="N19" s="182" t="s">
        <v>274</v>
      </c>
      <c r="O19" s="137">
        <f t="shared" si="6"/>
        <v>0</v>
      </c>
      <c r="P19" s="182" t="s">
        <v>275</v>
      </c>
      <c r="Q19" s="46"/>
      <c r="R19" s="46"/>
      <c r="S19" s="46"/>
      <c r="T19" s="46"/>
      <c r="U19" s="46"/>
      <c r="V19" s="46"/>
      <c r="W19" s="46"/>
      <c r="X19" s="46"/>
      <c r="Y19" s="46"/>
      <c r="Z19" s="46"/>
    </row>
    <row r="20" spans="1:26" ht="47.25" customHeight="1" x14ac:dyDescent="0.2">
      <c r="A20" s="496"/>
      <c r="B20" s="178" t="s">
        <v>79</v>
      </c>
      <c r="C20" s="127">
        <f>'1. SVS ABA DE CARREGAMENTO'!$C$34</f>
        <v>9000</v>
      </c>
      <c r="D20" s="179">
        <f>'3. SVS Áreas'!AR245</f>
        <v>406.78545833333334</v>
      </c>
      <c r="E20" s="180">
        <f t="shared" si="0"/>
        <v>4.5198384259259261E-2</v>
      </c>
      <c r="F20" s="181">
        <f t="shared" si="1"/>
        <v>0</v>
      </c>
      <c r="G20" s="180">
        <f t="shared" si="2"/>
        <v>4.5198384259259261E-2</v>
      </c>
      <c r="H20" s="180">
        <f t="shared" si="3"/>
        <v>21.695224444444445</v>
      </c>
      <c r="I20" s="137">
        <f t="shared" si="4"/>
        <v>0</v>
      </c>
      <c r="J20" s="182" t="s">
        <v>272</v>
      </c>
      <c r="K20" s="137">
        <f t="shared" si="5"/>
        <v>0</v>
      </c>
      <c r="L20" s="182" t="s">
        <v>273</v>
      </c>
      <c r="M20" s="137">
        <v>1</v>
      </c>
      <c r="N20" s="182" t="s">
        <v>274</v>
      </c>
      <c r="O20" s="139">
        <f t="shared" si="6"/>
        <v>21.695224444444445</v>
      </c>
      <c r="P20" s="182" t="s">
        <v>275</v>
      </c>
      <c r="Q20" s="46"/>
      <c r="R20" s="46"/>
      <c r="S20" s="46"/>
      <c r="T20" s="46"/>
      <c r="U20" s="46"/>
      <c r="V20" s="46"/>
      <c r="W20" s="46"/>
      <c r="X20" s="46"/>
      <c r="Y20" s="46"/>
      <c r="Z20" s="46"/>
    </row>
    <row r="21" spans="1:26" ht="43.5" customHeight="1" x14ac:dyDescent="0.2">
      <c r="A21" s="496"/>
      <c r="B21" s="178" t="s">
        <v>80</v>
      </c>
      <c r="C21" s="127">
        <f>'1. SVS ABA DE CARREGAMENTO'!$C$35</f>
        <v>2700</v>
      </c>
      <c r="D21" s="179">
        <f>'3. SVS Áreas'!AS245</f>
        <v>0</v>
      </c>
      <c r="E21" s="180">
        <f t="shared" si="0"/>
        <v>0</v>
      </c>
      <c r="F21" s="181">
        <f t="shared" si="1"/>
        <v>0</v>
      </c>
      <c r="G21" s="180">
        <f t="shared" si="2"/>
        <v>0</v>
      </c>
      <c r="H21" s="183">
        <f t="shared" si="3"/>
        <v>0</v>
      </c>
      <c r="I21" s="137">
        <f t="shared" si="4"/>
        <v>0</v>
      </c>
      <c r="J21" s="182" t="s">
        <v>272</v>
      </c>
      <c r="K21" s="137">
        <f t="shared" si="5"/>
        <v>0</v>
      </c>
      <c r="L21" s="182" t="s">
        <v>273</v>
      </c>
      <c r="M21" s="137">
        <v>1</v>
      </c>
      <c r="N21" s="182" t="s">
        <v>274</v>
      </c>
      <c r="O21" s="184">
        <f t="shared" si="6"/>
        <v>0</v>
      </c>
      <c r="P21" s="182" t="s">
        <v>275</v>
      </c>
      <c r="Q21" s="46"/>
      <c r="R21" s="46"/>
      <c r="S21" s="46"/>
      <c r="T21" s="46"/>
      <c r="U21" s="46"/>
      <c r="V21" s="46"/>
      <c r="W21" s="46"/>
      <c r="X21" s="46"/>
      <c r="Y21" s="46"/>
      <c r="Z21" s="46"/>
    </row>
    <row r="22" spans="1:26" ht="46.5" customHeight="1" x14ac:dyDescent="0.2">
      <c r="A22" s="496"/>
      <c r="B22" s="178" t="s">
        <v>81</v>
      </c>
      <c r="C22" s="127">
        <f>'1. SVS ABA DE CARREGAMENTO'!$C$36</f>
        <v>2700</v>
      </c>
      <c r="D22" s="179">
        <f>'3. SVS Áreas'!AT245</f>
        <v>0</v>
      </c>
      <c r="E22" s="180">
        <f t="shared" si="0"/>
        <v>0</v>
      </c>
      <c r="F22" s="181">
        <f t="shared" si="1"/>
        <v>0</v>
      </c>
      <c r="G22" s="180">
        <f t="shared" si="2"/>
        <v>0</v>
      </c>
      <c r="H22" s="183">
        <f t="shared" si="3"/>
        <v>0</v>
      </c>
      <c r="I22" s="137">
        <f t="shared" si="4"/>
        <v>0</v>
      </c>
      <c r="J22" s="182" t="s">
        <v>272</v>
      </c>
      <c r="K22" s="137">
        <f t="shared" si="5"/>
        <v>0</v>
      </c>
      <c r="L22" s="182" t="s">
        <v>273</v>
      </c>
      <c r="M22" s="137">
        <v>1</v>
      </c>
      <c r="N22" s="182" t="s">
        <v>274</v>
      </c>
      <c r="O22" s="184">
        <f t="shared" si="6"/>
        <v>0</v>
      </c>
      <c r="P22" s="182" t="s">
        <v>275</v>
      </c>
      <c r="Q22" s="46"/>
      <c r="R22" s="46"/>
      <c r="S22" s="46"/>
      <c r="T22" s="46"/>
      <c r="U22" s="46"/>
      <c r="V22" s="46"/>
      <c r="W22" s="46"/>
      <c r="X22" s="46"/>
      <c r="Y22" s="46"/>
      <c r="Z22" s="46"/>
    </row>
    <row r="23" spans="1:26" ht="42.75" customHeight="1" x14ac:dyDescent="0.2">
      <c r="A23" s="496"/>
      <c r="B23" s="178" t="s">
        <v>82</v>
      </c>
      <c r="C23" s="127">
        <f>'1. SVS ABA DE CARREGAMENTO'!$C$37</f>
        <v>2700</v>
      </c>
      <c r="D23" s="179">
        <f>'3. SVS Áreas'!AU245</f>
        <v>0</v>
      </c>
      <c r="E23" s="180">
        <f t="shared" si="0"/>
        <v>0</v>
      </c>
      <c r="F23" s="181">
        <f t="shared" si="1"/>
        <v>0</v>
      </c>
      <c r="G23" s="180">
        <f t="shared" si="2"/>
        <v>0</v>
      </c>
      <c r="H23" s="183">
        <f t="shared" si="3"/>
        <v>0</v>
      </c>
      <c r="I23" s="137">
        <f t="shared" si="4"/>
        <v>0</v>
      </c>
      <c r="J23" s="182" t="s">
        <v>272</v>
      </c>
      <c r="K23" s="137">
        <f t="shared" si="5"/>
        <v>0</v>
      </c>
      <c r="L23" s="182" t="s">
        <v>273</v>
      </c>
      <c r="M23" s="137">
        <v>1</v>
      </c>
      <c r="N23" s="182" t="s">
        <v>274</v>
      </c>
      <c r="O23" s="184">
        <f t="shared" si="6"/>
        <v>0</v>
      </c>
      <c r="P23" s="182" t="s">
        <v>275</v>
      </c>
      <c r="Q23" s="46"/>
      <c r="R23" s="46"/>
      <c r="S23" s="46"/>
      <c r="T23" s="46"/>
      <c r="U23" s="46"/>
      <c r="V23" s="46"/>
      <c r="W23" s="46"/>
      <c r="X23" s="46"/>
      <c r="Y23" s="46"/>
      <c r="Z23" s="46"/>
    </row>
    <row r="24" spans="1:26" ht="66.75" customHeight="1" x14ac:dyDescent="0.2">
      <c r="A24" s="497"/>
      <c r="B24" s="178" t="s">
        <v>83</v>
      </c>
      <c r="C24" s="127">
        <f>'1. SVS ABA DE CARREGAMENTO'!$C$38</f>
        <v>100000</v>
      </c>
      <c r="D24" s="179">
        <f>'3. SVS Áreas'!AV245</f>
        <v>120.12502500000001</v>
      </c>
      <c r="E24" s="180">
        <f t="shared" si="0"/>
        <v>1.2012502500000001E-3</v>
      </c>
      <c r="F24" s="181">
        <f t="shared" si="1"/>
        <v>0</v>
      </c>
      <c r="G24" s="180">
        <f t="shared" si="2"/>
        <v>1.2012502500000001E-3</v>
      </c>
      <c r="H24" s="180">
        <f t="shared" si="3"/>
        <v>0.57660012000000005</v>
      </c>
      <c r="I24" s="137">
        <f t="shared" si="4"/>
        <v>0</v>
      </c>
      <c r="J24" s="182" t="s">
        <v>272</v>
      </c>
      <c r="K24" s="137">
        <f t="shared" si="5"/>
        <v>0</v>
      </c>
      <c r="L24" s="182" t="s">
        <v>273</v>
      </c>
      <c r="M24" s="137">
        <v>1</v>
      </c>
      <c r="N24" s="182" t="s">
        <v>274</v>
      </c>
      <c r="O24" s="139">
        <f t="shared" si="6"/>
        <v>0.57660012000000005</v>
      </c>
      <c r="P24" s="182" t="s">
        <v>275</v>
      </c>
      <c r="Q24" s="46"/>
      <c r="R24" s="46"/>
      <c r="S24" s="46"/>
      <c r="T24" s="46"/>
      <c r="U24" s="46"/>
      <c r="V24" s="46"/>
      <c r="W24" s="46"/>
      <c r="X24" s="46"/>
      <c r="Y24" s="46"/>
      <c r="Z24" s="46"/>
    </row>
    <row r="25" spans="1:26" ht="38.25" customHeight="1" x14ac:dyDescent="0.2">
      <c r="A25" s="185" t="s">
        <v>92</v>
      </c>
      <c r="B25" s="186" t="s">
        <v>93</v>
      </c>
      <c r="C25" s="2">
        <f>'1. SVS ABA DE CARREGAMENTO'!$C$46</f>
        <v>450</v>
      </c>
      <c r="D25" s="187">
        <f>'3. SVS Áreas'!BA245</f>
        <v>159</v>
      </c>
      <c r="E25" s="188">
        <f t="shared" si="0"/>
        <v>0.35333333333333333</v>
      </c>
      <c r="F25" s="185">
        <f t="shared" si="1"/>
        <v>0</v>
      </c>
      <c r="G25" s="188">
        <f t="shared" si="2"/>
        <v>0.35333333333333333</v>
      </c>
      <c r="H25" s="188">
        <f t="shared" si="3"/>
        <v>169.6</v>
      </c>
      <c r="I25" s="189">
        <f t="shared" si="4"/>
        <v>0</v>
      </c>
      <c r="J25" s="190" t="s">
        <v>272</v>
      </c>
      <c r="K25" s="189">
        <f>$C$28</f>
        <v>8</v>
      </c>
      <c r="L25" s="190" t="s">
        <v>273</v>
      </c>
      <c r="M25" s="189">
        <v>1</v>
      </c>
      <c r="N25" s="190" t="s">
        <v>274</v>
      </c>
      <c r="O25" s="191">
        <f t="shared" si="6"/>
        <v>169.6</v>
      </c>
      <c r="P25" s="190" t="s">
        <v>275</v>
      </c>
      <c r="Q25" s="46"/>
      <c r="R25" s="46"/>
      <c r="S25" s="46"/>
      <c r="T25" s="46"/>
      <c r="U25" s="46"/>
      <c r="V25" s="46"/>
      <c r="W25" s="46"/>
      <c r="X25" s="46"/>
      <c r="Y25" s="46"/>
      <c r="Z25" s="46"/>
    </row>
    <row r="26" spans="1:26" ht="52.5" customHeight="1" x14ac:dyDescent="0.2">
      <c r="A26" s="502" t="s">
        <v>277</v>
      </c>
      <c r="B26" s="503"/>
      <c r="C26" s="503"/>
      <c r="D26" s="192">
        <f>SUM(D8:D25)</f>
        <v>27676.145216666664</v>
      </c>
      <c r="E26" s="193">
        <f>SUM(E8:E25)</f>
        <v>21.786978884354941</v>
      </c>
      <c r="F26" s="172">
        <f>TRUNC(E26,0)</f>
        <v>21</v>
      </c>
      <c r="G26" s="193">
        <f>E26-F26</f>
        <v>0.78697888435494079</v>
      </c>
      <c r="H26" s="194">
        <f>G26*$C$28*60</f>
        <v>377.74986449037158</v>
      </c>
      <c r="I26" s="195">
        <f>F26</f>
        <v>21</v>
      </c>
      <c r="J26" s="194" t="s">
        <v>272</v>
      </c>
      <c r="K26" s="196">
        <f>$C$28</f>
        <v>8</v>
      </c>
      <c r="L26" s="194" t="s">
        <v>273</v>
      </c>
      <c r="M26" s="197">
        <v>1</v>
      </c>
      <c r="N26" s="194" t="s">
        <v>274</v>
      </c>
      <c r="O26" s="195">
        <f>H26</f>
        <v>377.74986449037158</v>
      </c>
      <c r="P26" s="194" t="s">
        <v>275</v>
      </c>
      <c r="Q26" s="45"/>
      <c r="R26" s="45"/>
      <c r="S26" s="46"/>
      <c r="T26" s="46"/>
      <c r="U26" s="46"/>
      <c r="V26" s="46"/>
      <c r="W26" s="46"/>
      <c r="X26" s="46"/>
      <c r="Y26" s="46"/>
      <c r="Z26" s="46"/>
    </row>
    <row r="27" spans="1:26" ht="15.75" customHeight="1" x14ac:dyDescent="0.2">
      <c r="A27" s="46"/>
      <c r="B27" s="46"/>
      <c r="C27" s="46"/>
      <c r="D27" s="160"/>
      <c r="E27" s="39"/>
      <c r="F27" s="11"/>
      <c r="G27" s="39"/>
      <c r="H27" s="39"/>
      <c r="I27" s="46"/>
      <c r="J27" s="39"/>
      <c r="K27" s="39"/>
      <c r="L27" s="39"/>
      <c r="M27" s="39"/>
      <c r="N27" s="39"/>
      <c r="O27" s="46"/>
      <c r="P27" s="39"/>
      <c r="Q27" s="46"/>
      <c r="R27" s="46"/>
      <c r="S27" s="46"/>
      <c r="T27" s="46"/>
      <c r="U27" s="46"/>
      <c r="V27" s="46"/>
      <c r="W27" s="46"/>
      <c r="X27" s="46"/>
      <c r="Y27" s="46"/>
      <c r="Z27" s="46"/>
    </row>
    <row r="28" spans="1:26" ht="20.25" customHeight="1" x14ac:dyDescent="0.2">
      <c r="A28" s="499" t="s">
        <v>278</v>
      </c>
      <c r="B28" s="491"/>
      <c r="C28" s="198">
        <v>8</v>
      </c>
      <c r="D28" s="199" t="s">
        <v>279</v>
      </c>
      <c r="E28" s="500" t="s">
        <v>280</v>
      </c>
      <c r="F28" s="490"/>
      <c r="G28" s="490"/>
      <c r="H28" s="490"/>
      <c r="I28" s="490"/>
      <c r="J28" s="490"/>
      <c r="K28" s="491"/>
      <c r="L28" s="501">
        <f>F26+G26</f>
        <v>21.786978884354941</v>
      </c>
      <c r="M28" s="487"/>
      <c r="N28" s="487"/>
      <c r="O28" s="487"/>
      <c r="P28" s="488"/>
      <c r="Q28" s="46"/>
      <c r="R28" s="46"/>
      <c r="S28" s="46"/>
      <c r="T28" s="46"/>
      <c r="U28" s="46"/>
      <c r="V28" s="46"/>
      <c r="W28" s="46"/>
      <c r="X28" s="46"/>
      <c r="Y28" s="46"/>
      <c r="Z28" s="46"/>
    </row>
    <row r="29" spans="1:26" ht="18.75" customHeight="1" x14ac:dyDescent="0.2">
      <c r="A29" s="486" t="s">
        <v>281</v>
      </c>
      <c r="B29" s="487"/>
      <c r="C29" s="487"/>
      <c r="D29" s="487"/>
      <c r="E29" s="487"/>
      <c r="F29" s="487"/>
      <c r="G29" s="487"/>
      <c r="H29" s="487"/>
      <c r="I29" s="487"/>
      <c r="J29" s="487"/>
      <c r="K29" s="487"/>
      <c r="L29" s="487"/>
      <c r="M29" s="487"/>
      <c r="N29" s="487"/>
      <c r="O29" s="487"/>
      <c r="P29" s="488"/>
      <c r="Q29" s="46"/>
      <c r="R29" s="46"/>
      <c r="S29" s="46"/>
      <c r="T29" s="46"/>
      <c r="U29" s="46"/>
      <c r="V29" s="46"/>
      <c r="W29" s="46"/>
      <c r="X29" s="46"/>
      <c r="Y29" s="46"/>
      <c r="Z29" s="46"/>
    </row>
    <row r="30" spans="1:26" ht="18.75" customHeight="1" x14ac:dyDescent="0.2">
      <c r="A30" s="489" t="s">
        <v>282</v>
      </c>
      <c r="B30" s="490"/>
      <c r="C30" s="490"/>
      <c r="D30" s="490"/>
      <c r="E30" s="490"/>
      <c r="F30" s="490"/>
      <c r="G30" s="490"/>
      <c r="H30" s="490"/>
      <c r="I30" s="490"/>
      <c r="J30" s="490"/>
      <c r="K30" s="490"/>
      <c r="L30" s="490"/>
      <c r="M30" s="490"/>
      <c r="N30" s="490"/>
      <c r="O30" s="490"/>
      <c r="P30" s="491"/>
      <c r="Q30" s="46"/>
      <c r="R30" s="46"/>
      <c r="S30" s="46"/>
      <c r="T30" s="46"/>
      <c r="U30" s="46"/>
      <c r="V30" s="46"/>
      <c r="W30" s="46"/>
      <c r="X30" s="46"/>
      <c r="Y30" s="46"/>
      <c r="Z30" s="46"/>
    </row>
    <row r="31" spans="1:26" ht="35.25" customHeight="1" x14ac:dyDescent="0.2">
      <c r="A31" s="477" t="s">
        <v>283</v>
      </c>
      <c r="B31" s="478"/>
      <c r="C31" s="478"/>
      <c r="D31" s="478"/>
      <c r="E31" s="478"/>
      <c r="F31" s="478"/>
      <c r="G31" s="478"/>
      <c r="H31" s="478"/>
      <c r="I31" s="478"/>
      <c r="J31" s="478"/>
      <c r="K31" s="478"/>
      <c r="L31" s="478"/>
      <c r="M31" s="478"/>
      <c r="N31" s="478"/>
      <c r="O31" s="478"/>
      <c r="P31" s="479"/>
      <c r="Q31" s="46"/>
      <c r="R31" s="46"/>
      <c r="S31" s="46"/>
      <c r="T31" s="46"/>
      <c r="U31" s="46"/>
      <c r="V31" s="46"/>
      <c r="W31" s="46"/>
      <c r="X31" s="46"/>
      <c r="Y31" s="46"/>
      <c r="Z31" s="46"/>
    </row>
    <row r="32" spans="1:26" ht="18.75" customHeight="1" x14ac:dyDescent="0.2">
      <c r="A32" s="477"/>
      <c r="B32" s="478"/>
      <c r="C32" s="478"/>
      <c r="D32" s="478"/>
      <c r="E32" s="478"/>
      <c r="F32" s="478"/>
      <c r="G32" s="478"/>
      <c r="H32" s="478"/>
      <c r="I32" s="478"/>
      <c r="J32" s="478"/>
      <c r="K32" s="478"/>
      <c r="L32" s="478"/>
      <c r="M32" s="478"/>
      <c r="N32" s="478"/>
      <c r="O32" s="478"/>
      <c r="P32" s="479"/>
      <c r="Q32" s="46"/>
      <c r="R32" s="46"/>
      <c r="S32" s="46"/>
      <c r="T32" s="46"/>
      <c r="U32" s="46"/>
      <c r="V32" s="46"/>
      <c r="W32" s="46"/>
      <c r="X32" s="46"/>
      <c r="Y32" s="46"/>
      <c r="Z32" s="46"/>
    </row>
    <row r="33" spans="1:26" ht="36" customHeight="1" x14ac:dyDescent="0.2">
      <c r="A33" s="480" t="s">
        <v>284</v>
      </c>
      <c r="B33" s="481"/>
      <c r="C33" s="481"/>
      <c r="D33" s="481"/>
      <c r="E33" s="481"/>
      <c r="F33" s="481"/>
      <c r="G33" s="481"/>
      <c r="H33" s="481"/>
      <c r="I33" s="481"/>
      <c r="J33" s="481"/>
      <c r="K33" s="481"/>
      <c r="L33" s="481"/>
      <c r="M33" s="481"/>
      <c r="N33" s="481"/>
      <c r="O33" s="481"/>
      <c r="P33" s="482"/>
      <c r="Q33" s="46"/>
      <c r="R33" s="46"/>
      <c r="S33" s="46"/>
      <c r="T33" s="46"/>
      <c r="U33" s="46"/>
      <c r="V33" s="46"/>
      <c r="W33" s="46"/>
      <c r="X33" s="46"/>
      <c r="Y33" s="46"/>
      <c r="Z33" s="46"/>
    </row>
    <row r="34" spans="1:26" ht="18" customHeight="1" x14ac:dyDescent="0.2">
      <c r="A34" s="200"/>
      <c r="B34" s="46"/>
      <c r="C34" s="46"/>
      <c r="D34" s="46"/>
      <c r="E34" s="39"/>
      <c r="F34" s="46"/>
      <c r="G34" s="39"/>
      <c r="H34" s="39"/>
      <c r="I34" s="46"/>
      <c r="J34" s="46"/>
      <c r="K34" s="46"/>
      <c r="L34" s="46"/>
      <c r="M34" s="46"/>
      <c r="N34" s="46"/>
      <c r="O34" s="46"/>
      <c r="P34" s="201"/>
      <c r="Q34" s="46"/>
      <c r="R34" s="46"/>
      <c r="S34" s="46"/>
      <c r="T34" s="46"/>
      <c r="U34" s="46"/>
      <c r="V34" s="46"/>
      <c r="W34" s="46"/>
      <c r="X34" s="46"/>
      <c r="Y34" s="46"/>
      <c r="Z34" s="46"/>
    </row>
    <row r="35" spans="1:26" ht="18.75" customHeight="1" x14ac:dyDescent="0.2">
      <c r="A35" s="483" t="s">
        <v>285</v>
      </c>
      <c r="B35" s="478"/>
      <c r="C35" s="478"/>
      <c r="D35" s="478"/>
      <c r="E35" s="478"/>
      <c r="F35" s="478"/>
      <c r="G35" s="478"/>
      <c r="H35" s="478"/>
      <c r="I35" s="478"/>
      <c r="J35" s="478"/>
      <c r="K35" s="478"/>
      <c r="L35" s="478"/>
      <c r="M35" s="478"/>
      <c r="N35" s="478"/>
      <c r="O35" s="478"/>
      <c r="P35" s="479"/>
      <c r="Q35" s="46"/>
      <c r="R35" s="46"/>
      <c r="S35" s="46"/>
      <c r="T35" s="46"/>
      <c r="U35" s="46"/>
      <c r="V35" s="46"/>
      <c r="W35" s="46"/>
      <c r="X35" s="46"/>
      <c r="Y35" s="46"/>
      <c r="Z35" s="46"/>
    </row>
    <row r="36" spans="1:26" ht="18.75" customHeight="1" x14ac:dyDescent="0.2">
      <c r="A36" s="484" t="s">
        <v>286</v>
      </c>
      <c r="B36" s="485"/>
      <c r="C36" s="485"/>
      <c r="D36" s="485"/>
      <c r="E36" s="485"/>
      <c r="F36" s="485"/>
      <c r="G36" s="485"/>
      <c r="H36" s="485"/>
      <c r="I36" s="485"/>
      <c r="J36" s="485"/>
      <c r="K36" s="485"/>
      <c r="L36" s="485"/>
      <c r="M36" s="485"/>
      <c r="N36" s="485"/>
      <c r="O36" s="485"/>
      <c r="P36" s="202"/>
      <c r="Q36" s="46"/>
      <c r="R36" s="46"/>
      <c r="S36" s="46"/>
      <c r="T36" s="46"/>
      <c r="U36" s="46"/>
      <c r="V36" s="46"/>
      <c r="W36" s="46"/>
      <c r="X36" s="46"/>
      <c r="Y36" s="46"/>
      <c r="Z36" s="46"/>
    </row>
    <row r="37" spans="1:26" ht="12.75" customHeight="1" x14ac:dyDescent="0.2">
      <c r="A37" s="46"/>
      <c r="B37" s="46"/>
      <c r="C37" s="46"/>
      <c r="D37" s="46"/>
      <c r="E37" s="39"/>
      <c r="F37" s="46"/>
      <c r="G37" s="39"/>
      <c r="H37" s="39"/>
      <c r="I37" s="46"/>
      <c r="J37" s="46"/>
      <c r="K37" s="46"/>
      <c r="L37" s="46"/>
      <c r="M37" s="46"/>
      <c r="N37" s="46"/>
      <c r="O37" s="46"/>
      <c r="P37" s="46"/>
      <c r="Q37" s="46"/>
      <c r="R37" s="46"/>
      <c r="S37" s="46"/>
      <c r="T37" s="46"/>
      <c r="U37" s="46"/>
      <c r="V37" s="46"/>
      <c r="W37" s="46"/>
      <c r="X37" s="46"/>
      <c r="Y37" s="46"/>
      <c r="Z37" s="46"/>
    </row>
    <row r="38" spans="1:26" ht="12.75" customHeight="1" x14ac:dyDescent="0.2">
      <c r="A38" s="46"/>
      <c r="B38" s="46"/>
      <c r="C38" s="46"/>
      <c r="D38" s="46"/>
      <c r="E38" s="39"/>
      <c r="F38" s="46"/>
      <c r="G38" s="39"/>
      <c r="H38" s="39"/>
      <c r="I38" s="46"/>
      <c r="J38" s="46"/>
      <c r="K38" s="46"/>
      <c r="L38" s="46"/>
      <c r="M38" s="46"/>
      <c r="N38" s="46"/>
      <c r="O38" s="46"/>
      <c r="P38" s="46"/>
      <c r="Q38" s="46"/>
      <c r="R38" s="46"/>
      <c r="S38" s="46"/>
      <c r="T38" s="46"/>
      <c r="U38" s="46"/>
      <c r="V38" s="46"/>
      <c r="W38" s="46"/>
      <c r="X38" s="46"/>
      <c r="Y38" s="46"/>
      <c r="Z38" s="46"/>
    </row>
    <row r="39" spans="1:26" ht="12.75" customHeight="1" x14ac:dyDescent="0.2">
      <c r="A39" s="46"/>
      <c r="B39" s="46"/>
      <c r="C39" s="46"/>
      <c r="D39" s="46"/>
      <c r="E39" s="39"/>
      <c r="F39" s="46"/>
      <c r="G39" s="39"/>
      <c r="H39" s="39"/>
      <c r="I39" s="46"/>
      <c r="J39" s="46"/>
      <c r="K39" s="46"/>
      <c r="L39" s="46"/>
      <c r="M39" s="46"/>
      <c r="N39" s="46"/>
      <c r="O39" s="46"/>
      <c r="P39" s="46"/>
      <c r="Q39" s="46"/>
      <c r="R39" s="46"/>
      <c r="S39" s="46"/>
      <c r="T39" s="46"/>
      <c r="U39" s="46"/>
      <c r="V39" s="46"/>
      <c r="W39" s="46"/>
      <c r="X39" s="46"/>
      <c r="Y39" s="46"/>
      <c r="Z39" s="46"/>
    </row>
    <row r="40" spans="1:26" ht="12.75" customHeight="1" x14ac:dyDescent="0.2">
      <c r="A40" s="46"/>
      <c r="B40" s="46"/>
      <c r="C40" s="46"/>
      <c r="D40" s="46"/>
      <c r="E40" s="39"/>
      <c r="F40" s="46"/>
      <c r="G40" s="39"/>
      <c r="H40" s="39"/>
      <c r="I40" s="46"/>
      <c r="J40" s="46"/>
      <c r="K40" s="46"/>
      <c r="L40" s="46"/>
      <c r="M40" s="46"/>
      <c r="N40" s="46"/>
      <c r="O40" s="46"/>
      <c r="P40" s="46"/>
      <c r="Q40" s="46"/>
      <c r="R40" s="46"/>
      <c r="S40" s="46"/>
      <c r="T40" s="46"/>
      <c r="U40" s="46"/>
      <c r="V40" s="46"/>
      <c r="W40" s="46"/>
      <c r="X40" s="46"/>
      <c r="Y40" s="46"/>
      <c r="Z40" s="46"/>
    </row>
    <row r="41" spans="1:26" ht="12.75" customHeight="1" x14ac:dyDescent="0.2">
      <c r="A41" s="46"/>
      <c r="B41" s="46"/>
      <c r="C41" s="46"/>
      <c r="D41" s="46"/>
      <c r="E41" s="39"/>
      <c r="F41" s="46"/>
      <c r="G41" s="39"/>
      <c r="H41" s="39"/>
      <c r="I41" s="46"/>
      <c r="J41" s="46"/>
      <c r="K41" s="46"/>
      <c r="L41" s="46"/>
      <c r="M41" s="46"/>
      <c r="N41" s="46"/>
      <c r="O41" s="46"/>
      <c r="P41" s="46"/>
      <c r="Q41" s="46"/>
      <c r="R41" s="46"/>
      <c r="S41" s="46"/>
      <c r="T41" s="46"/>
      <c r="U41" s="46"/>
      <c r="V41" s="46"/>
      <c r="W41" s="46"/>
      <c r="X41" s="46"/>
      <c r="Y41" s="46"/>
      <c r="Z41" s="46"/>
    </row>
    <row r="42" spans="1:26" ht="12.75" customHeight="1" x14ac:dyDescent="0.2">
      <c r="A42" s="46"/>
      <c r="B42" s="46"/>
      <c r="C42" s="46"/>
      <c r="D42" s="46"/>
      <c r="E42" s="39"/>
      <c r="F42" s="46"/>
      <c r="G42" s="39"/>
      <c r="H42" s="39"/>
      <c r="I42" s="46"/>
      <c r="J42" s="46"/>
      <c r="K42" s="46"/>
      <c r="L42" s="46"/>
      <c r="M42" s="46"/>
      <c r="N42" s="46"/>
      <c r="O42" s="46"/>
      <c r="P42" s="46"/>
      <c r="Q42" s="46"/>
      <c r="R42" s="46"/>
      <c r="S42" s="46"/>
      <c r="T42" s="46"/>
      <c r="U42" s="46"/>
      <c r="V42" s="46"/>
      <c r="W42" s="46"/>
      <c r="X42" s="46"/>
      <c r="Y42" s="46"/>
      <c r="Z42" s="46"/>
    </row>
    <row r="43" spans="1:26" ht="12.75" customHeight="1" x14ac:dyDescent="0.2">
      <c r="A43" s="46"/>
      <c r="B43" s="46"/>
      <c r="C43" s="46"/>
      <c r="D43" s="46"/>
      <c r="E43" s="39"/>
      <c r="F43" s="46"/>
      <c r="G43" s="39"/>
      <c r="H43" s="39"/>
      <c r="I43" s="46"/>
      <c r="J43" s="46"/>
      <c r="K43" s="46"/>
      <c r="L43" s="46"/>
      <c r="M43" s="46"/>
      <c r="N43" s="46"/>
      <c r="O43" s="46"/>
      <c r="P43" s="46"/>
      <c r="Q43" s="46"/>
      <c r="R43" s="46"/>
      <c r="S43" s="46"/>
      <c r="T43" s="46"/>
      <c r="U43" s="46"/>
      <c r="V43" s="46"/>
      <c r="W43" s="46"/>
      <c r="X43" s="46"/>
      <c r="Y43" s="46"/>
      <c r="Z43" s="46"/>
    </row>
    <row r="44" spans="1:26" ht="12.75" customHeight="1" x14ac:dyDescent="0.2">
      <c r="A44" s="46"/>
      <c r="B44" s="46"/>
      <c r="C44" s="46"/>
      <c r="D44" s="46"/>
      <c r="E44" s="39"/>
      <c r="F44" s="46"/>
      <c r="G44" s="39"/>
      <c r="H44" s="39"/>
      <c r="I44" s="46"/>
      <c r="J44" s="46"/>
      <c r="K44" s="46"/>
      <c r="L44" s="46"/>
      <c r="M44" s="46"/>
      <c r="N44" s="46"/>
      <c r="O44" s="46"/>
      <c r="P44" s="46"/>
      <c r="Q44" s="46"/>
      <c r="R44" s="46"/>
      <c r="S44" s="46"/>
      <c r="T44" s="46"/>
      <c r="U44" s="46"/>
      <c r="V44" s="46"/>
      <c r="W44" s="46"/>
      <c r="X44" s="46"/>
      <c r="Y44" s="46"/>
      <c r="Z44" s="46"/>
    </row>
    <row r="45" spans="1:26" ht="12.75" customHeight="1" x14ac:dyDescent="0.2">
      <c r="A45" s="46"/>
      <c r="B45" s="46"/>
      <c r="C45" s="46"/>
      <c r="D45" s="46"/>
      <c r="E45" s="39"/>
      <c r="F45" s="46"/>
      <c r="G45" s="39"/>
      <c r="H45" s="39"/>
      <c r="I45" s="46"/>
      <c r="J45" s="46"/>
      <c r="K45" s="46"/>
      <c r="L45" s="46"/>
      <c r="M45" s="46"/>
      <c r="N45" s="46"/>
      <c r="O45" s="46"/>
      <c r="P45" s="46"/>
      <c r="Q45" s="46"/>
      <c r="R45" s="46"/>
      <c r="S45" s="46"/>
      <c r="T45" s="46"/>
      <c r="U45" s="46"/>
      <c r="V45" s="46"/>
      <c r="W45" s="46"/>
      <c r="X45" s="46"/>
      <c r="Y45" s="46"/>
      <c r="Z45" s="46"/>
    </row>
    <row r="46" spans="1:26" ht="12.75" customHeight="1" x14ac:dyDescent="0.2">
      <c r="A46" s="46"/>
      <c r="B46" s="46"/>
      <c r="C46" s="46"/>
      <c r="D46" s="46"/>
      <c r="E46" s="39"/>
      <c r="F46" s="46"/>
      <c r="G46" s="39"/>
      <c r="H46" s="39"/>
      <c r="I46" s="46"/>
      <c r="J46" s="46"/>
      <c r="K46" s="46"/>
      <c r="L46" s="46"/>
      <c r="M46" s="46"/>
      <c r="N46" s="46"/>
      <c r="O46" s="46"/>
      <c r="P46" s="46"/>
      <c r="Q46" s="46"/>
      <c r="R46" s="46"/>
      <c r="S46" s="46"/>
      <c r="T46" s="46"/>
      <c r="U46" s="46"/>
      <c r="V46" s="46"/>
      <c r="W46" s="46"/>
      <c r="X46" s="46"/>
      <c r="Y46" s="46"/>
      <c r="Z46" s="46"/>
    </row>
    <row r="47" spans="1:26" ht="12.75" customHeight="1" x14ac:dyDescent="0.2">
      <c r="A47" s="46"/>
      <c r="B47" s="46"/>
      <c r="C47" s="46"/>
      <c r="D47" s="46"/>
      <c r="E47" s="39"/>
      <c r="F47" s="46"/>
      <c r="G47" s="39"/>
      <c r="H47" s="39"/>
      <c r="I47" s="46"/>
      <c r="J47" s="46"/>
      <c r="K47" s="46"/>
      <c r="L47" s="46"/>
      <c r="M47" s="46"/>
      <c r="N47" s="46"/>
      <c r="O47" s="46"/>
      <c r="P47" s="46"/>
      <c r="Q47" s="46"/>
      <c r="R47" s="46"/>
      <c r="S47" s="46"/>
      <c r="T47" s="46"/>
      <c r="U47" s="46"/>
      <c r="V47" s="46"/>
      <c r="W47" s="46"/>
      <c r="X47" s="46"/>
      <c r="Y47" s="46"/>
      <c r="Z47" s="46"/>
    </row>
    <row r="48" spans="1:26" ht="12.75" customHeight="1" x14ac:dyDescent="0.2">
      <c r="A48" s="46"/>
      <c r="B48" s="46"/>
      <c r="C48" s="46"/>
      <c r="D48" s="46"/>
      <c r="E48" s="39"/>
      <c r="F48" s="46"/>
      <c r="G48" s="39"/>
      <c r="H48" s="39"/>
      <c r="I48" s="46"/>
      <c r="J48" s="46"/>
      <c r="K48" s="46"/>
      <c r="L48" s="46"/>
      <c r="M48" s="46"/>
      <c r="N48" s="46"/>
      <c r="O48" s="46"/>
      <c r="P48" s="46"/>
      <c r="Q48" s="46"/>
      <c r="R48" s="46"/>
      <c r="S48" s="46"/>
      <c r="T48" s="46"/>
      <c r="U48" s="46"/>
      <c r="V48" s="46"/>
      <c r="W48" s="46"/>
      <c r="X48" s="46"/>
      <c r="Y48" s="46"/>
      <c r="Z48" s="46"/>
    </row>
    <row r="49" spans="1:26" ht="12.75" customHeight="1" x14ac:dyDescent="0.2">
      <c r="A49" s="46"/>
      <c r="B49" s="46"/>
      <c r="C49" s="46"/>
      <c r="D49" s="46"/>
      <c r="E49" s="39"/>
      <c r="F49" s="46"/>
      <c r="G49" s="39"/>
      <c r="H49" s="39"/>
      <c r="I49" s="46"/>
      <c r="J49" s="46"/>
      <c r="K49" s="46"/>
      <c r="L49" s="46"/>
      <c r="M49" s="46"/>
      <c r="N49" s="46"/>
      <c r="O49" s="46"/>
      <c r="P49" s="46"/>
      <c r="Q49" s="46"/>
      <c r="R49" s="46"/>
      <c r="S49" s="46"/>
      <c r="T49" s="46"/>
      <c r="U49" s="46"/>
      <c r="V49" s="46"/>
      <c r="W49" s="46"/>
      <c r="X49" s="46"/>
      <c r="Y49" s="46"/>
      <c r="Z49" s="46"/>
    </row>
    <row r="50" spans="1:26" ht="12.75" customHeight="1" x14ac:dyDescent="0.2">
      <c r="A50" s="46"/>
      <c r="B50" s="46"/>
      <c r="C50" s="46"/>
      <c r="D50" s="46"/>
      <c r="E50" s="39"/>
      <c r="F50" s="46"/>
      <c r="G50" s="39"/>
      <c r="H50" s="39"/>
      <c r="I50" s="46"/>
      <c r="J50" s="46"/>
      <c r="K50" s="46"/>
      <c r="L50" s="46"/>
      <c r="M50" s="46"/>
      <c r="N50" s="46"/>
      <c r="O50" s="46"/>
      <c r="P50" s="46"/>
      <c r="Q50" s="46"/>
      <c r="R50" s="46"/>
      <c r="S50" s="46"/>
      <c r="T50" s="46"/>
      <c r="U50" s="46"/>
      <c r="V50" s="46"/>
      <c r="W50" s="46"/>
      <c r="X50" s="46"/>
      <c r="Y50" s="46"/>
      <c r="Z50" s="46"/>
    </row>
    <row r="51" spans="1:26" ht="12.75" customHeight="1" x14ac:dyDescent="0.2">
      <c r="A51" s="46"/>
      <c r="B51" s="46"/>
      <c r="C51" s="46"/>
      <c r="D51" s="46"/>
      <c r="E51" s="39"/>
      <c r="F51" s="46"/>
      <c r="G51" s="39"/>
      <c r="H51" s="39"/>
      <c r="I51" s="46"/>
      <c r="J51" s="46"/>
      <c r="K51" s="46"/>
      <c r="L51" s="46"/>
      <c r="M51" s="46"/>
      <c r="N51" s="46"/>
      <c r="O51" s="46"/>
      <c r="P51" s="46"/>
      <c r="Q51" s="46"/>
      <c r="R51" s="46"/>
      <c r="S51" s="46"/>
      <c r="T51" s="46"/>
      <c r="U51" s="46"/>
      <c r="V51" s="46"/>
      <c r="W51" s="46"/>
      <c r="X51" s="46"/>
      <c r="Y51" s="46"/>
      <c r="Z51" s="46"/>
    </row>
    <row r="52" spans="1:26" ht="12.75" customHeight="1" x14ac:dyDescent="0.2">
      <c r="A52" s="46"/>
      <c r="B52" s="46"/>
      <c r="C52" s="46"/>
      <c r="D52" s="46"/>
      <c r="E52" s="39"/>
      <c r="F52" s="46"/>
      <c r="G52" s="39"/>
      <c r="H52" s="39"/>
      <c r="I52" s="46"/>
      <c r="J52" s="46"/>
      <c r="K52" s="46"/>
      <c r="L52" s="46"/>
      <c r="M52" s="46"/>
      <c r="N52" s="46"/>
      <c r="O52" s="46"/>
      <c r="P52" s="46"/>
      <c r="Q52" s="46"/>
      <c r="R52" s="46"/>
      <c r="S52" s="46"/>
      <c r="T52" s="46"/>
      <c r="U52" s="46"/>
      <c r="V52" s="46"/>
      <c r="W52" s="46"/>
      <c r="X52" s="46"/>
      <c r="Y52" s="46"/>
      <c r="Z52" s="46"/>
    </row>
    <row r="53" spans="1:26" ht="12.75" customHeight="1" x14ac:dyDescent="0.2">
      <c r="A53" s="46"/>
      <c r="B53" s="46"/>
      <c r="C53" s="46"/>
      <c r="D53" s="46"/>
      <c r="E53" s="39"/>
      <c r="F53" s="46"/>
      <c r="G53" s="39"/>
      <c r="H53" s="39"/>
      <c r="I53" s="46"/>
      <c r="J53" s="46"/>
      <c r="K53" s="46"/>
      <c r="L53" s="46"/>
      <c r="M53" s="46"/>
      <c r="N53" s="46"/>
      <c r="O53" s="46"/>
      <c r="P53" s="46"/>
      <c r="Q53" s="46"/>
      <c r="R53" s="46"/>
      <c r="S53" s="46"/>
      <c r="T53" s="46"/>
      <c r="U53" s="46"/>
      <c r="V53" s="46"/>
      <c r="W53" s="46"/>
      <c r="X53" s="46"/>
      <c r="Y53" s="46"/>
      <c r="Z53" s="46"/>
    </row>
    <row r="54" spans="1:26" ht="12.75" customHeight="1" x14ac:dyDescent="0.2">
      <c r="A54" s="46"/>
      <c r="B54" s="46"/>
      <c r="C54" s="46"/>
      <c r="D54" s="46"/>
      <c r="E54" s="39"/>
      <c r="F54" s="46"/>
      <c r="G54" s="39"/>
      <c r="H54" s="39"/>
      <c r="I54" s="46"/>
      <c r="J54" s="46"/>
      <c r="K54" s="46"/>
      <c r="L54" s="46"/>
      <c r="M54" s="46"/>
      <c r="N54" s="46"/>
      <c r="O54" s="46"/>
      <c r="P54" s="46"/>
      <c r="Q54" s="46"/>
      <c r="R54" s="46"/>
      <c r="S54" s="46"/>
      <c r="T54" s="46"/>
      <c r="U54" s="46"/>
      <c r="V54" s="46"/>
      <c r="W54" s="46"/>
      <c r="X54" s="46"/>
      <c r="Y54" s="46"/>
      <c r="Z54" s="46"/>
    </row>
    <row r="55" spans="1:26" ht="12.75" customHeight="1" x14ac:dyDescent="0.2">
      <c r="A55" s="46"/>
      <c r="B55" s="46"/>
      <c r="C55" s="46"/>
      <c r="D55" s="46"/>
      <c r="E55" s="39"/>
      <c r="F55" s="46"/>
      <c r="G55" s="39"/>
      <c r="H55" s="39"/>
      <c r="I55" s="46"/>
      <c r="J55" s="46"/>
      <c r="K55" s="46"/>
      <c r="L55" s="46"/>
      <c r="M55" s="46"/>
      <c r="N55" s="46"/>
      <c r="O55" s="46"/>
      <c r="P55" s="46"/>
      <c r="Q55" s="46"/>
      <c r="R55" s="46"/>
      <c r="S55" s="46"/>
      <c r="T55" s="46"/>
      <c r="U55" s="46"/>
      <c r="V55" s="46"/>
      <c r="W55" s="46"/>
      <c r="X55" s="46"/>
      <c r="Y55" s="46"/>
      <c r="Z55" s="46"/>
    </row>
    <row r="56" spans="1:26" ht="12.75" customHeight="1" x14ac:dyDescent="0.2">
      <c r="A56" s="46"/>
      <c r="B56" s="46"/>
      <c r="C56" s="46"/>
      <c r="D56" s="46"/>
      <c r="E56" s="39"/>
      <c r="F56" s="46"/>
      <c r="G56" s="39"/>
      <c r="H56" s="39"/>
      <c r="I56" s="46"/>
      <c r="J56" s="46"/>
      <c r="K56" s="46"/>
      <c r="L56" s="46"/>
      <c r="M56" s="46"/>
      <c r="N56" s="46"/>
      <c r="O56" s="46"/>
      <c r="P56" s="46"/>
      <c r="Q56" s="46"/>
      <c r="R56" s="46"/>
      <c r="S56" s="46"/>
      <c r="T56" s="46"/>
      <c r="U56" s="46"/>
      <c r="V56" s="46"/>
      <c r="W56" s="46"/>
      <c r="X56" s="46"/>
      <c r="Y56" s="46"/>
      <c r="Z56" s="46"/>
    </row>
    <row r="57" spans="1:26" ht="12.75" customHeight="1" x14ac:dyDescent="0.2">
      <c r="A57" s="46"/>
      <c r="B57" s="46"/>
      <c r="C57" s="46"/>
      <c r="D57" s="46"/>
      <c r="E57" s="39"/>
      <c r="F57" s="46"/>
      <c r="G57" s="39"/>
      <c r="H57" s="39"/>
      <c r="I57" s="46"/>
      <c r="J57" s="46"/>
      <c r="K57" s="46"/>
      <c r="L57" s="46"/>
      <c r="M57" s="46"/>
      <c r="N57" s="46"/>
      <c r="O57" s="46"/>
      <c r="P57" s="46"/>
      <c r="Q57" s="46"/>
      <c r="R57" s="46"/>
      <c r="S57" s="46"/>
      <c r="T57" s="46"/>
      <c r="U57" s="46"/>
      <c r="V57" s="46"/>
      <c r="W57" s="46"/>
      <c r="X57" s="46"/>
      <c r="Y57" s="46"/>
      <c r="Z57" s="46"/>
    </row>
    <row r="58" spans="1:26" ht="12.75" customHeight="1" x14ac:dyDescent="0.2">
      <c r="A58" s="46"/>
      <c r="B58" s="46"/>
      <c r="C58" s="46"/>
      <c r="D58" s="46"/>
      <c r="E58" s="39"/>
      <c r="F58" s="46"/>
      <c r="G58" s="39"/>
      <c r="H58" s="39"/>
      <c r="I58" s="46"/>
      <c r="J58" s="46"/>
      <c r="K58" s="46"/>
      <c r="L58" s="46"/>
      <c r="M58" s="46"/>
      <c r="N58" s="46"/>
      <c r="O58" s="46"/>
      <c r="P58" s="46"/>
      <c r="Q58" s="46"/>
      <c r="R58" s="46"/>
      <c r="S58" s="46"/>
      <c r="T58" s="46"/>
      <c r="U58" s="46"/>
      <c r="V58" s="46"/>
      <c r="W58" s="46"/>
      <c r="X58" s="46"/>
      <c r="Y58" s="46"/>
      <c r="Z58" s="46"/>
    </row>
    <row r="59" spans="1:26" ht="12.75" customHeight="1" x14ac:dyDescent="0.2">
      <c r="A59" s="46"/>
      <c r="B59" s="46"/>
      <c r="C59" s="46"/>
      <c r="D59" s="46"/>
      <c r="E59" s="39"/>
      <c r="F59" s="46"/>
      <c r="G59" s="39"/>
      <c r="H59" s="39"/>
      <c r="I59" s="46"/>
      <c r="J59" s="46"/>
      <c r="K59" s="46"/>
      <c r="L59" s="46"/>
      <c r="M59" s="46"/>
      <c r="N59" s="46"/>
      <c r="O59" s="46"/>
      <c r="P59" s="46"/>
      <c r="Q59" s="46"/>
      <c r="R59" s="46"/>
      <c r="S59" s="46"/>
      <c r="T59" s="46"/>
      <c r="U59" s="46"/>
      <c r="V59" s="46"/>
      <c r="W59" s="46"/>
      <c r="X59" s="46"/>
      <c r="Y59" s="46"/>
      <c r="Z59" s="46"/>
    </row>
    <row r="60" spans="1:26" ht="12.75" customHeight="1" x14ac:dyDescent="0.2">
      <c r="A60" s="46"/>
      <c r="B60" s="46"/>
      <c r="C60" s="46"/>
      <c r="D60" s="46"/>
      <c r="E60" s="39"/>
      <c r="F60" s="46"/>
      <c r="G60" s="39"/>
      <c r="H60" s="39"/>
      <c r="I60" s="46"/>
      <c r="J60" s="46"/>
      <c r="K60" s="46"/>
      <c r="L60" s="46"/>
      <c r="M60" s="46"/>
      <c r="N60" s="46"/>
      <c r="O60" s="46"/>
      <c r="P60" s="46"/>
      <c r="Q60" s="46"/>
      <c r="R60" s="46"/>
      <c r="S60" s="46"/>
      <c r="T60" s="46"/>
      <c r="U60" s="46"/>
      <c r="V60" s="46"/>
      <c r="W60" s="46"/>
      <c r="X60" s="46"/>
      <c r="Y60" s="46"/>
      <c r="Z60" s="46"/>
    </row>
    <row r="61" spans="1:26" ht="12.75" customHeight="1" x14ac:dyDescent="0.2">
      <c r="A61" s="46"/>
      <c r="B61" s="46"/>
      <c r="C61" s="46"/>
      <c r="D61" s="46"/>
      <c r="E61" s="39"/>
      <c r="F61" s="46"/>
      <c r="G61" s="39"/>
      <c r="H61" s="39"/>
      <c r="I61" s="46"/>
      <c r="J61" s="46"/>
      <c r="K61" s="46"/>
      <c r="L61" s="46"/>
      <c r="M61" s="46"/>
      <c r="N61" s="46"/>
      <c r="O61" s="46"/>
      <c r="P61" s="46"/>
      <c r="Q61" s="46"/>
      <c r="R61" s="46"/>
      <c r="S61" s="46"/>
      <c r="T61" s="46"/>
      <c r="U61" s="46"/>
      <c r="V61" s="46"/>
      <c r="W61" s="46"/>
      <c r="X61" s="46"/>
      <c r="Y61" s="46"/>
      <c r="Z61" s="46"/>
    </row>
    <row r="62" spans="1:26" ht="12.75" customHeight="1" x14ac:dyDescent="0.2">
      <c r="A62" s="46"/>
      <c r="B62" s="46"/>
      <c r="C62" s="46"/>
      <c r="D62" s="46"/>
      <c r="E62" s="39"/>
      <c r="F62" s="46"/>
      <c r="G62" s="39"/>
      <c r="H62" s="39"/>
      <c r="I62" s="46"/>
      <c r="J62" s="46"/>
      <c r="K62" s="46"/>
      <c r="L62" s="46"/>
      <c r="M62" s="46"/>
      <c r="N62" s="46"/>
      <c r="O62" s="46"/>
      <c r="P62" s="46"/>
      <c r="Q62" s="46"/>
      <c r="R62" s="46"/>
      <c r="S62" s="46"/>
      <c r="T62" s="46"/>
      <c r="U62" s="46"/>
      <c r="V62" s="46"/>
      <c r="W62" s="46"/>
      <c r="X62" s="46"/>
      <c r="Y62" s="46"/>
      <c r="Z62" s="46"/>
    </row>
    <row r="63" spans="1:26" ht="12.75" customHeight="1" x14ac:dyDescent="0.2">
      <c r="A63" s="46"/>
      <c r="B63" s="46"/>
      <c r="C63" s="46"/>
      <c r="D63" s="46"/>
      <c r="E63" s="39"/>
      <c r="F63" s="46"/>
      <c r="G63" s="39"/>
      <c r="H63" s="39"/>
      <c r="I63" s="46"/>
      <c r="J63" s="46"/>
      <c r="K63" s="46"/>
      <c r="L63" s="46"/>
      <c r="M63" s="46"/>
      <c r="N63" s="46"/>
      <c r="O63" s="46"/>
      <c r="P63" s="46"/>
      <c r="Q63" s="46"/>
      <c r="R63" s="46"/>
      <c r="S63" s="46"/>
      <c r="T63" s="46"/>
      <c r="U63" s="46"/>
      <c r="V63" s="46"/>
      <c r="W63" s="46"/>
      <c r="X63" s="46"/>
      <c r="Y63" s="46"/>
      <c r="Z63" s="46"/>
    </row>
    <row r="64" spans="1:26" ht="12.75" customHeight="1" x14ac:dyDescent="0.2">
      <c r="A64" s="46"/>
      <c r="B64" s="46"/>
      <c r="C64" s="46"/>
      <c r="D64" s="46"/>
      <c r="E64" s="39"/>
      <c r="F64" s="46"/>
      <c r="G64" s="39"/>
      <c r="H64" s="39"/>
      <c r="I64" s="46"/>
      <c r="J64" s="46"/>
      <c r="K64" s="46"/>
      <c r="L64" s="46"/>
      <c r="M64" s="46"/>
      <c r="N64" s="46"/>
      <c r="O64" s="46"/>
      <c r="P64" s="46"/>
      <c r="Q64" s="46"/>
      <c r="R64" s="46"/>
      <c r="S64" s="46"/>
      <c r="T64" s="46"/>
      <c r="U64" s="46"/>
      <c r="V64" s="46"/>
      <c r="W64" s="46"/>
      <c r="X64" s="46"/>
      <c r="Y64" s="46"/>
      <c r="Z64" s="46"/>
    </row>
    <row r="65" spans="1:26" ht="12.75" customHeight="1" x14ac:dyDescent="0.2">
      <c r="A65" s="46"/>
      <c r="B65" s="46"/>
      <c r="C65" s="46"/>
      <c r="D65" s="46"/>
      <c r="E65" s="39"/>
      <c r="F65" s="46"/>
      <c r="G65" s="39"/>
      <c r="H65" s="39"/>
      <c r="I65" s="46"/>
      <c r="J65" s="46"/>
      <c r="K65" s="46"/>
      <c r="L65" s="46"/>
      <c r="M65" s="46"/>
      <c r="N65" s="46"/>
      <c r="O65" s="46"/>
      <c r="P65" s="46"/>
      <c r="Q65" s="46"/>
      <c r="R65" s="46"/>
      <c r="S65" s="46"/>
      <c r="T65" s="46"/>
      <c r="U65" s="46"/>
      <c r="V65" s="46"/>
      <c r="W65" s="46"/>
      <c r="X65" s="46"/>
      <c r="Y65" s="46"/>
      <c r="Z65" s="46"/>
    </row>
    <row r="66" spans="1:26" ht="12.75" customHeight="1" x14ac:dyDescent="0.2">
      <c r="A66" s="46"/>
      <c r="B66" s="46"/>
      <c r="C66" s="46"/>
      <c r="D66" s="46"/>
      <c r="E66" s="39"/>
      <c r="F66" s="46"/>
      <c r="G66" s="39"/>
      <c r="H66" s="39"/>
      <c r="I66" s="46"/>
      <c r="J66" s="46"/>
      <c r="K66" s="46"/>
      <c r="L66" s="46"/>
      <c r="M66" s="46"/>
      <c r="N66" s="46"/>
      <c r="O66" s="46"/>
      <c r="P66" s="46"/>
      <c r="Q66" s="46"/>
      <c r="R66" s="46"/>
      <c r="S66" s="46"/>
      <c r="T66" s="46"/>
      <c r="U66" s="46"/>
      <c r="V66" s="46"/>
      <c r="W66" s="46"/>
      <c r="X66" s="46"/>
      <c r="Y66" s="46"/>
      <c r="Z66" s="46"/>
    </row>
    <row r="67" spans="1:26" ht="12.75" customHeight="1" x14ac:dyDescent="0.2">
      <c r="A67" s="46"/>
      <c r="B67" s="46"/>
      <c r="C67" s="46"/>
      <c r="D67" s="46"/>
      <c r="E67" s="39"/>
      <c r="F67" s="46"/>
      <c r="G67" s="39"/>
      <c r="H67" s="39"/>
      <c r="I67" s="46"/>
      <c r="J67" s="46"/>
      <c r="K67" s="46"/>
      <c r="L67" s="46"/>
      <c r="M67" s="46"/>
      <c r="N67" s="46"/>
      <c r="O67" s="46"/>
      <c r="P67" s="46"/>
      <c r="Q67" s="46"/>
      <c r="R67" s="46"/>
      <c r="S67" s="46"/>
      <c r="T67" s="46"/>
      <c r="U67" s="46"/>
      <c r="V67" s="46"/>
      <c r="W67" s="46"/>
      <c r="X67" s="46"/>
      <c r="Y67" s="46"/>
      <c r="Z67" s="46"/>
    </row>
    <row r="68" spans="1:26" ht="12.75" customHeight="1" x14ac:dyDescent="0.2">
      <c r="A68" s="46"/>
      <c r="B68" s="46"/>
      <c r="C68" s="46"/>
      <c r="D68" s="46"/>
      <c r="E68" s="39"/>
      <c r="F68" s="46"/>
      <c r="G68" s="39"/>
      <c r="H68" s="39"/>
      <c r="I68" s="46"/>
      <c r="J68" s="46"/>
      <c r="K68" s="46"/>
      <c r="L68" s="46"/>
      <c r="M68" s="46"/>
      <c r="N68" s="46"/>
      <c r="O68" s="46"/>
      <c r="P68" s="46"/>
      <c r="Q68" s="46"/>
      <c r="R68" s="46"/>
      <c r="S68" s="46"/>
      <c r="T68" s="46"/>
      <c r="U68" s="46"/>
      <c r="V68" s="46"/>
      <c r="W68" s="46"/>
      <c r="X68" s="46"/>
      <c r="Y68" s="46"/>
      <c r="Z68" s="46"/>
    </row>
    <row r="69" spans="1:26" ht="12.75" customHeight="1" x14ac:dyDescent="0.2">
      <c r="A69" s="46"/>
      <c r="B69" s="46"/>
      <c r="C69" s="46"/>
      <c r="D69" s="46"/>
      <c r="E69" s="39"/>
      <c r="F69" s="46"/>
      <c r="G69" s="39"/>
      <c r="H69" s="39"/>
      <c r="I69" s="46"/>
      <c r="J69" s="46"/>
      <c r="K69" s="46"/>
      <c r="L69" s="46"/>
      <c r="M69" s="46"/>
      <c r="N69" s="46"/>
      <c r="O69" s="46"/>
      <c r="P69" s="46"/>
      <c r="Q69" s="46"/>
      <c r="R69" s="46"/>
      <c r="S69" s="46"/>
      <c r="T69" s="46"/>
      <c r="U69" s="46"/>
      <c r="V69" s="46"/>
      <c r="W69" s="46"/>
      <c r="X69" s="46"/>
      <c r="Y69" s="46"/>
      <c r="Z69" s="46"/>
    </row>
    <row r="70" spans="1:26" ht="12.75" customHeight="1" x14ac:dyDescent="0.2">
      <c r="A70" s="46"/>
      <c r="B70" s="46"/>
      <c r="C70" s="46"/>
      <c r="D70" s="46"/>
      <c r="E70" s="39"/>
      <c r="F70" s="46"/>
      <c r="G70" s="39"/>
      <c r="H70" s="39"/>
      <c r="I70" s="46"/>
      <c r="J70" s="46"/>
      <c r="K70" s="46"/>
      <c r="L70" s="46"/>
      <c r="M70" s="46"/>
      <c r="N70" s="46"/>
      <c r="O70" s="46"/>
      <c r="P70" s="46"/>
      <c r="Q70" s="46"/>
      <c r="R70" s="46"/>
      <c r="S70" s="46"/>
      <c r="T70" s="46"/>
      <c r="U70" s="46"/>
      <c r="V70" s="46"/>
      <c r="W70" s="46"/>
      <c r="X70" s="46"/>
      <c r="Y70" s="46"/>
      <c r="Z70" s="46"/>
    </row>
    <row r="71" spans="1:26" ht="12.75" customHeight="1" x14ac:dyDescent="0.2">
      <c r="A71" s="46"/>
      <c r="B71" s="46"/>
      <c r="C71" s="46"/>
      <c r="D71" s="46"/>
      <c r="E71" s="39"/>
      <c r="F71" s="46"/>
      <c r="G71" s="39"/>
      <c r="H71" s="39"/>
      <c r="I71" s="46"/>
      <c r="J71" s="46"/>
      <c r="K71" s="46"/>
      <c r="L71" s="46"/>
      <c r="M71" s="46"/>
      <c r="N71" s="46"/>
      <c r="O71" s="46"/>
      <c r="P71" s="46"/>
      <c r="Q71" s="46"/>
      <c r="R71" s="46"/>
      <c r="S71" s="46"/>
      <c r="T71" s="46"/>
      <c r="U71" s="46"/>
      <c r="V71" s="46"/>
      <c r="W71" s="46"/>
      <c r="X71" s="46"/>
      <c r="Y71" s="46"/>
      <c r="Z71" s="46"/>
    </row>
    <row r="72" spans="1:26" ht="12.75" customHeight="1" x14ac:dyDescent="0.2">
      <c r="A72" s="46"/>
      <c r="B72" s="46"/>
      <c r="C72" s="46"/>
      <c r="D72" s="46"/>
      <c r="E72" s="39"/>
      <c r="F72" s="46"/>
      <c r="G72" s="39"/>
      <c r="H72" s="39"/>
      <c r="I72" s="46"/>
      <c r="J72" s="46"/>
      <c r="K72" s="46"/>
      <c r="L72" s="46"/>
      <c r="M72" s="46"/>
      <c r="N72" s="46"/>
      <c r="O72" s="46"/>
      <c r="P72" s="46"/>
      <c r="Q72" s="46"/>
      <c r="R72" s="46"/>
      <c r="S72" s="46"/>
      <c r="T72" s="46"/>
      <c r="U72" s="46"/>
      <c r="V72" s="46"/>
      <c r="W72" s="46"/>
      <c r="X72" s="46"/>
      <c r="Y72" s="46"/>
      <c r="Z72" s="46"/>
    </row>
    <row r="73" spans="1:26" ht="12.75" customHeight="1" x14ac:dyDescent="0.2">
      <c r="A73" s="46"/>
      <c r="B73" s="46"/>
      <c r="C73" s="46"/>
      <c r="D73" s="46"/>
      <c r="E73" s="39"/>
      <c r="F73" s="46"/>
      <c r="G73" s="39"/>
      <c r="H73" s="39"/>
      <c r="I73" s="46"/>
      <c r="J73" s="46"/>
      <c r="K73" s="46"/>
      <c r="L73" s="46"/>
      <c r="M73" s="46"/>
      <c r="N73" s="46"/>
      <c r="O73" s="46"/>
      <c r="P73" s="46"/>
      <c r="Q73" s="46"/>
      <c r="R73" s="46"/>
      <c r="S73" s="46"/>
      <c r="T73" s="46"/>
      <c r="U73" s="46"/>
      <c r="V73" s="46"/>
      <c r="W73" s="46"/>
      <c r="X73" s="46"/>
      <c r="Y73" s="46"/>
      <c r="Z73" s="46"/>
    </row>
    <row r="74" spans="1:26" ht="12.75" customHeight="1" x14ac:dyDescent="0.2">
      <c r="A74" s="46"/>
      <c r="B74" s="46"/>
      <c r="C74" s="46"/>
      <c r="D74" s="46"/>
      <c r="E74" s="39"/>
      <c r="F74" s="46"/>
      <c r="G74" s="39"/>
      <c r="H74" s="39"/>
      <c r="I74" s="46"/>
      <c r="J74" s="46"/>
      <c r="K74" s="46"/>
      <c r="L74" s="46"/>
      <c r="M74" s="46"/>
      <c r="N74" s="46"/>
      <c r="O74" s="46"/>
      <c r="P74" s="46"/>
      <c r="Q74" s="46"/>
      <c r="R74" s="46"/>
      <c r="S74" s="46"/>
      <c r="T74" s="46"/>
      <c r="U74" s="46"/>
      <c r="V74" s="46"/>
      <c r="W74" s="46"/>
      <c r="X74" s="46"/>
      <c r="Y74" s="46"/>
      <c r="Z74" s="46"/>
    </row>
    <row r="75" spans="1:26" ht="12.75" customHeight="1" x14ac:dyDescent="0.2">
      <c r="A75" s="46"/>
      <c r="B75" s="46"/>
      <c r="C75" s="46"/>
      <c r="D75" s="46"/>
      <c r="E75" s="39"/>
      <c r="F75" s="46"/>
      <c r="G75" s="39"/>
      <c r="H75" s="39"/>
      <c r="I75" s="46"/>
      <c r="J75" s="46"/>
      <c r="K75" s="46"/>
      <c r="L75" s="46"/>
      <c r="M75" s="46"/>
      <c r="N75" s="46"/>
      <c r="O75" s="46"/>
      <c r="P75" s="46"/>
      <c r="Q75" s="46"/>
      <c r="R75" s="46"/>
      <c r="S75" s="46"/>
      <c r="T75" s="46"/>
      <c r="U75" s="46"/>
      <c r="V75" s="46"/>
      <c r="W75" s="46"/>
      <c r="X75" s="46"/>
      <c r="Y75" s="46"/>
      <c r="Z75" s="46"/>
    </row>
    <row r="76" spans="1:26" ht="12.75" customHeight="1" x14ac:dyDescent="0.2">
      <c r="A76" s="46"/>
      <c r="B76" s="46"/>
      <c r="C76" s="46"/>
      <c r="D76" s="46"/>
      <c r="E76" s="39"/>
      <c r="F76" s="46"/>
      <c r="G76" s="39"/>
      <c r="H76" s="39"/>
      <c r="I76" s="46"/>
      <c r="J76" s="46"/>
      <c r="K76" s="46"/>
      <c r="L76" s="46"/>
      <c r="M76" s="46"/>
      <c r="N76" s="46"/>
      <c r="O76" s="46"/>
      <c r="P76" s="46"/>
      <c r="Q76" s="46"/>
      <c r="R76" s="46"/>
      <c r="S76" s="46"/>
      <c r="T76" s="46"/>
      <c r="U76" s="46"/>
      <c r="V76" s="46"/>
      <c r="W76" s="46"/>
      <c r="X76" s="46"/>
      <c r="Y76" s="46"/>
      <c r="Z76" s="46"/>
    </row>
    <row r="77" spans="1:26" ht="12.75" customHeight="1" x14ac:dyDescent="0.2">
      <c r="A77" s="46"/>
      <c r="B77" s="46"/>
      <c r="C77" s="46"/>
      <c r="D77" s="46"/>
      <c r="E77" s="39"/>
      <c r="F77" s="46"/>
      <c r="G77" s="39"/>
      <c r="H77" s="39"/>
      <c r="I77" s="46"/>
      <c r="J77" s="46"/>
      <c r="K77" s="46"/>
      <c r="L77" s="46"/>
      <c r="M77" s="46"/>
      <c r="N77" s="46"/>
      <c r="O77" s="46"/>
      <c r="P77" s="46"/>
      <c r="Q77" s="46"/>
      <c r="R77" s="46"/>
      <c r="S77" s="46"/>
      <c r="T77" s="46"/>
      <c r="U77" s="46"/>
      <c r="V77" s="46"/>
      <c r="W77" s="46"/>
      <c r="X77" s="46"/>
      <c r="Y77" s="46"/>
      <c r="Z77" s="46"/>
    </row>
    <row r="78" spans="1:26" ht="12.75" customHeight="1" x14ac:dyDescent="0.2">
      <c r="A78" s="46"/>
      <c r="B78" s="46"/>
      <c r="C78" s="46"/>
      <c r="D78" s="46"/>
      <c r="E78" s="39"/>
      <c r="F78" s="46"/>
      <c r="G78" s="39"/>
      <c r="H78" s="39"/>
      <c r="I78" s="46"/>
      <c r="J78" s="46"/>
      <c r="K78" s="46"/>
      <c r="L78" s="46"/>
      <c r="M78" s="46"/>
      <c r="N78" s="46"/>
      <c r="O78" s="46"/>
      <c r="P78" s="46"/>
      <c r="Q78" s="46"/>
      <c r="R78" s="46"/>
      <c r="S78" s="46"/>
      <c r="T78" s="46"/>
      <c r="U78" s="46"/>
      <c r="V78" s="46"/>
      <c r="W78" s="46"/>
      <c r="X78" s="46"/>
      <c r="Y78" s="46"/>
      <c r="Z78" s="46"/>
    </row>
    <row r="79" spans="1:26" ht="12.75" customHeight="1" x14ac:dyDescent="0.2">
      <c r="A79" s="46"/>
      <c r="B79" s="46"/>
      <c r="C79" s="46"/>
      <c r="D79" s="46"/>
      <c r="E79" s="39"/>
      <c r="F79" s="46"/>
      <c r="G79" s="39"/>
      <c r="H79" s="39"/>
      <c r="I79" s="46"/>
      <c r="J79" s="46"/>
      <c r="K79" s="46"/>
      <c r="L79" s="46"/>
      <c r="M79" s="46"/>
      <c r="N79" s="46"/>
      <c r="O79" s="46"/>
      <c r="P79" s="46"/>
      <c r="Q79" s="46"/>
      <c r="R79" s="46"/>
      <c r="S79" s="46"/>
      <c r="T79" s="46"/>
      <c r="U79" s="46"/>
      <c r="V79" s="46"/>
      <c r="W79" s="46"/>
      <c r="X79" s="46"/>
      <c r="Y79" s="46"/>
      <c r="Z79" s="46"/>
    </row>
    <row r="80" spans="1:26" ht="12.75" customHeight="1" x14ac:dyDescent="0.2">
      <c r="A80" s="46"/>
      <c r="B80" s="46"/>
      <c r="C80" s="46"/>
      <c r="D80" s="46"/>
      <c r="E80" s="39"/>
      <c r="F80" s="46"/>
      <c r="G80" s="39"/>
      <c r="H80" s="39"/>
      <c r="I80" s="46"/>
      <c r="J80" s="46"/>
      <c r="K80" s="46"/>
      <c r="L80" s="46"/>
      <c r="M80" s="46"/>
      <c r="N80" s="46"/>
      <c r="O80" s="46"/>
      <c r="P80" s="46"/>
      <c r="Q80" s="46"/>
      <c r="R80" s="46"/>
      <c r="S80" s="46"/>
      <c r="T80" s="46"/>
      <c r="U80" s="46"/>
      <c r="V80" s="46"/>
      <c r="W80" s="46"/>
      <c r="X80" s="46"/>
      <c r="Y80" s="46"/>
      <c r="Z80" s="46"/>
    </row>
    <row r="81" spans="1:26" ht="12.75" customHeight="1" x14ac:dyDescent="0.2">
      <c r="A81" s="46"/>
      <c r="B81" s="46"/>
      <c r="C81" s="46"/>
      <c r="D81" s="46"/>
      <c r="E81" s="39"/>
      <c r="F81" s="46"/>
      <c r="G81" s="39"/>
      <c r="H81" s="39"/>
      <c r="I81" s="46"/>
      <c r="J81" s="46"/>
      <c r="K81" s="46"/>
      <c r="L81" s="46"/>
      <c r="M81" s="46"/>
      <c r="N81" s="46"/>
      <c r="O81" s="46"/>
      <c r="P81" s="46"/>
      <c r="Q81" s="46"/>
      <c r="R81" s="46"/>
      <c r="S81" s="46"/>
      <c r="T81" s="46"/>
      <c r="U81" s="46"/>
      <c r="V81" s="46"/>
      <c r="W81" s="46"/>
      <c r="X81" s="46"/>
      <c r="Y81" s="46"/>
      <c r="Z81" s="46"/>
    </row>
    <row r="82" spans="1:26" ht="12.75" customHeight="1" x14ac:dyDescent="0.2">
      <c r="A82" s="46"/>
      <c r="B82" s="46"/>
      <c r="C82" s="46"/>
      <c r="D82" s="46"/>
      <c r="E82" s="39"/>
      <c r="F82" s="46"/>
      <c r="G82" s="39"/>
      <c r="H82" s="39"/>
      <c r="I82" s="46"/>
      <c r="J82" s="46"/>
      <c r="K82" s="46"/>
      <c r="L82" s="46"/>
      <c r="M82" s="46"/>
      <c r="N82" s="46"/>
      <c r="O82" s="46"/>
      <c r="P82" s="46"/>
      <c r="Q82" s="46"/>
      <c r="R82" s="46"/>
      <c r="S82" s="46"/>
      <c r="T82" s="46"/>
      <c r="U82" s="46"/>
      <c r="V82" s="46"/>
      <c r="W82" s="46"/>
      <c r="X82" s="46"/>
      <c r="Y82" s="46"/>
      <c r="Z82" s="46"/>
    </row>
    <row r="83" spans="1:26" ht="12.75" customHeight="1" x14ac:dyDescent="0.2">
      <c r="A83" s="46"/>
      <c r="B83" s="46"/>
      <c r="C83" s="46"/>
      <c r="D83" s="46"/>
      <c r="E83" s="39"/>
      <c r="F83" s="46"/>
      <c r="G83" s="39"/>
      <c r="H83" s="39"/>
      <c r="I83" s="46"/>
      <c r="J83" s="46"/>
      <c r="K83" s="46"/>
      <c r="L83" s="46"/>
      <c r="M83" s="46"/>
      <c r="N83" s="46"/>
      <c r="O83" s="46"/>
      <c r="P83" s="46"/>
      <c r="Q83" s="46"/>
      <c r="R83" s="46"/>
      <c r="S83" s="46"/>
      <c r="T83" s="46"/>
      <c r="U83" s="46"/>
      <c r="V83" s="46"/>
      <c r="W83" s="46"/>
      <c r="X83" s="46"/>
      <c r="Y83" s="46"/>
      <c r="Z83" s="46"/>
    </row>
    <row r="84" spans="1:26" ht="12.75" customHeight="1" x14ac:dyDescent="0.2">
      <c r="A84" s="46"/>
      <c r="B84" s="46"/>
      <c r="C84" s="46"/>
      <c r="D84" s="46"/>
      <c r="E84" s="39"/>
      <c r="F84" s="46"/>
      <c r="G84" s="39"/>
      <c r="H84" s="39"/>
      <c r="I84" s="46"/>
      <c r="J84" s="46"/>
      <c r="K84" s="46"/>
      <c r="L84" s="46"/>
      <c r="M84" s="46"/>
      <c r="N84" s="46"/>
      <c r="O84" s="46"/>
      <c r="P84" s="46"/>
      <c r="Q84" s="46"/>
      <c r="R84" s="46"/>
      <c r="S84" s="46"/>
      <c r="T84" s="46"/>
      <c r="U84" s="46"/>
      <c r="V84" s="46"/>
      <c r="W84" s="46"/>
      <c r="X84" s="46"/>
      <c r="Y84" s="46"/>
      <c r="Z84" s="46"/>
    </row>
    <row r="85" spans="1:26" ht="12.75" customHeight="1" x14ac:dyDescent="0.2">
      <c r="A85" s="46"/>
      <c r="B85" s="46"/>
      <c r="C85" s="46"/>
      <c r="D85" s="46"/>
      <c r="E85" s="39"/>
      <c r="F85" s="46"/>
      <c r="G85" s="39"/>
      <c r="H85" s="39"/>
      <c r="I85" s="46"/>
      <c r="J85" s="46"/>
      <c r="K85" s="46"/>
      <c r="L85" s="46"/>
      <c r="M85" s="46"/>
      <c r="N85" s="46"/>
      <c r="O85" s="46"/>
      <c r="P85" s="46"/>
      <c r="Q85" s="46"/>
      <c r="R85" s="46"/>
      <c r="S85" s="46"/>
      <c r="T85" s="46"/>
      <c r="U85" s="46"/>
      <c r="V85" s="46"/>
      <c r="W85" s="46"/>
      <c r="X85" s="46"/>
      <c r="Y85" s="46"/>
      <c r="Z85" s="46"/>
    </row>
    <row r="86" spans="1:26" ht="12.75" customHeight="1" x14ac:dyDescent="0.2">
      <c r="A86" s="46"/>
      <c r="B86" s="46"/>
      <c r="C86" s="46"/>
      <c r="D86" s="46"/>
      <c r="E86" s="39"/>
      <c r="F86" s="46"/>
      <c r="G86" s="39"/>
      <c r="H86" s="39"/>
      <c r="I86" s="46"/>
      <c r="J86" s="46"/>
      <c r="K86" s="46"/>
      <c r="L86" s="46"/>
      <c r="M86" s="46"/>
      <c r="N86" s="46"/>
      <c r="O86" s="46"/>
      <c r="P86" s="46"/>
      <c r="Q86" s="46"/>
      <c r="R86" s="46"/>
      <c r="S86" s="46"/>
      <c r="T86" s="46"/>
      <c r="U86" s="46"/>
      <c r="V86" s="46"/>
      <c r="W86" s="46"/>
      <c r="X86" s="46"/>
      <c r="Y86" s="46"/>
      <c r="Z86" s="46"/>
    </row>
    <row r="87" spans="1:26" ht="12.75" customHeight="1" x14ac:dyDescent="0.2">
      <c r="A87" s="46"/>
      <c r="B87" s="46"/>
      <c r="C87" s="46"/>
      <c r="D87" s="46"/>
      <c r="E87" s="39"/>
      <c r="F87" s="46"/>
      <c r="G87" s="39"/>
      <c r="H87" s="39"/>
      <c r="I87" s="46"/>
      <c r="J87" s="46"/>
      <c r="K87" s="46"/>
      <c r="L87" s="46"/>
      <c r="M87" s="46"/>
      <c r="N87" s="46"/>
      <c r="O87" s="46"/>
      <c r="P87" s="46"/>
      <c r="Q87" s="46"/>
      <c r="R87" s="46"/>
      <c r="S87" s="46"/>
      <c r="T87" s="46"/>
      <c r="U87" s="46"/>
      <c r="V87" s="46"/>
      <c r="W87" s="46"/>
      <c r="X87" s="46"/>
      <c r="Y87" s="46"/>
      <c r="Z87" s="46"/>
    </row>
    <row r="88" spans="1:26" ht="12.75" customHeight="1" x14ac:dyDescent="0.2">
      <c r="A88" s="46"/>
      <c r="B88" s="46"/>
      <c r="C88" s="46"/>
      <c r="D88" s="46"/>
      <c r="E88" s="39"/>
      <c r="F88" s="46"/>
      <c r="G88" s="39"/>
      <c r="H88" s="39"/>
      <c r="I88" s="46"/>
      <c r="J88" s="46"/>
      <c r="K88" s="46"/>
      <c r="L88" s="46"/>
      <c r="M88" s="46"/>
      <c r="N88" s="46"/>
      <c r="O88" s="46"/>
      <c r="P88" s="46"/>
      <c r="Q88" s="46"/>
      <c r="R88" s="46"/>
      <c r="S88" s="46"/>
      <c r="T88" s="46"/>
      <c r="U88" s="46"/>
      <c r="V88" s="46"/>
      <c r="W88" s="46"/>
      <c r="X88" s="46"/>
      <c r="Y88" s="46"/>
      <c r="Z88" s="46"/>
    </row>
    <row r="89" spans="1:26" ht="12.75" customHeight="1" x14ac:dyDescent="0.2">
      <c r="A89" s="46"/>
      <c r="B89" s="46"/>
      <c r="C89" s="46"/>
      <c r="D89" s="46"/>
      <c r="E89" s="39"/>
      <c r="F89" s="46"/>
      <c r="G89" s="39"/>
      <c r="H89" s="39"/>
      <c r="I89" s="46"/>
      <c r="J89" s="46"/>
      <c r="K89" s="46"/>
      <c r="L89" s="46"/>
      <c r="M89" s="46"/>
      <c r="N89" s="46"/>
      <c r="O89" s="46"/>
      <c r="P89" s="46"/>
      <c r="Q89" s="46"/>
      <c r="R89" s="46"/>
      <c r="S89" s="46"/>
      <c r="T89" s="46"/>
      <c r="U89" s="46"/>
      <c r="V89" s="46"/>
      <c r="W89" s="46"/>
      <c r="X89" s="46"/>
      <c r="Y89" s="46"/>
      <c r="Z89" s="46"/>
    </row>
    <row r="90" spans="1:26" ht="12.75" customHeight="1" x14ac:dyDescent="0.2">
      <c r="A90" s="46"/>
      <c r="B90" s="46"/>
      <c r="C90" s="46"/>
      <c r="D90" s="46"/>
      <c r="E90" s="39"/>
      <c r="F90" s="46"/>
      <c r="G90" s="39"/>
      <c r="H90" s="39"/>
      <c r="I90" s="46"/>
      <c r="J90" s="46"/>
      <c r="K90" s="46"/>
      <c r="L90" s="46"/>
      <c r="M90" s="46"/>
      <c r="N90" s="46"/>
      <c r="O90" s="46"/>
      <c r="P90" s="46"/>
      <c r="Q90" s="46"/>
      <c r="R90" s="46"/>
      <c r="S90" s="46"/>
      <c r="T90" s="46"/>
      <c r="U90" s="46"/>
      <c r="V90" s="46"/>
      <c r="W90" s="46"/>
      <c r="X90" s="46"/>
      <c r="Y90" s="46"/>
      <c r="Z90" s="46"/>
    </row>
    <row r="91" spans="1:26" ht="12.75" customHeight="1" x14ac:dyDescent="0.2">
      <c r="A91" s="46"/>
      <c r="B91" s="46"/>
      <c r="C91" s="46"/>
      <c r="D91" s="46"/>
      <c r="E91" s="39"/>
      <c r="F91" s="46"/>
      <c r="G91" s="39"/>
      <c r="H91" s="39"/>
      <c r="I91" s="46"/>
      <c r="J91" s="46"/>
      <c r="K91" s="46"/>
      <c r="L91" s="46"/>
      <c r="M91" s="46"/>
      <c r="N91" s="46"/>
      <c r="O91" s="46"/>
      <c r="P91" s="46"/>
      <c r="Q91" s="46"/>
      <c r="R91" s="46"/>
      <c r="S91" s="46"/>
      <c r="T91" s="46"/>
      <c r="U91" s="46"/>
      <c r="V91" s="46"/>
      <c r="W91" s="46"/>
      <c r="X91" s="46"/>
      <c r="Y91" s="46"/>
      <c r="Z91" s="46"/>
    </row>
    <row r="92" spans="1:26" ht="12.75" customHeight="1" x14ac:dyDescent="0.2">
      <c r="A92" s="46"/>
      <c r="B92" s="46"/>
      <c r="C92" s="46"/>
      <c r="D92" s="46"/>
      <c r="E92" s="39"/>
      <c r="F92" s="46"/>
      <c r="G92" s="39"/>
      <c r="H92" s="39"/>
      <c r="I92" s="46"/>
      <c r="J92" s="46"/>
      <c r="K92" s="46"/>
      <c r="L92" s="46"/>
      <c r="M92" s="46"/>
      <c r="N92" s="46"/>
      <c r="O92" s="46"/>
      <c r="P92" s="46"/>
      <c r="Q92" s="46"/>
      <c r="R92" s="46"/>
      <c r="S92" s="46"/>
      <c r="T92" s="46"/>
      <c r="U92" s="46"/>
      <c r="V92" s="46"/>
      <c r="W92" s="46"/>
      <c r="X92" s="46"/>
      <c r="Y92" s="46"/>
      <c r="Z92" s="46"/>
    </row>
    <row r="93" spans="1:26" ht="12.75" customHeight="1" x14ac:dyDescent="0.2">
      <c r="A93" s="46"/>
      <c r="B93" s="46"/>
      <c r="C93" s="46"/>
      <c r="D93" s="46"/>
      <c r="E93" s="39"/>
      <c r="F93" s="46"/>
      <c r="G93" s="39"/>
      <c r="H93" s="39"/>
      <c r="I93" s="46"/>
      <c r="J93" s="46"/>
      <c r="K93" s="46"/>
      <c r="L93" s="46"/>
      <c r="M93" s="46"/>
      <c r="N93" s="46"/>
      <c r="O93" s="46"/>
      <c r="P93" s="46"/>
      <c r="Q93" s="46"/>
      <c r="R93" s="46"/>
      <c r="S93" s="46"/>
      <c r="T93" s="46"/>
      <c r="U93" s="46"/>
      <c r="V93" s="46"/>
      <c r="W93" s="46"/>
      <c r="X93" s="46"/>
      <c r="Y93" s="46"/>
      <c r="Z93" s="46"/>
    </row>
    <row r="94" spans="1:26" ht="12.75" customHeight="1" x14ac:dyDescent="0.2">
      <c r="A94" s="46"/>
      <c r="B94" s="46"/>
      <c r="C94" s="46"/>
      <c r="D94" s="46"/>
      <c r="E94" s="39"/>
      <c r="F94" s="46"/>
      <c r="G94" s="39"/>
      <c r="H94" s="39"/>
      <c r="I94" s="46"/>
      <c r="J94" s="46"/>
      <c r="K94" s="46"/>
      <c r="L94" s="46"/>
      <c r="M94" s="46"/>
      <c r="N94" s="46"/>
      <c r="O94" s="46"/>
      <c r="P94" s="46"/>
      <c r="Q94" s="46"/>
      <c r="R94" s="46"/>
      <c r="S94" s="46"/>
      <c r="T94" s="46"/>
      <c r="U94" s="46"/>
      <c r="V94" s="46"/>
      <c r="W94" s="46"/>
      <c r="X94" s="46"/>
      <c r="Y94" s="46"/>
      <c r="Z94" s="46"/>
    </row>
    <row r="95" spans="1:26" ht="12.75" customHeight="1" x14ac:dyDescent="0.2">
      <c r="A95" s="46"/>
      <c r="B95" s="46"/>
      <c r="C95" s="46"/>
      <c r="D95" s="46"/>
      <c r="E95" s="39"/>
      <c r="F95" s="46"/>
      <c r="G95" s="39"/>
      <c r="H95" s="39"/>
      <c r="I95" s="46"/>
      <c r="J95" s="46"/>
      <c r="K95" s="46"/>
      <c r="L95" s="46"/>
      <c r="M95" s="46"/>
      <c r="N95" s="46"/>
      <c r="O95" s="46"/>
      <c r="P95" s="46"/>
      <c r="Q95" s="46"/>
      <c r="R95" s="46"/>
      <c r="S95" s="46"/>
      <c r="T95" s="46"/>
      <c r="U95" s="46"/>
      <c r="V95" s="46"/>
      <c r="W95" s="46"/>
      <c r="X95" s="46"/>
      <c r="Y95" s="46"/>
      <c r="Z95" s="46"/>
    </row>
    <row r="96" spans="1:26" ht="12.75" customHeight="1" x14ac:dyDescent="0.2">
      <c r="A96" s="46"/>
      <c r="B96" s="46"/>
      <c r="C96" s="46"/>
      <c r="D96" s="46"/>
      <c r="E96" s="39"/>
      <c r="F96" s="46"/>
      <c r="G96" s="39"/>
      <c r="H96" s="39"/>
      <c r="I96" s="46"/>
      <c r="J96" s="46"/>
      <c r="K96" s="46"/>
      <c r="L96" s="46"/>
      <c r="M96" s="46"/>
      <c r="N96" s="46"/>
      <c r="O96" s="46"/>
      <c r="P96" s="46"/>
      <c r="Q96" s="46"/>
      <c r="R96" s="46"/>
      <c r="S96" s="46"/>
      <c r="T96" s="46"/>
      <c r="U96" s="46"/>
      <c r="V96" s="46"/>
      <c r="W96" s="46"/>
      <c r="X96" s="46"/>
      <c r="Y96" s="46"/>
      <c r="Z96" s="46"/>
    </row>
    <row r="97" spans="1:26" ht="12.75" customHeight="1" x14ac:dyDescent="0.2">
      <c r="A97" s="46"/>
      <c r="B97" s="46"/>
      <c r="C97" s="46"/>
      <c r="D97" s="46"/>
      <c r="E97" s="39"/>
      <c r="F97" s="46"/>
      <c r="G97" s="39"/>
      <c r="H97" s="39"/>
      <c r="I97" s="46"/>
      <c r="J97" s="46"/>
      <c r="K97" s="46"/>
      <c r="L97" s="46"/>
      <c r="M97" s="46"/>
      <c r="N97" s="46"/>
      <c r="O97" s="46"/>
      <c r="P97" s="46"/>
      <c r="Q97" s="46"/>
      <c r="R97" s="46"/>
      <c r="S97" s="46"/>
      <c r="T97" s="46"/>
      <c r="U97" s="46"/>
      <c r="V97" s="46"/>
      <c r="W97" s="46"/>
      <c r="X97" s="46"/>
      <c r="Y97" s="46"/>
      <c r="Z97" s="46"/>
    </row>
    <row r="98" spans="1:26" ht="12.75" customHeight="1" x14ac:dyDescent="0.2">
      <c r="A98" s="46"/>
      <c r="B98" s="46"/>
      <c r="C98" s="46"/>
      <c r="D98" s="46"/>
      <c r="E98" s="39"/>
      <c r="F98" s="46"/>
      <c r="G98" s="39"/>
      <c r="H98" s="39"/>
      <c r="I98" s="46"/>
      <c r="J98" s="46"/>
      <c r="K98" s="46"/>
      <c r="L98" s="46"/>
      <c r="M98" s="46"/>
      <c r="N98" s="46"/>
      <c r="O98" s="46"/>
      <c r="P98" s="46"/>
      <c r="Q98" s="46"/>
      <c r="R98" s="46"/>
      <c r="S98" s="46"/>
      <c r="T98" s="46"/>
      <c r="U98" s="46"/>
      <c r="V98" s="46"/>
      <c r="W98" s="46"/>
      <c r="X98" s="46"/>
      <c r="Y98" s="46"/>
      <c r="Z98" s="46"/>
    </row>
    <row r="99" spans="1:26" ht="12.75" customHeight="1" x14ac:dyDescent="0.2">
      <c r="A99" s="46"/>
      <c r="B99" s="46"/>
      <c r="C99" s="46"/>
      <c r="D99" s="46"/>
      <c r="E99" s="39"/>
      <c r="F99" s="46"/>
      <c r="G99" s="39"/>
      <c r="H99" s="39"/>
      <c r="I99" s="46"/>
      <c r="J99" s="46"/>
      <c r="K99" s="46"/>
      <c r="L99" s="46"/>
      <c r="M99" s="46"/>
      <c r="N99" s="46"/>
      <c r="O99" s="46"/>
      <c r="P99" s="46"/>
      <c r="Q99" s="46"/>
      <c r="R99" s="46"/>
      <c r="S99" s="46"/>
      <c r="T99" s="46"/>
      <c r="U99" s="46"/>
      <c r="V99" s="46"/>
      <c r="W99" s="46"/>
      <c r="X99" s="46"/>
      <c r="Y99" s="46"/>
      <c r="Z99" s="46"/>
    </row>
    <row r="100" spans="1:26" ht="12.75" customHeight="1" x14ac:dyDescent="0.2">
      <c r="A100" s="46"/>
      <c r="B100" s="46"/>
      <c r="C100" s="46"/>
      <c r="D100" s="46"/>
      <c r="E100" s="39"/>
      <c r="F100" s="46"/>
      <c r="G100" s="39"/>
      <c r="H100" s="39"/>
      <c r="I100" s="46"/>
      <c r="J100" s="46"/>
      <c r="K100" s="46"/>
      <c r="L100" s="46"/>
      <c r="M100" s="46"/>
      <c r="N100" s="46"/>
      <c r="O100" s="46"/>
      <c r="P100" s="46"/>
      <c r="Q100" s="46"/>
      <c r="R100" s="46"/>
      <c r="S100" s="46"/>
      <c r="T100" s="46"/>
      <c r="U100" s="46"/>
      <c r="V100" s="46"/>
      <c r="W100" s="46"/>
      <c r="X100" s="46"/>
      <c r="Y100" s="46"/>
      <c r="Z100" s="46"/>
    </row>
    <row r="101" spans="1:26" ht="12.75" customHeight="1" x14ac:dyDescent="0.2">
      <c r="A101" s="46"/>
      <c r="B101" s="46"/>
      <c r="C101" s="46"/>
      <c r="D101" s="46"/>
      <c r="E101" s="39"/>
      <c r="F101" s="46"/>
      <c r="G101" s="39"/>
      <c r="H101" s="39"/>
      <c r="I101" s="46"/>
      <c r="J101" s="46"/>
      <c r="K101" s="46"/>
      <c r="L101" s="46"/>
      <c r="M101" s="46"/>
      <c r="N101" s="46"/>
      <c r="O101" s="46"/>
      <c r="P101" s="46"/>
      <c r="Q101" s="46"/>
      <c r="R101" s="46"/>
      <c r="S101" s="46"/>
      <c r="T101" s="46"/>
      <c r="U101" s="46"/>
      <c r="V101" s="46"/>
      <c r="W101" s="46"/>
      <c r="X101" s="46"/>
      <c r="Y101" s="46"/>
      <c r="Z101" s="46"/>
    </row>
    <row r="102" spans="1:26" ht="12.75" customHeight="1" x14ac:dyDescent="0.2">
      <c r="A102" s="46"/>
      <c r="B102" s="46"/>
      <c r="C102" s="46"/>
      <c r="D102" s="46"/>
      <c r="E102" s="39"/>
      <c r="F102" s="46"/>
      <c r="G102" s="39"/>
      <c r="H102" s="39"/>
      <c r="I102" s="46"/>
      <c r="J102" s="46"/>
      <c r="K102" s="46"/>
      <c r="L102" s="46"/>
      <c r="M102" s="46"/>
      <c r="N102" s="46"/>
      <c r="O102" s="46"/>
      <c r="P102" s="46"/>
      <c r="Q102" s="46"/>
      <c r="R102" s="46"/>
      <c r="S102" s="46"/>
      <c r="T102" s="46"/>
      <c r="U102" s="46"/>
      <c r="V102" s="46"/>
      <c r="W102" s="46"/>
      <c r="X102" s="46"/>
      <c r="Y102" s="46"/>
      <c r="Z102" s="46"/>
    </row>
    <row r="103" spans="1:26" ht="12.75" customHeight="1" x14ac:dyDescent="0.2">
      <c r="A103" s="46"/>
      <c r="B103" s="46"/>
      <c r="C103" s="46"/>
      <c r="D103" s="46"/>
      <c r="E103" s="39"/>
      <c r="F103" s="46"/>
      <c r="G103" s="39"/>
      <c r="H103" s="39"/>
      <c r="I103" s="46"/>
      <c r="J103" s="46"/>
      <c r="K103" s="46"/>
      <c r="L103" s="46"/>
      <c r="M103" s="46"/>
      <c r="N103" s="46"/>
      <c r="O103" s="46"/>
      <c r="P103" s="46"/>
      <c r="Q103" s="46"/>
      <c r="R103" s="46"/>
      <c r="S103" s="46"/>
      <c r="T103" s="46"/>
      <c r="U103" s="46"/>
      <c r="V103" s="46"/>
      <c r="W103" s="46"/>
      <c r="X103" s="46"/>
      <c r="Y103" s="46"/>
      <c r="Z103" s="46"/>
    </row>
    <row r="104" spans="1:26" ht="12.75" customHeight="1" x14ac:dyDescent="0.2">
      <c r="A104" s="46"/>
      <c r="B104" s="46"/>
      <c r="C104" s="46"/>
      <c r="D104" s="46"/>
      <c r="E104" s="39"/>
      <c r="F104" s="46"/>
      <c r="G104" s="39"/>
      <c r="H104" s="39"/>
      <c r="I104" s="46"/>
      <c r="J104" s="46"/>
      <c r="K104" s="46"/>
      <c r="L104" s="46"/>
      <c r="M104" s="46"/>
      <c r="N104" s="46"/>
      <c r="O104" s="46"/>
      <c r="P104" s="46"/>
      <c r="Q104" s="46"/>
      <c r="R104" s="46"/>
      <c r="S104" s="46"/>
      <c r="T104" s="46"/>
      <c r="U104" s="46"/>
      <c r="V104" s="46"/>
      <c r="W104" s="46"/>
      <c r="X104" s="46"/>
      <c r="Y104" s="46"/>
      <c r="Z104" s="46"/>
    </row>
    <row r="105" spans="1:26" ht="12.75" customHeight="1" x14ac:dyDescent="0.2">
      <c r="A105" s="46"/>
      <c r="B105" s="46"/>
      <c r="C105" s="46"/>
      <c r="D105" s="46"/>
      <c r="E105" s="39"/>
      <c r="F105" s="46"/>
      <c r="G105" s="39"/>
      <c r="H105" s="39"/>
      <c r="I105" s="46"/>
      <c r="J105" s="46"/>
      <c r="K105" s="46"/>
      <c r="L105" s="46"/>
      <c r="M105" s="46"/>
      <c r="N105" s="46"/>
      <c r="O105" s="46"/>
      <c r="P105" s="46"/>
      <c r="Q105" s="46"/>
      <c r="R105" s="46"/>
      <c r="S105" s="46"/>
      <c r="T105" s="46"/>
      <c r="U105" s="46"/>
      <c r="V105" s="46"/>
      <c r="W105" s="46"/>
      <c r="X105" s="46"/>
      <c r="Y105" s="46"/>
      <c r="Z105" s="46"/>
    </row>
    <row r="106" spans="1:26" ht="12.75" customHeight="1" x14ac:dyDescent="0.2">
      <c r="A106" s="46"/>
      <c r="B106" s="46"/>
      <c r="C106" s="46"/>
      <c r="D106" s="46"/>
      <c r="E106" s="39"/>
      <c r="F106" s="46"/>
      <c r="G106" s="39"/>
      <c r="H106" s="39"/>
      <c r="I106" s="46"/>
      <c r="J106" s="46"/>
      <c r="K106" s="46"/>
      <c r="L106" s="46"/>
      <c r="M106" s="46"/>
      <c r="N106" s="46"/>
      <c r="O106" s="46"/>
      <c r="P106" s="46"/>
      <c r="Q106" s="46"/>
      <c r="R106" s="46"/>
      <c r="S106" s="46"/>
      <c r="T106" s="46"/>
      <c r="U106" s="46"/>
      <c r="V106" s="46"/>
      <c r="W106" s="46"/>
      <c r="X106" s="46"/>
      <c r="Y106" s="46"/>
      <c r="Z106" s="46"/>
    </row>
    <row r="107" spans="1:26" ht="12.75" customHeight="1" x14ac:dyDescent="0.2">
      <c r="A107" s="46"/>
      <c r="B107" s="46"/>
      <c r="C107" s="46"/>
      <c r="D107" s="46"/>
      <c r="E107" s="39"/>
      <c r="F107" s="46"/>
      <c r="G107" s="39"/>
      <c r="H107" s="39"/>
      <c r="I107" s="46"/>
      <c r="J107" s="46"/>
      <c r="K107" s="46"/>
      <c r="L107" s="46"/>
      <c r="M107" s="46"/>
      <c r="N107" s="46"/>
      <c r="O107" s="46"/>
      <c r="P107" s="46"/>
      <c r="Q107" s="46"/>
      <c r="R107" s="46"/>
      <c r="S107" s="46"/>
      <c r="T107" s="46"/>
      <c r="U107" s="46"/>
      <c r="V107" s="46"/>
      <c r="W107" s="46"/>
      <c r="X107" s="46"/>
      <c r="Y107" s="46"/>
      <c r="Z107" s="46"/>
    </row>
    <row r="108" spans="1:26" ht="12.75" customHeight="1" x14ac:dyDescent="0.2">
      <c r="A108" s="46"/>
      <c r="B108" s="46"/>
      <c r="C108" s="46"/>
      <c r="D108" s="46"/>
      <c r="E108" s="39"/>
      <c r="F108" s="46"/>
      <c r="G108" s="39"/>
      <c r="H108" s="39"/>
      <c r="I108" s="46"/>
      <c r="J108" s="46"/>
      <c r="K108" s="46"/>
      <c r="L108" s="46"/>
      <c r="M108" s="46"/>
      <c r="N108" s="46"/>
      <c r="O108" s="46"/>
      <c r="P108" s="46"/>
      <c r="Q108" s="46"/>
      <c r="R108" s="46"/>
      <c r="S108" s="46"/>
      <c r="T108" s="46"/>
      <c r="U108" s="46"/>
      <c r="V108" s="46"/>
      <c r="W108" s="46"/>
      <c r="X108" s="46"/>
      <c r="Y108" s="46"/>
      <c r="Z108" s="46"/>
    </row>
    <row r="109" spans="1:26" ht="12.75" customHeight="1" x14ac:dyDescent="0.2">
      <c r="A109" s="46"/>
      <c r="B109" s="46"/>
      <c r="C109" s="46"/>
      <c r="D109" s="46"/>
      <c r="E109" s="39"/>
      <c r="F109" s="46"/>
      <c r="G109" s="39"/>
      <c r="H109" s="39"/>
      <c r="I109" s="46"/>
      <c r="J109" s="46"/>
      <c r="K109" s="46"/>
      <c r="L109" s="46"/>
      <c r="M109" s="46"/>
      <c r="N109" s="46"/>
      <c r="O109" s="46"/>
      <c r="P109" s="46"/>
      <c r="Q109" s="46"/>
      <c r="R109" s="46"/>
      <c r="S109" s="46"/>
      <c r="T109" s="46"/>
      <c r="U109" s="46"/>
      <c r="V109" s="46"/>
      <c r="W109" s="46"/>
      <c r="X109" s="46"/>
      <c r="Y109" s="46"/>
      <c r="Z109" s="46"/>
    </row>
    <row r="110" spans="1:26" ht="12.75" customHeight="1" x14ac:dyDescent="0.2">
      <c r="A110" s="46"/>
      <c r="B110" s="46"/>
      <c r="C110" s="46"/>
      <c r="D110" s="46"/>
      <c r="E110" s="39"/>
      <c r="F110" s="46"/>
      <c r="G110" s="39"/>
      <c r="H110" s="39"/>
      <c r="I110" s="46"/>
      <c r="J110" s="46"/>
      <c r="K110" s="46"/>
      <c r="L110" s="46"/>
      <c r="M110" s="46"/>
      <c r="N110" s="46"/>
      <c r="O110" s="46"/>
      <c r="P110" s="46"/>
      <c r="Q110" s="46"/>
      <c r="R110" s="46"/>
      <c r="S110" s="46"/>
      <c r="T110" s="46"/>
      <c r="U110" s="46"/>
      <c r="V110" s="46"/>
      <c r="W110" s="46"/>
      <c r="X110" s="46"/>
      <c r="Y110" s="46"/>
      <c r="Z110" s="46"/>
    </row>
    <row r="111" spans="1:26" ht="12.75" customHeight="1" x14ac:dyDescent="0.2">
      <c r="A111" s="46"/>
      <c r="B111" s="46"/>
      <c r="C111" s="46"/>
      <c r="D111" s="46"/>
      <c r="E111" s="39"/>
      <c r="F111" s="46"/>
      <c r="G111" s="39"/>
      <c r="H111" s="39"/>
      <c r="I111" s="46"/>
      <c r="J111" s="46"/>
      <c r="K111" s="46"/>
      <c r="L111" s="46"/>
      <c r="M111" s="46"/>
      <c r="N111" s="46"/>
      <c r="O111" s="46"/>
      <c r="P111" s="46"/>
      <c r="Q111" s="46"/>
      <c r="R111" s="46"/>
      <c r="S111" s="46"/>
      <c r="T111" s="46"/>
      <c r="U111" s="46"/>
      <c r="V111" s="46"/>
      <c r="W111" s="46"/>
      <c r="X111" s="46"/>
      <c r="Y111" s="46"/>
      <c r="Z111" s="46"/>
    </row>
    <row r="112" spans="1:26" ht="12.75" customHeight="1" x14ac:dyDescent="0.2">
      <c r="A112" s="46"/>
      <c r="B112" s="46"/>
      <c r="C112" s="46"/>
      <c r="D112" s="46"/>
      <c r="E112" s="39"/>
      <c r="F112" s="46"/>
      <c r="G112" s="39"/>
      <c r="H112" s="39"/>
      <c r="I112" s="46"/>
      <c r="J112" s="46"/>
      <c r="K112" s="46"/>
      <c r="L112" s="46"/>
      <c r="M112" s="46"/>
      <c r="N112" s="46"/>
      <c r="O112" s="46"/>
      <c r="P112" s="46"/>
      <c r="Q112" s="46"/>
      <c r="R112" s="46"/>
      <c r="S112" s="46"/>
      <c r="T112" s="46"/>
      <c r="U112" s="46"/>
      <c r="V112" s="46"/>
      <c r="W112" s="46"/>
      <c r="X112" s="46"/>
      <c r="Y112" s="46"/>
      <c r="Z112" s="46"/>
    </row>
    <row r="113" spans="1:26" ht="12.75" customHeight="1" x14ac:dyDescent="0.2">
      <c r="A113" s="46"/>
      <c r="B113" s="46"/>
      <c r="C113" s="46"/>
      <c r="D113" s="46"/>
      <c r="E113" s="39"/>
      <c r="F113" s="46"/>
      <c r="G113" s="39"/>
      <c r="H113" s="39"/>
      <c r="I113" s="46"/>
      <c r="J113" s="46"/>
      <c r="K113" s="46"/>
      <c r="L113" s="46"/>
      <c r="M113" s="46"/>
      <c r="N113" s="46"/>
      <c r="O113" s="46"/>
      <c r="P113" s="46"/>
      <c r="Q113" s="46"/>
      <c r="R113" s="46"/>
      <c r="S113" s="46"/>
      <c r="T113" s="46"/>
      <c r="U113" s="46"/>
      <c r="V113" s="46"/>
      <c r="W113" s="46"/>
      <c r="X113" s="46"/>
      <c r="Y113" s="46"/>
      <c r="Z113" s="46"/>
    </row>
    <row r="114" spans="1:26" ht="12.75" customHeight="1" x14ac:dyDescent="0.2">
      <c r="A114" s="46"/>
      <c r="B114" s="46"/>
      <c r="C114" s="46"/>
      <c r="D114" s="46"/>
      <c r="E114" s="39"/>
      <c r="F114" s="46"/>
      <c r="G114" s="39"/>
      <c r="H114" s="39"/>
      <c r="I114" s="46"/>
      <c r="J114" s="46"/>
      <c r="K114" s="46"/>
      <c r="L114" s="46"/>
      <c r="M114" s="46"/>
      <c r="N114" s="46"/>
      <c r="O114" s="46"/>
      <c r="P114" s="46"/>
      <c r="Q114" s="46"/>
      <c r="R114" s="46"/>
      <c r="S114" s="46"/>
      <c r="T114" s="46"/>
      <c r="U114" s="46"/>
      <c r="V114" s="46"/>
      <c r="W114" s="46"/>
      <c r="X114" s="46"/>
      <c r="Y114" s="46"/>
      <c r="Z114" s="46"/>
    </row>
    <row r="115" spans="1:26" ht="12.75" customHeight="1" x14ac:dyDescent="0.2">
      <c r="A115" s="46"/>
      <c r="B115" s="46"/>
      <c r="C115" s="46"/>
      <c r="D115" s="46"/>
      <c r="E115" s="39"/>
      <c r="F115" s="46"/>
      <c r="G115" s="39"/>
      <c r="H115" s="39"/>
      <c r="I115" s="46"/>
      <c r="J115" s="46"/>
      <c r="K115" s="46"/>
      <c r="L115" s="46"/>
      <c r="M115" s="46"/>
      <c r="N115" s="46"/>
      <c r="O115" s="46"/>
      <c r="P115" s="46"/>
      <c r="Q115" s="46"/>
      <c r="R115" s="46"/>
      <c r="S115" s="46"/>
      <c r="T115" s="46"/>
      <c r="U115" s="46"/>
      <c r="V115" s="46"/>
      <c r="W115" s="46"/>
      <c r="X115" s="46"/>
      <c r="Y115" s="46"/>
      <c r="Z115" s="46"/>
    </row>
    <row r="116" spans="1:26" ht="12.75" customHeight="1" x14ac:dyDescent="0.2">
      <c r="A116" s="46"/>
      <c r="B116" s="46"/>
      <c r="C116" s="46"/>
      <c r="D116" s="46"/>
      <c r="E116" s="39"/>
      <c r="F116" s="46"/>
      <c r="G116" s="39"/>
      <c r="H116" s="39"/>
      <c r="I116" s="46"/>
      <c r="J116" s="46"/>
      <c r="K116" s="46"/>
      <c r="L116" s="46"/>
      <c r="M116" s="46"/>
      <c r="N116" s="46"/>
      <c r="O116" s="46"/>
      <c r="P116" s="46"/>
      <c r="Q116" s="46"/>
      <c r="R116" s="46"/>
      <c r="S116" s="46"/>
      <c r="T116" s="46"/>
      <c r="U116" s="46"/>
      <c r="V116" s="46"/>
      <c r="W116" s="46"/>
      <c r="X116" s="46"/>
      <c r="Y116" s="46"/>
      <c r="Z116" s="46"/>
    </row>
    <row r="117" spans="1:26" ht="12.75" customHeight="1" x14ac:dyDescent="0.2">
      <c r="A117" s="46"/>
      <c r="B117" s="46"/>
      <c r="C117" s="46"/>
      <c r="D117" s="46"/>
      <c r="E117" s="39"/>
      <c r="F117" s="46"/>
      <c r="G117" s="39"/>
      <c r="H117" s="39"/>
      <c r="I117" s="46"/>
      <c r="J117" s="46"/>
      <c r="K117" s="46"/>
      <c r="L117" s="46"/>
      <c r="M117" s="46"/>
      <c r="N117" s="46"/>
      <c r="O117" s="46"/>
      <c r="P117" s="46"/>
      <c r="Q117" s="46"/>
      <c r="R117" s="46"/>
      <c r="S117" s="46"/>
      <c r="T117" s="46"/>
      <c r="U117" s="46"/>
      <c r="V117" s="46"/>
      <c r="W117" s="46"/>
      <c r="X117" s="46"/>
      <c r="Y117" s="46"/>
      <c r="Z117" s="46"/>
    </row>
    <row r="118" spans="1:26" ht="12.75" customHeight="1" x14ac:dyDescent="0.2">
      <c r="A118" s="46"/>
      <c r="B118" s="46"/>
      <c r="C118" s="46"/>
      <c r="D118" s="46"/>
      <c r="E118" s="39"/>
      <c r="F118" s="46"/>
      <c r="G118" s="39"/>
      <c r="H118" s="39"/>
      <c r="I118" s="46"/>
      <c r="J118" s="46"/>
      <c r="K118" s="46"/>
      <c r="L118" s="46"/>
      <c r="M118" s="46"/>
      <c r="N118" s="46"/>
      <c r="O118" s="46"/>
      <c r="P118" s="46"/>
      <c r="Q118" s="46"/>
      <c r="R118" s="46"/>
      <c r="S118" s="46"/>
      <c r="T118" s="46"/>
      <c r="U118" s="46"/>
      <c r="V118" s="46"/>
      <c r="W118" s="46"/>
      <c r="X118" s="46"/>
      <c r="Y118" s="46"/>
      <c r="Z118" s="46"/>
    </row>
    <row r="119" spans="1:26" ht="12.75" customHeight="1" x14ac:dyDescent="0.2">
      <c r="A119" s="46"/>
      <c r="B119" s="46"/>
      <c r="C119" s="46"/>
      <c r="D119" s="46"/>
      <c r="E119" s="39"/>
      <c r="F119" s="46"/>
      <c r="G119" s="39"/>
      <c r="H119" s="39"/>
      <c r="I119" s="46"/>
      <c r="J119" s="46"/>
      <c r="K119" s="46"/>
      <c r="L119" s="46"/>
      <c r="M119" s="46"/>
      <c r="N119" s="46"/>
      <c r="O119" s="46"/>
      <c r="P119" s="46"/>
      <c r="Q119" s="46"/>
      <c r="R119" s="46"/>
      <c r="S119" s="46"/>
      <c r="T119" s="46"/>
      <c r="U119" s="46"/>
      <c r="V119" s="46"/>
      <c r="W119" s="46"/>
      <c r="X119" s="46"/>
      <c r="Y119" s="46"/>
      <c r="Z119" s="46"/>
    </row>
    <row r="120" spans="1:26" ht="12.75" customHeight="1" x14ac:dyDescent="0.2">
      <c r="A120" s="46"/>
      <c r="B120" s="46"/>
      <c r="C120" s="46"/>
      <c r="D120" s="46"/>
      <c r="E120" s="39"/>
      <c r="F120" s="46"/>
      <c r="G120" s="39"/>
      <c r="H120" s="39"/>
      <c r="I120" s="46"/>
      <c r="J120" s="46"/>
      <c r="K120" s="46"/>
      <c r="L120" s="46"/>
      <c r="M120" s="46"/>
      <c r="N120" s="46"/>
      <c r="O120" s="46"/>
      <c r="P120" s="46"/>
      <c r="Q120" s="46"/>
      <c r="R120" s="46"/>
      <c r="S120" s="46"/>
      <c r="T120" s="46"/>
      <c r="U120" s="46"/>
      <c r="V120" s="46"/>
      <c r="W120" s="46"/>
      <c r="X120" s="46"/>
      <c r="Y120" s="46"/>
      <c r="Z120" s="46"/>
    </row>
    <row r="121" spans="1:26" ht="12.75" customHeight="1" x14ac:dyDescent="0.2">
      <c r="A121" s="46"/>
      <c r="B121" s="46"/>
      <c r="C121" s="46"/>
      <c r="D121" s="46"/>
      <c r="E121" s="39"/>
      <c r="F121" s="46"/>
      <c r="G121" s="39"/>
      <c r="H121" s="39"/>
      <c r="I121" s="46"/>
      <c r="J121" s="46"/>
      <c r="K121" s="46"/>
      <c r="L121" s="46"/>
      <c r="M121" s="46"/>
      <c r="N121" s="46"/>
      <c r="O121" s="46"/>
      <c r="P121" s="46"/>
      <c r="Q121" s="46"/>
      <c r="R121" s="46"/>
      <c r="S121" s="46"/>
      <c r="T121" s="46"/>
      <c r="U121" s="46"/>
      <c r="V121" s="46"/>
      <c r="W121" s="46"/>
      <c r="X121" s="46"/>
      <c r="Y121" s="46"/>
      <c r="Z121" s="46"/>
    </row>
    <row r="122" spans="1:26" ht="12.75" customHeight="1" x14ac:dyDescent="0.2">
      <c r="A122" s="46"/>
      <c r="B122" s="46"/>
      <c r="C122" s="46"/>
      <c r="D122" s="46"/>
      <c r="E122" s="39"/>
      <c r="F122" s="46"/>
      <c r="G122" s="39"/>
      <c r="H122" s="39"/>
      <c r="I122" s="46"/>
      <c r="J122" s="46"/>
      <c r="K122" s="46"/>
      <c r="L122" s="46"/>
      <c r="M122" s="46"/>
      <c r="N122" s="46"/>
      <c r="O122" s="46"/>
      <c r="P122" s="46"/>
      <c r="Q122" s="46"/>
      <c r="R122" s="46"/>
      <c r="S122" s="46"/>
      <c r="T122" s="46"/>
      <c r="U122" s="46"/>
      <c r="V122" s="46"/>
      <c r="W122" s="46"/>
      <c r="X122" s="46"/>
      <c r="Y122" s="46"/>
      <c r="Z122" s="46"/>
    </row>
    <row r="123" spans="1:26" ht="12.75" customHeight="1" x14ac:dyDescent="0.2">
      <c r="A123" s="46"/>
      <c r="B123" s="46"/>
      <c r="C123" s="46"/>
      <c r="D123" s="46"/>
      <c r="E123" s="39"/>
      <c r="F123" s="46"/>
      <c r="G123" s="39"/>
      <c r="H123" s="39"/>
      <c r="I123" s="46"/>
      <c r="J123" s="46"/>
      <c r="K123" s="46"/>
      <c r="L123" s="46"/>
      <c r="M123" s="46"/>
      <c r="N123" s="46"/>
      <c r="O123" s="46"/>
      <c r="P123" s="46"/>
      <c r="Q123" s="46"/>
      <c r="R123" s="46"/>
      <c r="S123" s="46"/>
      <c r="T123" s="46"/>
      <c r="U123" s="46"/>
      <c r="V123" s="46"/>
      <c r="W123" s="46"/>
      <c r="X123" s="46"/>
      <c r="Y123" s="46"/>
      <c r="Z123" s="46"/>
    </row>
    <row r="124" spans="1:26" ht="12.75" customHeight="1" x14ac:dyDescent="0.2">
      <c r="A124" s="46"/>
      <c r="B124" s="46"/>
      <c r="C124" s="46"/>
      <c r="D124" s="46"/>
      <c r="E124" s="39"/>
      <c r="F124" s="46"/>
      <c r="G124" s="39"/>
      <c r="H124" s="39"/>
      <c r="I124" s="46"/>
      <c r="J124" s="46"/>
      <c r="K124" s="46"/>
      <c r="L124" s="46"/>
      <c r="M124" s="46"/>
      <c r="N124" s="46"/>
      <c r="O124" s="46"/>
      <c r="P124" s="46"/>
      <c r="Q124" s="46"/>
      <c r="R124" s="46"/>
      <c r="S124" s="46"/>
      <c r="T124" s="46"/>
      <c r="U124" s="46"/>
      <c r="V124" s="46"/>
      <c r="W124" s="46"/>
      <c r="X124" s="46"/>
      <c r="Y124" s="46"/>
      <c r="Z124" s="46"/>
    </row>
    <row r="125" spans="1:26" ht="12.75" customHeight="1" x14ac:dyDescent="0.2">
      <c r="A125" s="46"/>
      <c r="B125" s="46"/>
      <c r="C125" s="46"/>
      <c r="D125" s="46"/>
      <c r="E125" s="39"/>
      <c r="F125" s="46"/>
      <c r="G125" s="39"/>
      <c r="H125" s="39"/>
      <c r="I125" s="46"/>
      <c r="J125" s="46"/>
      <c r="K125" s="46"/>
      <c r="L125" s="46"/>
      <c r="M125" s="46"/>
      <c r="N125" s="46"/>
      <c r="O125" s="46"/>
      <c r="P125" s="46"/>
      <c r="Q125" s="46"/>
      <c r="R125" s="46"/>
      <c r="S125" s="46"/>
      <c r="T125" s="46"/>
      <c r="U125" s="46"/>
      <c r="V125" s="46"/>
      <c r="W125" s="46"/>
      <c r="X125" s="46"/>
      <c r="Y125" s="46"/>
      <c r="Z125" s="46"/>
    </row>
    <row r="126" spans="1:26" ht="12.75" customHeight="1" x14ac:dyDescent="0.2">
      <c r="A126" s="46"/>
      <c r="B126" s="46"/>
      <c r="C126" s="46"/>
      <c r="D126" s="46"/>
      <c r="E126" s="39"/>
      <c r="F126" s="46"/>
      <c r="G126" s="39"/>
      <c r="H126" s="39"/>
      <c r="I126" s="46"/>
      <c r="J126" s="46"/>
      <c r="K126" s="46"/>
      <c r="L126" s="46"/>
      <c r="M126" s="46"/>
      <c r="N126" s="46"/>
      <c r="O126" s="46"/>
      <c r="P126" s="46"/>
      <c r="Q126" s="46"/>
      <c r="R126" s="46"/>
      <c r="S126" s="46"/>
      <c r="T126" s="46"/>
      <c r="U126" s="46"/>
      <c r="V126" s="46"/>
      <c r="W126" s="46"/>
      <c r="X126" s="46"/>
      <c r="Y126" s="46"/>
      <c r="Z126" s="46"/>
    </row>
    <row r="127" spans="1:26" ht="12.75" customHeight="1" x14ac:dyDescent="0.2">
      <c r="A127" s="46"/>
      <c r="B127" s="46"/>
      <c r="C127" s="46"/>
      <c r="D127" s="46"/>
      <c r="E127" s="39"/>
      <c r="F127" s="46"/>
      <c r="G127" s="39"/>
      <c r="H127" s="39"/>
      <c r="I127" s="46"/>
      <c r="J127" s="46"/>
      <c r="K127" s="46"/>
      <c r="L127" s="46"/>
      <c r="M127" s="46"/>
      <c r="N127" s="46"/>
      <c r="O127" s="46"/>
      <c r="P127" s="46"/>
      <c r="Q127" s="46"/>
      <c r="R127" s="46"/>
      <c r="S127" s="46"/>
      <c r="T127" s="46"/>
      <c r="U127" s="46"/>
      <c r="V127" s="46"/>
      <c r="W127" s="46"/>
      <c r="X127" s="46"/>
      <c r="Y127" s="46"/>
      <c r="Z127" s="46"/>
    </row>
    <row r="128" spans="1:26" ht="12.75" customHeight="1" x14ac:dyDescent="0.2">
      <c r="A128" s="46"/>
      <c r="B128" s="46"/>
      <c r="C128" s="46"/>
      <c r="D128" s="46"/>
      <c r="E128" s="39"/>
      <c r="F128" s="46"/>
      <c r="G128" s="39"/>
      <c r="H128" s="39"/>
      <c r="I128" s="46"/>
      <c r="J128" s="46"/>
      <c r="K128" s="46"/>
      <c r="L128" s="46"/>
      <c r="M128" s="46"/>
      <c r="N128" s="46"/>
      <c r="O128" s="46"/>
      <c r="P128" s="46"/>
      <c r="Q128" s="46"/>
      <c r="R128" s="46"/>
      <c r="S128" s="46"/>
      <c r="T128" s="46"/>
      <c r="U128" s="46"/>
      <c r="V128" s="46"/>
      <c r="W128" s="46"/>
      <c r="X128" s="46"/>
      <c r="Y128" s="46"/>
      <c r="Z128" s="46"/>
    </row>
    <row r="129" spans="1:26" ht="12.75" customHeight="1" x14ac:dyDescent="0.2">
      <c r="A129" s="46"/>
      <c r="B129" s="46"/>
      <c r="C129" s="46"/>
      <c r="D129" s="46"/>
      <c r="E129" s="39"/>
      <c r="F129" s="46"/>
      <c r="G129" s="39"/>
      <c r="H129" s="39"/>
      <c r="I129" s="46"/>
      <c r="J129" s="46"/>
      <c r="K129" s="46"/>
      <c r="L129" s="46"/>
      <c r="M129" s="46"/>
      <c r="N129" s="46"/>
      <c r="O129" s="46"/>
      <c r="P129" s="46"/>
      <c r="Q129" s="46"/>
      <c r="R129" s="46"/>
      <c r="S129" s="46"/>
      <c r="T129" s="46"/>
      <c r="U129" s="46"/>
      <c r="V129" s="46"/>
      <c r="W129" s="46"/>
      <c r="X129" s="46"/>
      <c r="Y129" s="46"/>
      <c r="Z129" s="46"/>
    </row>
    <row r="130" spans="1:26" ht="12.75" customHeight="1" x14ac:dyDescent="0.2">
      <c r="A130" s="46"/>
      <c r="B130" s="46"/>
      <c r="C130" s="46"/>
      <c r="D130" s="46"/>
      <c r="E130" s="39"/>
      <c r="F130" s="46"/>
      <c r="G130" s="39"/>
      <c r="H130" s="39"/>
      <c r="I130" s="46"/>
      <c r="J130" s="46"/>
      <c r="K130" s="46"/>
      <c r="L130" s="46"/>
      <c r="M130" s="46"/>
      <c r="N130" s="46"/>
      <c r="O130" s="46"/>
      <c r="P130" s="46"/>
      <c r="Q130" s="46"/>
      <c r="R130" s="46"/>
      <c r="S130" s="46"/>
      <c r="T130" s="46"/>
      <c r="U130" s="46"/>
      <c r="V130" s="46"/>
      <c r="W130" s="46"/>
      <c r="X130" s="46"/>
      <c r="Y130" s="46"/>
      <c r="Z130" s="46"/>
    </row>
    <row r="131" spans="1:26" ht="12.75" customHeight="1" x14ac:dyDescent="0.2">
      <c r="A131" s="46"/>
      <c r="B131" s="46"/>
      <c r="C131" s="46"/>
      <c r="D131" s="46"/>
      <c r="E131" s="39"/>
      <c r="F131" s="46"/>
      <c r="G131" s="39"/>
      <c r="H131" s="39"/>
      <c r="I131" s="46"/>
      <c r="J131" s="46"/>
      <c r="K131" s="46"/>
      <c r="L131" s="46"/>
      <c r="M131" s="46"/>
      <c r="N131" s="46"/>
      <c r="O131" s="46"/>
      <c r="P131" s="46"/>
      <c r="Q131" s="46"/>
      <c r="R131" s="46"/>
      <c r="S131" s="46"/>
      <c r="T131" s="46"/>
      <c r="U131" s="46"/>
      <c r="V131" s="46"/>
      <c r="W131" s="46"/>
      <c r="X131" s="46"/>
      <c r="Y131" s="46"/>
      <c r="Z131" s="46"/>
    </row>
    <row r="132" spans="1:26" ht="12.75" customHeight="1" x14ac:dyDescent="0.2">
      <c r="A132" s="46"/>
      <c r="B132" s="46"/>
      <c r="C132" s="46"/>
      <c r="D132" s="46"/>
      <c r="E132" s="39"/>
      <c r="F132" s="46"/>
      <c r="G132" s="39"/>
      <c r="H132" s="39"/>
      <c r="I132" s="46"/>
      <c r="J132" s="46"/>
      <c r="K132" s="46"/>
      <c r="L132" s="46"/>
      <c r="M132" s="46"/>
      <c r="N132" s="46"/>
      <c r="O132" s="46"/>
      <c r="P132" s="46"/>
      <c r="Q132" s="46"/>
      <c r="R132" s="46"/>
      <c r="S132" s="46"/>
      <c r="T132" s="46"/>
      <c r="U132" s="46"/>
      <c r="V132" s="46"/>
      <c r="W132" s="46"/>
      <c r="X132" s="46"/>
      <c r="Y132" s="46"/>
      <c r="Z132" s="46"/>
    </row>
    <row r="133" spans="1:26" ht="12.75" customHeight="1" x14ac:dyDescent="0.2">
      <c r="A133" s="46"/>
      <c r="B133" s="46"/>
      <c r="C133" s="46"/>
      <c r="D133" s="46"/>
      <c r="E133" s="39"/>
      <c r="F133" s="46"/>
      <c r="G133" s="39"/>
      <c r="H133" s="39"/>
      <c r="I133" s="46"/>
      <c r="J133" s="46"/>
      <c r="K133" s="46"/>
      <c r="L133" s="46"/>
      <c r="M133" s="46"/>
      <c r="N133" s="46"/>
      <c r="O133" s="46"/>
      <c r="P133" s="46"/>
      <c r="Q133" s="46"/>
      <c r="R133" s="46"/>
      <c r="S133" s="46"/>
      <c r="T133" s="46"/>
      <c r="U133" s="46"/>
      <c r="V133" s="46"/>
      <c r="W133" s="46"/>
      <c r="X133" s="46"/>
      <c r="Y133" s="46"/>
      <c r="Z133" s="46"/>
    </row>
    <row r="134" spans="1:26" ht="12.75" customHeight="1" x14ac:dyDescent="0.2">
      <c r="A134" s="46"/>
      <c r="B134" s="46"/>
      <c r="C134" s="46"/>
      <c r="D134" s="46"/>
      <c r="E134" s="39"/>
      <c r="F134" s="46"/>
      <c r="G134" s="39"/>
      <c r="H134" s="39"/>
      <c r="I134" s="46"/>
      <c r="J134" s="46"/>
      <c r="K134" s="46"/>
      <c r="L134" s="46"/>
      <c r="M134" s="46"/>
      <c r="N134" s="46"/>
      <c r="O134" s="46"/>
      <c r="P134" s="46"/>
      <c r="Q134" s="46"/>
      <c r="R134" s="46"/>
      <c r="S134" s="46"/>
      <c r="T134" s="46"/>
      <c r="U134" s="46"/>
      <c r="V134" s="46"/>
      <c r="W134" s="46"/>
      <c r="X134" s="46"/>
      <c r="Y134" s="46"/>
      <c r="Z134" s="46"/>
    </row>
    <row r="135" spans="1:26" ht="12.75" customHeight="1" x14ac:dyDescent="0.2">
      <c r="A135" s="46"/>
      <c r="B135" s="46"/>
      <c r="C135" s="46"/>
      <c r="D135" s="46"/>
      <c r="E135" s="39"/>
      <c r="F135" s="46"/>
      <c r="G135" s="39"/>
      <c r="H135" s="39"/>
      <c r="I135" s="46"/>
      <c r="J135" s="46"/>
      <c r="K135" s="46"/>
      <c r="L135" s="46"/>
      <c r="M135" s="46"/>
      <c r="N135" s="46"/>
      <c r="O135" s="46"/>
      <c r="P135" s="46"/>
      <c r="Q135" s="46"/>
      <c r="R135" s="46"/>
      <c r="S135" s="46"/>
      <c r="T135" s="46"/>
      <c r="U135" s="46"/>
      <c r="V135" s="46"/>
      <c r="W135" s="46"/>
      <c r="X135" s="46"/>
      <c r="Y135" s="46"/>
      <c r="Z135" s="46"/>
    </row>
    <row r="136" spans="1:26" ht="12.75" customHeight="1" x14ac:dyDescent="0.2">
      <c r="A136" s="46"/>
      <c r="B136" s="46"/>
      <c r="C136" s="46"/>
      <c r="D136" s="46"/>
      <c r="E136" s="39"/>
      <c r="F136" s="46"/>
      <c r="G136" s="39"/>
      <c r="H136" s="39"/>
      <c r="I136" s="46"/>
      <c r="J136" s="46"/>
      <c r="K136" s="46"/>
      <c r="L136" s="46"/>
      <c r="M136" s="46"/>
      <c r="N136" s="46"/>
      <c r="O136" s="46"/>
      <c r="P136" s="46"/>
      <c r="Q136" s="46"/>
      <c r="R136" s="46"/>
      <c r="S136" s="46"/>
      <c r="T136" s="46"/>
      <c r="U136" s="46"/>
      <c r="V136" s="46"/>
      <c r="W136" s="46"/>
      <c r="X136" s="46"/>
      <c r="Y136" s="46"/>
      <c r="Z136" s="46"/>
    </row>
    <row r="137" spans="1:26" ht="12.75" customHeight="1" x14ac:dyDescent="0.2">
      <c r="A137" s="46"/>
      <c r="B137" s="46"/>
      <c r="C137" s="46"/>
      <c r="D137" s="46"/>
      <c r="E137" s="39"/>
      <c r="F137" s="46"/>
      <c r="G137" s="39"/>
      <c r="H137" s="39"/>
      <c r="I137" s="46"/>
      <c r="J137" s="46"/>
      <c r="K137" s="46"/>
      <c r="L137" s="46"/>
      <c r="M137" s="46"/>
      <c r="N137" s="46"/>
      <c r="O137" s="46"/>
      <c r="P137" s="46"/>
      <c r="Q137" s="46"/>
      <c r="R137" s="46"/>
      <c r="S137" s="46"/>
      <c r="T137" s="46"/>
      <c r="U137" s="46"/>
      <c r="V137" s="46"/>
      <c r="W137" s="46"/>
      <c r="X137" s="46"/>
      <c r="Y137" s="46"/>
      <c r="Z137" s="46"/>
    </row>
    <row r="138" spans="1:26" ht="12.75" customHeight="1" x14ac:dyDescent="0.2">
      <c r="A138" s="46"/>
      <c r="B138" s="46"/>
      <c r="C138" s="46"/>
      <c r="D138" s="46"/>
      <c r="E138" s="39"/>
      <c r="F138" s="46"/>
      <c r="G138" s="39"/>
      <c r="H138" s="39"/>
      <c r="I138" s="46"/>
      <c r="J138" s="46"/>
      <c r="K138" s="46"/>
      <c r="L138" s="46"/>
      <c r="M138" s="46"/>
      <c r="N138" s="46"/>
      <c r="O138" s="46"/>
      <c r="P138" s="46"/>
      <c r="Q138" s="46"/>
      <c r="R138" s="46"/>
      <c r="S138" s="46"/>
      <c r="T138" s="46"/>
      <c r="U138" s="46"/>
      <c r="V138" s="46"/>
      <c r="W138" s="46"/>
      <c r="X138" s="46"/>
      <c r="Y138" s="46"/>
      <c r="Z138" s="46"/>
    </row>
    <row r="139" spans="1:26" ht="12.75" customHeight="1" x14ac:dyDescent="0.2">
      <c r="A139" s="46"/>
      <c r="B139" s="46"/>
      <c r="C139" s="46"/>
      <c r="D139" s="46"/>
      <c r="E139" s="39"/>
      <c r="F139" s="46"/>
      <c r="G139" s="39"/>
      <c r="H139" s="39"/>
      <c r="I139" s="46"/>
      <c r="J139" s="46"/>
      <c r="K139" s="46"/>
      <c r="L139" s="46"/>
      <c r="M139" s="46"/>
      <c r="N139" s="46"/>
      <c r="O139" s="46"/>
      <c r="P139" s="46"/>
      <c r="Q139" s="46"/>
      <c r="R139" s="46"/>
      <c r="S139" s="46"/>
      <c r="T139" s="46"/>
      <c r="U139" s="46"/>
      <c r="V139" s="46"/>
      <c r="W139" s="46"/>
      <c r="X139" s="46"/>
      <c r="Y139" s="46"/>
      <c r="Z139" s="46"/>
    </row>
    <row r="140" spans="1:26" ht="12.75" customHeight="1" x14ac:dyDescent="0.2">
      <c r="A140" s="46"/>
      <c r="B140" s="46"/>
      <c r="C140" s="46"/>
      <c r="D140" s="46"/>
      <c r="E140" s="39"/>
      <c r="F140" s="46"/>
      <c r="G140" s="39"/>
      <c r="H140" s="39"/>
      <c r="I140" s="46"/>
      <c r="J140" s="46"/>
      <c r="K140" s="46"/>
      <c r="L140" s="46"/>
      <c r="M140" s="46"/>
      <c r="N140" s="46"/>
      <c r="O140" s="46"/>
      <c r="P140" s="46"/>
      <c r="Q140" s="46"/>
      <c r="R140" s="46"/>
      <c r="S140" s="46"/>
      <c r="T140" s="46"/>
      <c r="U140" s="46"/>
      <c r="V140" s="46"/>
      <c r="W140" s="46"/>
      <c r="X140" s="46"/>
      <c r="Y140" s="46"/>
      <c r="Z140" s="46"/>
    </row>
    <row r="141" spans="1:26" ht="12.75" customHeight="1" x14ac:dyDescent="0.2">
      <c r="A141" s="46"/>
      <c r="B141" s="46"/>
      <c r="C141" s="46"/>
      <c r="D141" s="46"/>
      <c r="E141" s="39"/>
      <c r="F141" s="46"/>
      <c r="G141" s="39"/>
      <c r="H141" s="39"/>
      <c r="I141" s="46"/>
      <c r="J141" s="46"/>
      <c r="K141" s="46"/>
      <c r="L141" s="46"/>
      <c r="M141" s="46"/>
      <c r="N141" s="46"/>
      <c r="O141" s="46"/>
      <c r="P141" s="46"/>
      <c r="Q141" s="46"/>
      <c r="R141" s="46"/>
      <c r="S141" s="46"/>
      <c r="T141" s="46"/>
      <c r="U141" s="46"/>
      <c r="V141" s="46"/>
      <c r="W141" s="46"/>
      <c r="X141" s="46"/>
      <c r="Y141" s="46"/>
      <c r="Z141" s="46"/>
    </row>
    <row r="142" spans="1:26" ht="12.75" customHeight="1" x14ac:dyDescent="0.2">
      <c r="A142" s="46"/>
      <c r="B142" s="46"/>
      <c r="C142" s="46"/>
      <c r="D142" s="46"/>
      <c r="E142" s="39"/>
      <c r="F142" s="46"/>
      <c r="G142" s="39"/>
      <c r="H142" s="39"/>
      <c r="I142" s="46"/>
      <c r="J142" s="46"/>
      <c r="K142" s="46"/>
      <c r="L142" s="46"/>
      <c r="M142" s="46"/>
      <c r="N142" s="46"/>
      <c r="O142" s="46"/>
      <c r="P142" s="46"/>
      <c r="Q142" s="46"/>
      <c r="R142" s="46"/>
      <c r="S142" s="46"/>
      <c r="T142" s="46"/>
      <c r="U142" s="46"/>
      <c r="V142" s="46"/>
      <c r="W142" s="46"/>
      <c r="X142" s="46"/>
      <c r="Y142" s="46"/>
      <c r="Z142" s="46"/>
    </row>
    <row r="143" spans="1:26" ht="12.75" customHeight="1" x14ac:dyDescent="0.2">
      <c r="A143" s="46"/>
      <c r="B143" s="46"/>
      <c r="C143" s="46"/>
      <c r="D143" s="46"/>
      <c r="E143" s="39"/>
      <c r="F143" s="46"/>
      <c r="G143" s="39"/>
      <c r="H143" s="39"/>
      <c r="I143" s="46"/>
      <c r="J143" s="46"/>
      <c r="K143" s="46"/>
      <c r="L143" s="46"/>
      <c r="M143" s="46"/>
      <c r="N143" s="46"/>
      <c r="O143" s="46"/>
      <c r="P143" s="46"/>
      <c r="Q143" s="46"/>
      <c r="R143" s="46"/>
      <c r="S143" s="46"/>
      <c r="T143" s="46"/>
      <c r="U143" s="46"/>
      <c r="V143" s="46"/>
      <c r="W143" s="46"/>
      <c r="X143" s="46"/>
      <c r="Y143" s="46"/>
      <c r="Z143" s="46"/>
    </row>
    <row r="144" spans="1:26" ht="12.75" customHeight="1" x14ac:dyDescent="0.2">
      <c r="A144" s="46"/>
      <c r="B144" s="46"/>
      <c r="C144" s="46"/>
      <c r="D144" s="46"/>
      <c r="E144" s="39"/>
      <c r="F144" s="46"/>
      <c r="G144" s="39"/>
      <c r="H144" s="39"/>
      <c r="I144" s="46"/>
      <c r="J144" s="46"/>
      <c r="K144" s="46"/>
      <c r="L144" s="46"/>
      <c r="M144" s="46"/>
      <c r="N144" s="46"/>
      <c r="O144" s="46"/>
      <c r="P144" s="46"/>
      <c r="Q144" s="46"/>
      <c r="R144" s="46"/>
      <c r="S144" s="46"/>
      <c r="T144" s="46"/>
      <c r="U144" s="46"/>
      <c r="V144" s="46"/>
      <c r="W144" s="46"/>
      <c r="X144" s="46"/>
      <c r="Y144" s="46"/>
      <c r="Z144" s="46"/>
    </row>
    <row r="145" spans="1:26" ht="12.75" customHeight="1" x14ac:dyDescent="0.2">
      <c r="A145" s="46"/>
      <c r="B145" s="46"/>
      <c r="C145" s="46"/>
      <c r="D145" s="46"/>
      <c r="E145" s="39"/>
      <c r="F145" s="46"/>
      <c r="G145" s="39"/>
      <c r="H145" s="39"/>
      <c r="I145" s="46"/>
      <c r="J145" s="46"/>
      <c r="K145" s="46"/>
      <c r="L145" s="46"/>
      <c r="M145" s="46"/>
      <c r="N145" s="46"/>
      <c r="O145" s="46"/>
      <c r="P145" s="46"/>
      <c r="Q145" s="46"/>
      <c r="R145" s="46"/>
      <c r="S145" s="46"/>
      <c r="T145" s="46"/>
      <c r="U145" s="46"/>
      <c r="V145" s="46"/>
      <c r="W145" s="46"/>
      <c r="X145" s="46"/>
      <c r="Y145" s="46"/>
      <c r="Z145" s="46"/>
    </row>
    <row r="146" spans="1:26" ht="12.75" customHeight="1" x14ac:dyDescent="0.2">
      <c r="A146" s="46"/>
      <c r="B146" s="46"/>
      <c r="C146" s="46"/>
      <c r="D146" s="46"/>
      <c r="E146" s="39"/>
      <c r="F146" s="46"/>
      <c r="G146" s="39"/>
      <c r="H146" s="39"/>
      <c r="I146" s="46"/>
      <c r="J146" s="46"/>
      <c r="K146" s="46"/>
      <c r="L146" s="46"/>
      <c r="M146" s="46"/>
      <c r="N146" s="46"/>
      <c r="O146" s="46"/>
      <c r="P146" s="46"/>
      <c r="Q146" s="46"/>
      <c r="R146" s="46"/>
      <c r="S146" s="46"/>
      <c r="T146" s="46"/>
      <c r="U146" s="46"/>
      <c r="V146" s="46"/>
      <c r="W146" s="46"/>
      <c r="X146" s="46"/>
      <c r="Y146" s="46"/>
      <c r="Z146" s="46"/>
    </row>
    <row r="147" spans="1:26" ht="12.75" customHeight="1" x14ac:dyDescent="0.2">
      <c r="A147" s="46"/>
      <c r="B147" s="46"/>
      <c r="C147" s="46"/>
      <c r="D147" s="46"/>
      <c r="E147" s="39"/>
      <c r="F147" s="46"/>
      <c r="G147" s="39"/>
      <c r="H147" s="39"/>
      <c r="I147" s="46"/>
      <c r="J147" s="46"/>
      <c r="K147" s="46"/>
      <c r="L147" s="46"/>
      <c r="M147" s="46"/>
      <c r="N147" s="46"/>
      <c r="O147" s="46"/>
      <c r="P147" s="46"/>
      <c r="Q147" s="46"/>
      <c r="R147" s="46"/>
      <c r="S147" s="46"/>
      <c r="T147" s="46"/>
      <c r="U147" s="46"/>
      <c r="V147" s="46"/>
      <c r="W147" s="46"/>
      <c r="X147" s="46"/>
      <c r="Y147" s="46"/>
      <c r="Z147" s="46"/>
    </row>
    <row r="148" spans="1:26" ht="12.75" customHeight="1" x14ac:dyDescent="0.2">
      <c r="A148" s="46"/>
      <c r="B148" s="46"/>
      <c r="C148" s="46"/>
      <c r="D148" s="46"/>
      <c r="E148" s="39"/>
      <c r="F148" s="46"/>
      <c r="G148" s="39"/>
      <c r="H148" s="39"/>
      <c r="I148" s="46"/>
      <c r="J148" s="46"/>
      <c r="K148" s="46"/>
      <c r="L148" s="46"/>
      <c r="M148" s="46"/>
      <c r="N148" s="46"/>
      <c r="O148" s="46"/>
      <c r="P148" s="46"/>
      <c r="Q148" s="46"/>
      <c r="R148" s="46"/>
      <c r="S148" s="46"/>
      <c r="T148" s="46"/>
      <c r="U148" s="46"/>
      <c r="V148" s="46"/>
      <c r="W148" s="46"/>
      <c r="X148" s="46"/>
      <c r="Y148" s="46"/>
      <c r="Z148" s="46"/>
    </row>
    <row r="149" spans="1:26" ht="12.75" customHeight="1" x14ac:dyDescent="0.2">
      <c r="A149" s="46"/>
      <c r="B149" s="46"/>
      <c r="C149" s="46"/>
      <c r="D149" s="46"/>
      <c r="E149" s="39"/>
      <c r="F149" s="46"/>
      <c r="G149" s="39"/>
      <c r="H149" s="39"/>
      <c r="I149" s="46"/>
      <c r="J149" s="46"/>
      <c r="K149" s="46"/>
      <c r="L149" s="46"/>
      <c r="M149" s="46"/>
      <c r="N149" s="46"/>
      <c r="O149" s="46"/>
      <c r="P149" s="46"/>
      <c r="Q149" s="46"/>
      <c r="R149" s="46"/>
      <c r="S149" s="46"/>
      <c r="T149" s="46"/>
      <c r="U149" s="46"/>
      <c r="V149" s="46"/>
      <c r="W149" s="46"/>
      <c r="X149" s="46"/>
      <c r="Y149" s="46"/>
      <c r="Z149" s="46"/>
    </row>
    <row r="150" spans="1:26" ht="12.75" customHeight="1" x14ac:dyDescent="0.2">
      <c r="A150" s="46"/>
      <c r="B150" s="46"/>
      <c r="C150" s="46"/>
      <c r="D150" s="46"/>
      <c r="E150" s="39"/>
      <c r="F150" s="46"/>
      <c r="G150" s="39"/>
      <c r="H150" s="39"/>
      <c r="I150" s="46"/>
      <c r="J150" s="46"/>
      <c r="K150" s="46"/>
      <c r="L150" s="46"/>
      <c r="M150" s="46"/>
      <c r="N150" s="46"/>
      <c r="O150" s="46"/>
      <c r="P150" s="46"/>
      <c r="Q150" s="46"/>
      <c r="R150" s="46"/>
      <c r="S150" s="46"/>
      <c r="T150" s="46"/>
      <c r="U150" s="46"/>
      <c r="V150" s="46"/>
      <c r="W150" s="46"/>
      <c r="X150" s="46"/>
      <c r="Y150" s="46"/>
      <c r="Z150" s="46"/>
    </row>
    <row r="151" spans="1:26" ht="12.75" customHeight="1" x14ac:dyDescent="0.2">
      <c r="A151" s="46"/>
      <c r="B151" s="46"/>
      <c r="C151" s="46"/>
      <c r="D151" s="46"/>
      <c r="E151" s="39"/>
      <c r="F151" s="46"/>
      <c r="G151" s="39"/>
      <c r="H151" s="39"/>
      <c r="I151" s="46"/>
      <c r="J151" s="46"/>
      <c r="K151" s="46"/>
      <c r="L151" s="46"/>
      <c r="M151" s="46"/>
      <c r="N151" s="46"/>
      <c r="O151" s="46"/>
      <c r="P151" s="46"/>
      <c r="Q151" s="46"/>
      <c r="R151" s="46"/>
      <c r="S151" s="46"/>
      <c r="T151" s="46"/>
      <c r="U151" s="46"/>
      <c r="V151" s="46"/>
      <c r="W151" s="46"/>
      <c r="X151" s="46"/>
      <c r="Y151" s="46"/>
      <c r="Z151" s="46"/>
    </row>
    <row r="152" spans="1:26" ht="12.75" customHeight="1" x14ac:dyDescent="0.2">
      <c r="A152" s="46"/>
      <c r="B152" s="46"/>
      <c r="C152" s="46"/>
      <c r="D152" s="46"/>
      <c r="E152" s="39"/>
      <c r="F152" s="46"/>
      <c r="G152" s="39"/>
      <c r="H152" s="39"/>
      <c r="I152" s="46"/>
      <c r="J152" s="46"/>
      <c r="K152" s="46"/>
      <c r="L152" s="46"/>
      <c r="M152" s="46"/>
      <c r="N152" s="46"/>
      <c r="O152" s="46"/>
      <c r="P152" s="46"/>
      <c r="Q152" s="46"/>
      <c r="R152" s="46"/>
      <c r="S152" s="46"/>
      <c r="T152" s="46"/>
      <c r="U152" s="46"/>
      <c r="V152" s="46"/>
      <c r="W152" s="46"/>
      <c r="X152" s="46"/>
      <c r="Y152" s="46"/>
      <c r="Z152" s="46"/>
    </row>
    <row r="153" spans="1:26" ht="12.75" customHeight="1" x14ac:dyDescent="0.2">
      <c r="A153" s="46"/>
      <c r="B153" s="46"/>
      <c r="C153" s="46"/>
      <c r="D153" s="46"/>
      <c r="E153" s="39"/>
      <c r="F153" s="46"/>
      <c r="G153" s="39"/>
      <c r="H153" s="39"/>
      <c r="I153" s="46"/>
      <c r="J153" s="46"/>
      <c r="K153" s="46"/>
      <c r="L153" s="46"/>
      <c r="M153" s="46"/>
      <c r="N153" s="46"/>
      <c r="O153" s="46"/>
      <c r="P153" s="46"/>
      <c r="Q153" s="46"/>
      <c r="R153" s="46"/>
      <c r="S153" s="46"/>
      <c r="T153" s="46"/>
      <c r="U153" s="46"/>
      <c r="V153" s="46"/>
      <c r="W153" s="46"/>
      <c r="X153" s="46"/>
      <c r="Y153" s="46"/>
      <c r="Z153" s="46"/>
    </row>
    <row r="154" spans="1:26" ht="12.75" customHeight="1" x14ac:dyDescent="0.2">
      <c r="A154" s="46"/>
      <c r="B154" s="46"/>
      <c r="C154" s="46"/>
      <c r="D154" s="46"/>
      <c r="E154" s="39"/>
      <c r="F154" s="46"/>
      <c r="G154" s="39"/>
      <c r="H154" s="39"/>
      <c r="I154" s="46"/>
      <c r="J154" s="46"/>
      <c r="K154" s="46"/>
      <c r="L154" s="46"/>
      <c r="M154" s="46"/>
      <c r="N154" s="46"/>
      <c r="O154" s="46"/>
      <c r="P154" s="46"/>
      <c r="Q154" s="46"/>
      <c r="R154" s="46"/>
      <c r="S154" s="46"/>
      <c r="T154" s="46"/>
      <c r="U154" s="46"/>
      <c r="V154" s="46"/>
      <c r="W154" s="46"/>
      <c r="X154" s="46"/>
      <c r="Y154" s="46"/>
      <c r="Z154" s="46"/>
    </row>
    <row r="155" spans="1:26" ht="12.75" customHeight="1" x14ac:dyDescent="0.2">
      <c r="A155" s="46"/>
      <c r="B155" s="46"/>
      <c r="C155" s="46"/>
      <c r="D155" s="46"/>
      <c r="E155" s="39"/>
      <c r="F155" s="46"/>
      <c r="G155" s="39"/>
      <c r="H155" s="39"/>
      <c r="I155" s="46"/>
      <c r="J155" s="46"/>
      <c r="K155" s="46"/>
      <c r="L155" s="46"/>
      <c r="M155" s="46"/>
      <c r="N155" s="46"/>
      <c r="O155" s="46"/>
      <c r="P155" s="46"/>
      <c r="Q155" s="46"/>
      <c r="R155" s="46"/>
      <c r="S155" s="46"/>
      <c r="T155" s="46"/>
      <c r="U155" s="46"/>
      <c r="V155" s="46"/>
      <c r="W155" s="46"/>
      <c r="X155" s="46"/>
      <c r="Y155" s="46"/>
      <c r="Z155" s="46"/>
    </row>
    <row r="156" spans="1:26" ht="12.75" customHeight="1" x14ac:dyDescent="0.2">
      <c r="A156" s="46"/>
      <c r="B156" s="46"/>
      <c r="C156" s="46"/>
      <c r="D156" s="46"/>
      <c r="E156" s="39"/>
      <c r="F156" s="46"/>
      <c r="G156" s="39"/>
      <c r="H156" s="39"/>
      <c r="I156" s="46"/>
      <c r="J156" s="46"/>
      <c r="K156" s="46"/>
      <c r="L156" s="46"/>
      <c r="M156" s="46"/>
      <c r="N156" s="46"/>
      <c r="O156" s="46"/>
      <c r="P156" s="46"/>
      <c r="Q156" s="46"/>
      <c r="R156" s="46"/>
      <c r="S156" s="46"/>
      <c r="T156" s="46"/>
      <c r="U156" s="46"/>
      <c r="V156" s="46"/>
      <c r="W156" s="46"/>
      <c r="X156" s="46"/>
      <c r="Y156" s="46"/>
      <c r="Z156" s="46"/>
    </row>
    <row r="157" spans="1:26" ht="12.75" customHeight="1" x14ac:dyDescent="0.2">
      <c r="A157" s="46"/>
      <c r="B157" s="46"/>
      <c r="C157" s="46"/>
      <c r="D157" s="46"/>
      <c r="E157" s="39"/>
      <c r="F157" s="46"/>
      <c r="G157" s="39"/>
      <c r="H157" s="39"/>
      <c r="I157" s="46"/>
      <c r="J157" s="46"/>
      <c r="K157" s="46"/>
      <c r="L157" s="46"/>
      <c r="M157" s="46"/>
      <c r="N157" s="46"/>
      <c r="O157" s="46"/>
      <c r="P157" s="46"/>
      <c r="Q157" s="46"/>
      <c r="R157" s="46"/>
      <c r="S157" s="46"/>
      <c r="T157" s="46"/>
      <c r="U157" s="46"/>
      <c r="V157" s="46"/>
      <c r="W157" s="46"/>
      <c r="X157" s="46"/>
      <c r="Y157" s="46"/>
      <c r="Z157" s="46"/>
    </row>
    <row r="158" spans="1:26" ht="12.75" customHeight="1" x14ac:dyDescent="0.2">
      <c r="A158" s="46"/>
      <c r="B158" s="46"/>
      <c r="C158" s="46"/>
      <c r="D158" s="46"/>
      <c r="E158" s="39"/>
      <c r="F158" s="46"/>
      <c r="G158" s="39"/>
      <c r="H158" s="39"/>
      <c r="I158" s="46"/>
      <c r="J158" s="46"/>
      <c r="K158" s="46"/>
      <c r="L158" s="46"/>
      <c r="M158" s="46"/>
      <c r="N158" s="46"/>
      <c r="O158" s="46"/>
      <c r="P158" s="46"/>
      <c r="Q158" s="46"/>
      <c r="R158" s="46"/>
      <c r="S158" s="46"/>
      <c r="T158" s="46"/>
      <c r="U158" s="46"/>
      <c r="V158" s="46"/>
      <c r="W158" s="46"/>
      <c r="X158" s="46"/>
      <c r="Y158" s="46"/>
      <c r="Z158" s="46"/>
    </row>
    <row r="159" spans="1:26" ht="12.75" customHeight="1" x14ac:dyDescent="0.2">
      <c r="A159" s="46"/>
      <c r="B159" s="46"/>
      <c r="C159" s="46"/>
      <c r="D159" s="46"/>
      <c r="E159" s="39"/>
      <c r="F159" s="46"/>
      <c r="G159" s="39"/>
      <c r="H159" s="39"/>
      <c r="I159" s="46"/>
      <c r="J159" s="46"/>
      <c r="K159" s="46"/>
      <c r="L159" s="46"/>
      <c r="M159" s="46"/>
      <c r="N159" s="46"/>
      <c r="O159" s="46"/>
      <c r="P159" s="46"/>
      <c r="Q159" s="46"/>
      <c r="R159" s="46"/>
      <c r="S159" s="46"/>
      <c r="T159" s="46"/>
      <c r="U159" s="46"/>
      <c r="V159" s="46"/>
      <c r="W159" s="46"/>
      <c r="X159" s="46"/>
      <c r="Y159" s="46"/>
      <c r="Z159" s="46"/>
    </row>
    <row r="160" spans="1:26" ht="12.75" customHeight="1" x14ac:dyDescent="0.2">
      <c r="A160" s="46"/>
      <c r="B160" s="46"/>
      <c r="C160" s="46"/>
      <c r="D160" s="46"/>
      <c r="E160" s="39"/>
      <c r="F160" s="46"/>
      <c r="G160" s="39"/>
      <c r="H160" s="39"/>
      <c r="I160" s="46"/>
      <c r="J160" s="46"/>
      <c r="K160" s="46"/>
      <c r="L160" s="46"/>
      <c r="M160" s="46"/>
      <c r="N160" s="46"/>
      <c r="O160" s="46"/>
      <c r="P160" s="46"/>
      <c r="Q160" s="46"/>
      <c r="R160" s="46"/>
      <c r="S160" s="46"/>
      <c r="T160" s="46"/>
      <c r="U160" s="46"/>
      <c r="V160" s="46"/>
      <c r="W160" s="46"/>
      <c r="X160" s="46"/>
      <c r="Y160" s="46"/>
      <c r="Z160" s="46"/>
    </row>
    <row r="161" spans="1:26" ht="12.75" customHeight="1" x14ac:dyDescent="0.2">
      <c r="A161" s="46"/>
      <c r="B161" s="46"/>
      <c r="C161" s="46"/>
      <c r="D161" s="46"/>
      <c r="E161" s="39"/>
      <c r="F161" s="46"/>
      <c r="G161" s="39"/>
      <c r="H161" s="39"/>
      <c r="I161" s="46"/>
      <c r="J161" s="46"/>
      <c r="K161" s="46"/>
      <c r="L161" s="46"/>
      <c r="M161" s="46"/>
      <c r="N161" s="46"/>
      <c r="O161" s="46"/>
      <c r="P161" s="46"/>
      <c r="Q161" s="46"/>
      <c r="R161" s="46"/>
      <c r="S161" s="46"/>
      <c r="T161" s="46"/>
      <c r="U161" s="46"/>
      <c r="V161" s="46"/>
      <c r="W161" s="46"/>
      <c r="X161" s="46"/>
      <c r="Y161" s="46"/>
      <c r="Z161" s="46"/>
    </row>
    <row r="162" spans="1:26" ht="12.75" customHeight="1" x14ac:dyDescent="0.2">
      <c r="A162" s="46"/>
      <c r="B162" s="46"/>
      <c r="C162" s="46"/>
      <c r="D162" s="46"/>
      <c r="E162" s="39"/>
      <c r="F162" s="46"/>
      <c r="G162" s="39"/>
      <c r="H162" s="39"/>
      <c r="I162" s="46"/>
      <c r="J162" s="46"/>
      <c r="K162" s="46"/>
      <c r="L162" s="46"/>
      <c r="M162" s="46"/>
      <c r="N162" s="46"/>
      <c r="O162" s="46"/>
      <c r="P162" s="46"/>
      <c r="Q162" s="46"/>
      <c r="R162" s="46"/>
      <c r="S162" s="46"/>
      <c r="T162" s="46"/>
      <c r="U162" s="46"/>
      <c r="V162" s="46"/>
      <c r="W162" s="46"/>
      <c r="X162" s="46"/>
      <c r="Y162" s="46"/>
      <c r="Z162" s="46"/>
    </row>
    <row r="163" spans="1:26" ht="12.75" customHeight="1" x14ac:dyDescent="0.2">
      <c r="A163" s="46"/>
      <c r="B163" s="46"/>
      <c r="C163" s="46"/>
      <c r="D163" s="46"/>
      <c r="E163" s="39"/>
      <c r="F163" s="46"/>
      <c r="G163" s="39"/>
      <c r="H163" s="39"/>
      <c r="I163" s="46"/>
      <c r="J163" s="46"/>
      <c r="K163" s="46"/>
      <c r="L163" s="46"/>
      <c r="M163" s="46"/>
      <c r="N163" s="46"/>
      <c r="O163" s="46"/>
      <c r="P163" s="46"/>
      <c r="Q163" s="46"/>
      <c r="R163" s="46"/>
      <c r="S163" s="46"/>
      <c r="T163" s="46"/>
      <c r="U163" s="46"/>
      <c r="V163" s="46"/>
      <c r="W163" s="46"/>
      <c r="X163" s="46"/>
      <c r="Y163" s="46"/>
      <c r="Z163" s="46"/>
    </row>
    <row r="164" spans="1:26" ht="12.75" customHeight="1" x14ac:dyDescent="0.2">
      <c r="A164" s="46"/>
      <c r="B164" s="46"/>
      <c r="C164" s="46"/>
      <c r="D164" s="46"/>
      <c r="E164" s="39"/>
      <c r="F164" s="46"/>
      <c r="G164" s="39"/>
      <c r="H164" s="39"/>
      <c r="I164" s="46"/>
      <c r="J164" s="46"/>
      <c r="K164" s="46"/>
      <c r="L164" s="46"/>
      <c r="M164" s="46"/>
      <c r="N164" s="46"/>
      <c r="O164" s="46"/>
      <c r="P164" s="46"/>
      <c r="Q164" s="46"/>
      <c r="R164" s="46"/>
      <c r="S164" s="46"/>
      <c r="T164" s="46"/>
      <c r="U164" s="46"/>
      <c r="V164" s="46"/>
      <c r="W164" s="46"/>
      <c r="X164" s="46"/>
      <c r="Y164" s="46"/>
      <c r="Z164" s="46"/>
    </row>
    <row r="165" spans="1:26" ht="12.75" customHeight="1" x14ac:dyDescent="0.2">
      <c r="A165" s="46"/>
      <c r="B165" s="46"/>
      <c r="C165" s="46"/>
      <c r="D165" s="46"/>
      <c r="E165" s="39"/>
      <c r="F165" s="46"/>
      <c r="G165" s="39"/>
      <c r="H165" s="39"/>
      <c r="I165" s="46"/>
      <c r="J165" s="46"/>
      <c r="K165" s="46"/>
      <c r="L165" s="46"/>
      <c r="M165" s="46"/>
      <c r="N165" s="46"/>
      <c r="O165" s="46"/>
      <c r="P165" s="46"/>
      <c r="Q165" s="46"/>
      <c r="R165" s="46"/>
      <c r="S165" s="46"/>
      <c r="T165" s="46"/>
      <c r="U165" s="46"/>
      <c r="V165" s="46"/>
      <c r="W165" s="46"/>
      <c r="X165" s="46"/>
      <c r="Y165" s="46"/>
      <c r="Z165" s="46"/>
    </row>
    <row r="166" spans="1:26" ht="12.75" customHeight="1" x14ac:dyDescent="0.2">
      <c r="A166" s="46"/>
      <c r="B166" s="46"/>
      <c r="C166" s="46"/>
      <c r="D166" s="46"/>
      <c r="E166" s="39"/>
      <c r="F166" s="46"/>
      <c r="G166" s="39"/>
      <c r="H166" s="39"/>
      <c r="I166" s="46"/>
      <c r="J166" s="46"/>
      <c r="K166" s="46"/>
      <c r="L166" s="46"/>
      <c r="M166" s="46"/>
      <c r="N166" s="46"/>
      <c r="O166" s="46"/>
      <c r="P166" s="46"/>
      <c r="Q166" s="46"/>
      <c r="R166" s="46"/>
      <c r="S166" s="46"/>
      <c r="T166" s="46"/>
      <c r="U166" s="46"/>
      <c r="V166" s="46"/>
      <c r="W166" s="46"/>
      <c r="X166" s="46"/>
      <c r="Y166" s="46"/>
      <c r="Z166" s="46"/>
    </row>
    <row r="167" spans="1:26" ht="12.75" customHeight="1" x14ac:dyDescent="0.2">
      <c r="A167" s="46"/>
      <c r="B167" s="46"/>
      <c r="C167" s="46"/>
      <c r="D167" s="46"/>
      <c r="E167" s="39"/>
      <c r="F167" s="46"/>
      <c r="G167" s="39"/>
      <c r="H167" s="39"/>
      <c r="I167" s="46"/>
      <c r="J167" s="46"/>
      <c r="K167" s="46"/>
      <c r="L167" s="46"/>
      <c r="M167" s="46"/>
      <c r="N167" s="46"/>
      <c r="O167" s="46"/>
      <c r="P167" s="46"/>
      <c r="Q167" s="46"/>
      <c r="R167" s="46"/>
      <c r="S167" s="46"/>
      <c r="T167" s="46"/>
      <c r="U167" s="46"/>
      <c r="V167" s="46"/>
      <c r="W167" s="46"/>
      <c r="X167" s="46"/>
      <c r="Y167" s="46"/>
      <c r="Z167" s="46"/>
    </row>
    <row r="168" spans="1:26" ht="12.75" customHeight="1" x14ac:dyDescent="0.2">
      <c r="A168" s="46"/>
      <c r="B168" s="46"/>
      <c r="C168" s="46"/>
      <c r="D168" s="46"/>
      <c r="E168" s="39"/>
      <c r="F168" s="46"/>
      <c r="G168" s="39"/>
      <c r="H168" s="39"/>
      <c r="I168" s="46"/>
      <c r="J168" s="46"/>
      <c r="K168" s="46"/>
      <c r="L168" s="46"/>
      <c r="M168" s="46"/>
      <c r="N168" s="46"/>
      <c r="O168" s="46"/>
      <c r="P168" s="46"/>
      <c r="Q168" s="46"/>
      <c r="R168" s="46"/>
      <c r="S168" s="46"/>
      <c r="T168" s="46"/>
      <c r="U168" s="46"/>
      <c r="V168" s="46"/>
      <c r="W168" s="46"/>
      <c r="X168" s="46"/>
      <c r="Y168" s="46"/>
      <c r="Z168" s="46"/>
    </row>
    <row r="169" spans="1:26" ht="12.75" customHeight="1" x14ac:dyDescent="0.2">
      <c r="A169" s="46"/>
      <c r="B169" s="46"/>
      <c r="C169" s="46"/>
      <c r="D169" s="46"/>
      <c r="E169" s="39"/>
      <c r="F169" s="46"/>
      <c r="G169" s="39"/>
      <c r="H169" s="39"/>
      <c r="I169" s="46"/>
      <c r="J169" s="46"/>
      <c r="K169" s="46"/>
      <c r="L169" s="46"/>
      <c r="M169" s="46"/>
      <c r="N169" s="46"/>
      <c r="O169" s="46"/>
      <c r="P169" s="46"/>
      <c r="Q169" s="46"/>
      <c r="R169" s="46"/>
      <c r="S169" s="46"/>
      <c r="T169" s="46"/>
      <c r="U169" s="46"/>
      <c r="V169" s="46"/>
      <c r="W169" s="46"/>
      <c r="X169" s="46"/>
      <c r="Y169" s="46"/>
      <c r="Z169" s="46"/>
    </row>
    <row r="170" spans="1:26" ht="12.75" customHeight="1" x14ac:dyDescent="0.2">
      <c r="A170" s="46"/>
      <c r="B170" s="46"/>
      <c r="C170" s="46"/>
      <c r="D170" s="46"/>
      <c r="E170" s="39"/>
      <c r="F170" s="46"/>
      <c r="G170" s="39"/>
      <c r="H170" s="39"/>
      <c r="I170" s="46"/>
      <c r="J170" s="46"/>
      <c r="K170" s="46"/>
      <c r="L170" s="46"/>
      <c r="M170" s="46"/>
      <c r="N170" s="46"/>
      <c r="O170" s="46"/>
      <c r="P170" s="46"/>
      <c r="Q170" s="46"/>
      <c r="R170" s="46"/>
      <c r="S170" s="46"/>
      <c r="T170" s="46"/>
      <c r="U170" s="46"/>
      <c r="V170" s="46"/>
      <c r="W170" s="46"/>
      <c r="X170" s="46"/>
      <c r="Y170" s="46"/>
      <c r="Z170" s="46"/>
    </row>
    <row r="171" spans="1:26" ht="12.75" customHeight="1" x14ac:dyDescent="0.2">
      <c r="A171" s="46"/>
      <c r="B171" s="46"/>
      <c r="C171" s="46"/>
      <c r="D171" s="46"/>
      <c r="E171" s="39"/>
      <c r="F171" s="46"/>
      <c r="G171" s="39"/>
      <c r="H171" s="39"/>
      <c r="I171" s="46"/>
      <c r="J171" s="46"/>
      <c r="K171" s="46"/>
      <c r="L171" s="46"/>
      <c r="M171" s="46"/>
      <c r="N171" s="46"/>
      <c r="O171" s="46"/>
      <c r="P171" s="46"/>
      <c r="Q171" s="46"/>
      <c r="R171" s="46"/>
      <c r="S171" s="46"/>
      <c r="T171" s="46"/>
      <c r="U171" s="46"/>
      <c r="V171" s="46"/>
      <c r="W171" s="46"/>
      <c r="X171" s="46"/>
      <c r="Y171" s="46"/>
      <c r="Z171" s="46"/>
    </row>
    <row r="172" spans="1:26" ht="12.75" customHeight="1" x14ac:dyDescent="0.2">
      <c r="A172" s="46"/>
      <c r="B172" s="46"/>
      <c r="C172" s="46"/>
      <c r="D172" s="46"/>
      <c r="E172" s="39"/>
      <c r="F172" s="46"/>
      <c r="G172" s="39"/>
      <c r="H172" s="39"/>
      <c r="I172" s="46"/>
      <c r="J172" s="46"/>
      <c r="K172" s="46"/>
      <c r="L172" s="46"/>
      <c r="M172" s="46"/>
      <c r="N172" s="46"/>
      <c r="O172" s="46"/>
      <c r="P172" s="46"/>
      <c r="Q172" s="46"/>
      <c r="R172" s="46"/>
      <c r="S172" s="46"/>
      <c r="T172" s="46"/>
      <c r="U172" s="46"/>
      <c r="V172" s="46"/>
      <c r="W172" s="46"/>
      <c r="X172" s="46"/>
      <c r="Y172" s="46"/>
      <c r="Z172" s="46"/>
    </row>
    <row r="173" spans="1:26" ht="12.75" customHeight="1" x14ac:dyDescent="0.2">
      <c r="A173" s="46"/>
      <c r="B173" s="46"/>
      <c r="C173" s="46"/>
      <c r="D173" s="46"/>
      <c r="E173" s="39"/>
      <c r="F173" s="46"/>
      <c r="G173" s="39"/>
      <c r="H173" s="39"/>
      <c r="I173" s="46"/>
      <c r="J173" s="46"/>
      <c r="K173" s="46"/>
      <c r="L173" s="46"/>
      <c r="M173" s="46"/>
      <c r="N173" s="46"/>
      <c r="O173" s="46"/>
      <c r="P173" s="46"/>
      <c r="Q173" s="46"/>
      <c r="R173" s="46"/>
      <c r="S173" s="46"/>
      <c r="T173" s="46"/>
      <c r="U173" s="46"/>
      <c r="V173" s="46"/>
      <c r="W173" s="46"/>
      <c r="X173" s="46"/>
      <c r="Y173" s="46"/>
      <c r="Z173" s="46"/>
    </row>
    <row r="174" spans="1:26" ht="12.75" customHeight="1" x14ac:dyDescent="0.2">
      <c r="A174" s="46"/>
      <c r="B174" s="46"/>
      <c r="C174" s="46"/>
      <c r="D174" s="46"/>
      <c r="E174" s="39"/>
      <c r="F174" s="46"/>
      <c r="G174" s="39"/>
      <c r="H174" s="39"/>
      <c r="I174" s="46"/>
      <c r="J174" s="46"/>
      <c r="K174" s="46"/>
      <c r="L174" s="46"/>
      <c r="M174" s="46"/>
      <c r="N174" s="46"/>
      <c r="O174" s="46"/>
      <c r="P174" s="46"/>
      <c r="Q174" s="46"/>
      <c r="R174" s="46"/>
      <c r="S174" s="46"/>
      <c r="T174" s="46"/>
      <c r="U174" s="46"/>
      <c r="V174" s="46"/>
      <c r="W174" s="46"/>
      <c r="X174" s="46"/>
      <c r="Y174" s="46"/>
      <c r="Z174" s="46"/>
    </row>
    <row r="175" spans="1:26" ht="12.75" customHeight="1" x14ac:dyDescent="0.2">
      <c r="A175" s="46"/>
      <c r="B175" s="46"/>
      <c r="C175" s="46"/>
      <c r="D175" s="46"/>
      <c r="E175" s="39"/>
      <c r="F175" s="46"/>
      <c r="G175" s="39"/>
      <c r="H175" s="39"/>
      <c r="I175" s="46"/>
      <c r="J175" s="46"/>
      <c r="K175" s="46"/>
      <c r="L175" s="46"/>
      <c r="M175" s="46"/>
      <c r="N175" s="46"/>
      <c r="O175" s="46"/>
      <c r="P175" s="46"/>
      <c r="Q175" s="46"/>
      <c r="R175" s="46"/>
      <c r="S175" s="46"/>
      <c r="T175" s="46"/>
      <c r="U175" s="46"/>
      <c r="V175" s="46"/>
      <c r="W175" s="46"/>
      <c r="X175" s="46"/>
      <c r="Y175" s="46"/>
      <c r="Z175" s="46"/>
    </row>
    <row r="176" spans="1:26" ht="12.75" customHeight="1" x14ac:dyDescent="0.2">
      <c r="A176" s="46"/>
      <c r="B176" s="46"/>
      <c r="C176" s="46"/>
      <c r="D176" s="46"/>
      <c r="E176" s="39"/>
      <c r="F176" s="46"/>
      <c r="G176" s="39"/>
      <c r="H176" s="39"/>
      <c r="I176" s="46"/>
      <c r="J176" s="46"/>
      <c r="K176" s="46"/>
      <c r="L176" s="46"/>
      <c r="M176" s="46"/>
      <c r="N176" s="46"/>
      <c r="O176" s="46"/>
      <c r="P176" s="46"/>
      <c r="Q176" s="46"/>
      <c r="R176" s="46"/>
      <c r="S176" s="46"/>
      <c r="T176" s="46"/>
      <c r="U176" s="46"/>
      <c r="V176" s="46"/>
      <c r="W176" s="46"/>
      <c r="X176" s="46"/>
      <c r="Y176" s="46"/>
      <c r="Z176" s="46"/>
    </row>
    <row r="177" spans="1:26" ht="12.75" customHeight="1" x14ac:dyDescent="0.2">
      <c r="A177" s="46"/>
      <c r="B177" s="46"/>
      <c r="C177" s="46"/>
      <c r="D177" s="46"/>
      <c r="E177" s="39"/>
      <c r="F177" s="46"/>
      <c r="G177" s="39"/>
      <c r="H177" s="39"/>
      <c r="I177" s="46"/>
      <c r="J177" s="46"/>
      <c r="K177" s="46"/>
      <c r="L177" s="46"/>
      <c r="M177" s="46"/>
      <c r="N177" s="46"/>
      <c r="O177" s="46"/>
      <c r="P177" s="46"/>
      <c r="Q177" s="46"/>
      <c r="R177" s="46"/>
      <c r="S177" s="46"/>
      <c r="T177" s="46"/>
      <c r="U177" s="46"/>
      <c r="V177" s="46"/>
      <c r="W177" s="46"/>
      <c r="X177" s="46"/>
      <c r="Y177" s="46"/>
      <c r="Z177" s="46"/>
    </row>
    <row r="178" spans="1:26" ht="12.75" customHeight="1" x14ac:dyDescent="0.2">
      <c r="A178" s="46"/>
      <c r="B178" s="46"/>
      <c r="C178" s="46"/>
      <c r="D178" s="46"/>
      <c r="E178" s="39"/>
      <c r="F178" s="46"/>
      <c r="G178" s="39"/>
      <c r="H178" s="39"/>
      <c r="I178" s="46"/>
      <c r="J178" s="46"/>
      <c r="K178" s="46"/>
      <c r="L178" s="46"/>
      <c r="M178" s="46"/>
      <c r="N178" s="46"/>
      <c r="O178" s="46"/>
      <c r="P178" s="46"/>
      <c r="Q178" s="46"/>
      <c r="R178" s="46"/>
      <c r="S178" s="46"/>
      <c r="T178" s="46"/>
      <c r="U178" s="46"/>
      <c r="V178" s="46"/>
      <c r="W178" s="46"/>
      <c r="X178" s="46"/>
      <c r="Y178" s="46"/>
      <c r="Z178" s="46"/>
    </row>
    <row r="179" spans="1:26" ht="12.75" customHeight="1" x14ac:dyDescent="0.2">
      <c r="A179" s="46"/>
      <c r="B179" s="46"/>
      <c r="C179" s="46"/>
      <c r="D179" s="46"/>
      <c r="E179" s="39"/>
      <c r="F179" s="46"/>
      <c r="G179" s="39"/>
      <c r="H179" s="39"/>
      <c r="I179" s="46"/>
      <c r="J179" s="46"/>
      <c r="K179" s="46"/>
      <c r="L179" s="46"/>
      <c r="M179" s="46"/>
      <c r="N179" s="46"/>
      <c r="O179" s="46"/>
      <c r="P179" s="46"/>
      <c r="Q179" s="46"/>
      <c r="R179" s="46"/>
      <c r="S179" s="46"/>
      <c r="T179" s="46"/>
      <c r="U179" s="46"/>
      <c r="V179" s="46"/>
      <c r="W179" s="46"/>
      <c r="X179" s="46"/>
      <c r="Y179" s="46"/>
      <c r="Z179" s="46"/>
    </row>
    <row r="180" spans="1:26" ht="12.75" customHeight="1" x14ac:dyDescent="0.2">
      <c r="A180" s="46"/>
      <c r="B180" s="46"/>
      <c r="C180" s="46"/>
      <c r="D180" s="46"/>
      <c r="E180" s="39"/>
      <c r="F180" s="46"/>
      <c r="G180" s="39"/>
      <c r="H180" s="39"/>
      <c r="I180" s="46"/>
      <c r="J180" s="46"/>
      <c r="K180" s="46"/>
      <c r="L180" s="46"/>
      <c r="M180" s="46"/>
      <c r="N180" s="46"/>
      <c r="O180" s="46"/>
      <c r="P180" s="46"/>
      <c r="Q180" s="46"/>
      <c r="R180" s="46"/>
      <c r="S180" s="46"/>
      <c r="T180" s="46"/>
      <c r="U180" s="46"/>
      <c r="V180" s="46"/>
      <c r="W180" s="46"/>
      <c r="X180" s="46"/>
      <c r="Y180" s="46"/>
      <c r="Z180" s="46"/>
    </row>
    <row r="181" spans="1:26" ht="12.75" customHeight="1" x14ac:dyDescent="0.2">
      <c r="A181" s="46"/>
      <c r="B181" s="46"/>
      <c r="C181" s="46"/>
      <c r="D181" s="46"/>
      <c r="E181" s="39"/>
      <c r="F181" s="46"/>
      <c r="G181" s="39"/>
      <c r="H181" s="39"/>
      <c r="I181" s="46"/>
      <c r="J181" s="46"/>
      <c r="K181" s="46"/>
      <c r="L181" s="46"/>
      <c r="M181" s="46"/>
      <c r="N181" s="46"/>
      <c r="O181" s="46"/>
      <c r="P181" s="46"/>
      <c r="Q181" s="46"/>
      <c r="R181" s="46"/>
      <c r="S181" s="46"/>
      <c r="T181" s="46"/>
      <c r="U181" s="46"/>
      <c r="V181" s="46"/>
      <c r="W181" s="46"/>
      <c r="X181" s="46"/>
      <c r="Y181" s="46"/>
      <c r="Z181" s="46"/>
    </row>
    <row r="182" spans="1:26" ht="12.75" customHeight="1" x14ac:dyDescent="0.2">
      <c r="A182" s="46"/>
      <c r="B182" s="46"/>
      <c r="C182" s="46"/>
      <c r="D182" s="46"/>
      <c r="E182" s="39"/>
      <c r="F182" s="46"/>
      <c r="G182" s="39"/>
      <c r="H182" s="39"/>
      <c r="I182" s="46"/>
      <c r="J182" s="46"/>
      <c r="K182" s="46"/>
      <c r="L182" s="46"/>
      <c r="M182" s="46"/>
      <c r="N182" s="46"/>
      <c r="O182" s="46"/>
      <c r="P182" s="46"/>
      <c r="Q182" s="46"/>
      <c r="R182" s="46"/>
      <c r="S182" s="46"/>
      <c r="T182" s="46"/>
      <c r="U182" s="46"/>
      <c r="V182" s="46"/>
      <c r="W182" s="46"/>
      <c r="X182" s="46"/>
      <c r="Y182" s="46"/>
      <c r="Z182" s="46"/>
    </row>
    <row r="183" spans="1:26" ht="12.75" customHeight="1" x14ac:dyDescent="0.2">
      <c r="A183" s="46"/>
      <c r="B183" s="46"/>
      <c r="C183" s="46"/>
      <c r="D183" s="46"/>
      <c r="E183" s="39"/>
      <c r="F183" s="46"/>
      <c r="G183" s="39"/>
      <c r="H183" s="39"/>
      <c r="I183" s="46"/>
      <c r="J183" s="46"/>
      <c r="K183" s="46"/>
      <c r="L183" s="46"/>
      <c r="M183" s="46"/>
      <c r="N183" s="46"/>
      <c r="O183" s="46"/>
      <c r="P183" s="46"/>
      <c r="Q183" s="46"/>
      <c r="R183" s="46"/>
      <c r="S183" s="46"/>
      <c r="T183" s="46"/>
      <c r="U183" s="46"/>
      <c r="V183" s="46"/>
      <c r="W183" s="46"/>
      <c r="X183" s="46"/>
      <c r="Y183" s="46"/>
      <c r="Z183" s="46"/>
    </row>
    <row r="184" spans="1:26" ht="12.75" customHeight="1" x14ac:dyDescent="0.2">
      <c r="A184" s="46"/>
      <c r="B184" s="46"/>
      <c r="C184" s="46"/>
      <c r="D184" s="46"/>
      <c r="E184" s="39"/>
      <c r="F184" s="46"/>
      <c r="G184" s="39"/>
      <c r="H184" s="39"/>
      <c r="I184" s="46"/>
      <c r="J184" s="46"/>
      <c r="K184" s="46"/>
      <c r="L184" s="46"/>
      <c r="M184" s="46"/>
      <c r="N184" s="46"/>
      <c r="O184" s="46"/>
      <c r="P184" s="46"/>
      <c r="Q184" s="46"/>
      <c r="R184" s="46"/>
      <c r="S184" s="46"/>
      <c r="T184" s="46"/>
      <c r="U184" s="46"/>
      <c r="V184" s="46"/>
      <c r="W184" s="46"/>
      <c r="X184" s="46"/>
      <c r="Y184" s="46"/>
      <c r="Z184" s="46"/>
    </row>
    <row r="185" spans="1:26" ht="12.75" customHeight="1" x14ac:dyDescent="0.2">
      <c r="A185" s="46"/>
      <c r="B185" s="46"/>
      <c r="C185" s="46"/>
      <c r="D185" s="46"/>
      <c r="E185" s="39"/>
      <c r="F185" s="46"/>
      <c r="G185" s="39"/>
      <c r="H185" s="39"/>
      <c r="I185" s="46"/>
      <c r="J185" s="46"/>
      <c r="K185" s="46"/>
      <c r="L185" s="46"/>
      <c r="M185" s="46"/>
      <c r="N185" s="46"/>
      <c r="O185" s="46"/>
      <c r="P185" s="46"/>
      <c r="Q185" s="46"/>
      <c r="R185" s="46"/>
      <c r="S185" s="46"/>
      <c r="T185" s="46"/>
      <c r="U185" s="46"/>
      <c r="V185" s="46"/>
      <c r="W185" s="46"/>
      <c r="X185" s="46"/>
      <c r="Y185" s="46"/>
      <c r="Z185" s="46"/>
    </row>
    <row r="186" spans="1:26" ht="12.75" customHeight="1" x14ac:dyDescent="0.2">
      <c r="A186" s="46"/>
      <c r="B186" s="46"/>
      <c r="C186" s="46"/>
      <c r="D186" s="46"/>
      <c r="E186" s="39"/>
      <c r="F186" s="46"/>
      <c r="G186" s="39"/>
      <c r="H186" s="39"/>
      <c r="I186" s="46"/>
      <c r="J186" s="46"/>
      <c r="K186" s="46"/>
      <c r="L186" s="46"/>
      <c r="M186" s="46"/>
      <c r="N186" s="46"/>
      <c r="O186" s="46"/>
      <c r="P186" s="46"/>
      <c r="Q186" s="46"/>
      <c r="R186" s="46"/>
      <c r="S186" s="46"/>
      <c r="T186" s="46"/>
      <c r="U186" s="46"/>
      <c r="V186" s="46"/>
      <c r="W186" s="46"/>
      <c r="X186" s="46"/>
      <c r="Y186" s="46"/>
      <c r="Z186" s="46"/>
    </row>
    <row r="187" spans="1:26" ht="12.75" customHeight="1" x14ac:dyDescent="0.2">
      <c r="A187" s="46"/>
      <c r="B187" s="46"/>
      <c r="C187" s="46"/>
      <c r="D187" s="46"/>
      <c r="E187" s="39"/>
      <c r="F187" s="46"/>
      <c r="G187" s="39"/>
      <c r="H187" s="39"/>
      <c r="I187" s="46"/>
      <c r="J187" s="46"/>
      <c r="K187" s="46"/>
      <c r="L187" s="46"/>
      <c r="M187" s="46"/>
      <c r="N187" s="46"/>
      <c r="O187" s="46"/>
      <c r="P187" s="46"/>
      <c r="Q187" s="46"/>
      <c r="R187" s="46"/>
      <c r="S187" s="46"/>
      <c r="T187" s="46"/>
      <c r="U187" s="46"/>
      <c r="V187" s="46"/>
      <c r="W187" s="46"/>
      <c r="X187" s="46"/>
      <c r="Y187" s="46"/>
      <c r="Z187" s="46"/>
    </row>
    <row r="188" spans="1:26" ht="12.75" customHeight="1" x14ac:dyDescent="0.2">
      <c r="A188" s="46"/>
      <c r="B188" s="46"/>
      <c r="C188" s="46"/>
      <c r="D188" s="46"/>
      <c r="E188" s="39"/>
      <c r="F188" s="46"/>
      <c r="G188" s="39"/>
      <c r="H188" s="39"/>
      <c r="I188" s="46"/>
      <c r="J188" s="46"/>
      <c r="K188" s="46"/>
      <c r="L188" s="46"/>
      <c r="M188" s="46"/>
      <c r="N188" s="46"/>
      <c r="O188" s="46"/>
      <c r="P188" s="46"/>
      <c r="Q188" s="46"/>
      <c r="R188" s="46"/>
      <c r="S188" s="46"/>
      <c r="T188" s="46"/>
      <c r="U188" s="46"/>
      <c r="V188" s="46"/>
      <c r="W188" s="46"/>
      <c r="X188" s="46"/>
      <c r="Y188" s="46"/>
      <c r="Z188" s="46"/>
    </row>
    <row r="189" spans="1:26" ht="12.75" customHeight="1" x14ac:dyDescent="0.2">
      <c r="A189" s="46"/>
      <c r="B189" s="46"/>
      <c r="C189" s="46"/>
      <c r="D189" s="46"/>
      <c r="E189" s="39"/>
      <c r="F189" s="46"/>
      <c r="G189" s="39"/>
      <c r="H189" s="39"/>
      <c r="I189" s="46"/>
      <c r="J189" s="46"/>
      <c r="K189" s="46"/>
      <c r="L189" s="46"/>
      <c r="M189" s="46"/>
      <c r="N189" s="46"/>
      <c r="O189" s="46"/>
      <c r="P189" s="46"/>
      <c r="Q189" s="46"/>
      <c r="R189" s="46"/>
      <c r="S189" s="46"/>
      <c r="T189" s="46"/>
      <c r="U189" s="46"/>
      <c r="V189" s="46"/>
      <c r="W189" s="46"/>
      <c r="X189" s="46"/>
      <c r="Y189" s="46"/>
      <c r="Z189" s="46"/>
    </row>
    <row r="190" spans="1:26" ht="12.75" customHeight="1" x14ac:dyDescent="0.2">
      <c r="A190" s="46"/>
      <c r="B190" s="46"/>
      <c r="C190" s="46"/>
      <c r="D190" s="46"/>
      <c r="E190" s="39"/>
      <c r="F190" s="46"/>
      <c r="G190" s="39"/>
      <c r="H190" s="39"/>
      <c r="I190" s="46"/>
      <c r="J190" s="46"/>
      <c r="K190" s="46"/>
      <c r="L190" s="46"/>
      <c r="M190" s="46"/>
      <c r="N190" s="46"/>
      <c r="O190" s="46"/>
      <c r="P190" s="46"/>
      <c r="Q190" s="46"/>
      <c r="R190" s="46"/>
      <c r="S190" s="46"/>
      <c r="T190" s="46"/>
      <c r="U190" s="46"/>
      <c r="V190" s="46"/>
      <c r="W190" s="46"/>
      <c r="X190" s="46"/>
      <c r="Y190" s="46"/>
      <c r="Z190" s="46"/>
    </row>
    <row r="191" spans="1:26" ht="12.75" customHeight="1" x14ac:dyDescent="0.2">
      <c r="A191" s="46"/>
      <c r="B191" s="46"/>
      <c r="C191" s="46"/>
      <c r="D191" s="46"/>
      <c r="E191" s="39"/>
      <c r="F191" s="46"/>
      <c r="G191" s="39"/>
      <c r="H191" s="39"/>
      <c r="I191" s="46"/>
      <c r="J191" s="46"/>
      <c r="K191" s="46"/>
      <c r="L191" s="46"/>
      <c r="M191" s="46"/>
      <c r="N191" s="46"/>
      <c r="O191" s="46"/>
      <c r="P191" s="46"/>
      <c r="Q191" s="46"/>
      <c r="R191" s="46"/>
      <c r="S191" s="46"/>
      <c r="T191" s="46"/>
      <c r="U191" s="46"/>
      <c r="V191" s="46"/>
      <c r="W191" s="46"/>
      <c r="X191" s="46"/>
      <c r="Y191" s="46"/>
      <c r="Z191" s="46"/>
    </row>
    <row r="192" spans="1:26" ht="12.75" customHeight="1" x14ac:dyDescent="0.2">
      <c r="A192" s="46"/>
      <c r="B192" s="46"/>
      <c r="C192" s="46"/>
      <c r="D192" s="46"/>
      <c r="E192" s="39"/>
      <c r="F192" s="46"/>
      <c r="G192" s="39"/>
      <c r="H192" s="39"/>
      <c r="I192" s="46"/>
      <c r="J192" s="46"/>
      <c r="K192" s="46"/>
      <c r="L192" s="46"/>
      <c r="M192" s="46"/>
      <c r="N192" s="46"/>
      <c r="O192" s="46"/>
      <c r="P192" s="46"/>
      <c r="Q192" s="46"/>
      <c r="R192" s="46"/>
      <c r="S192" s="46"/>
      <c r="T192" s="46"/>
      <c r="U192" s="46"/>
      <c r="V192" s="46"/>
      <c r="W192" s="46"/>
      <c r="X192" s="46"/>
      <c r="Y192" s="46"/>
      <c r="Z192" s="46"/>
    </row>
    <row r="193" spans="1:26" ht="12.75" customHeight="1" x14ac:dyDescent="0.2">
      <c r="A193" s="46"/>
      <c r="B193" s="46"/>
      <c r="C193" s="46"/>
      <c r="D193" s="46"/>
      <c r="E193" s="39"/>
      <c r="F193" s="46"/>
      <c r="G193" s="39"/>
      <c r="H193" s="39"/>
      <c r="I193" s="46"/>
      <c r="J193" s="46"/>
      <c r="K193" s="46"/>
      <c r="L193" s="46"/>
      <c r="M193" s="46"/>
      <c r="N193" s="46"/>
      <c r="O193" s="46"/>
      <c r="P193" s="46"/>
      <c r="Q193" s="46"/>
      <c r="R193" s="46"/>
      <c r="S193" s="46"/>
      <c r="T193" s="46"/>
      <c r="U193" s="46"/>
      <c r="V193" s="46"/>
      <c r="W193" s="46"/>
      <c r="X193" s="46"/>
      <c r="Y193" s="46"/>
      <c r="Z193" s="46"/>
    </row>
    <row r="194" spans="1:26" ht="12.75" customHeight="1" x14ac:dyDescent="0.2">
      <c r="A194" s="46"/>
      <c r="B194" s="46"/>
      <c r="C194" s="46"/>
      <c r="D194" s="46"/>
      <c r="E194" s="39"/>
      <c r="F194" s="46"/>
      <c r="G194" s="39"/>
      <c r="H194" s="39"/>
      <c r="I194" s="46"/>
      <c r="J194" s="46"/>
      <c r="K194" s="46"/>
      <c r="L194" s="46"/>
      <c r="M194" s="46"/>
      <c r="N194" s="46"/>
      <c r="O194" s="46"/>
      <c r="P194" s="46"/>
      <c r="Q194" s="46"/>
      <c r="R194" s="46"/>
      <c r="S194" s="46"/>
      <c r="T194" s="46"/>
      <c r="U194" s="46"/>
      <c r="V194" s="46"/>
      <c r="W194" s="46"/>
      <c r="X194" s="46"/>
      <c r="Y194" s="46"/>
      <c r="Z194" s="46"/>
    </row>
    <row r="195" spans="1:26" ht="12.75" customHeight="1" x14ac:dyDescent="0.2">
      <c r="A195" s="46"/>
      <c r="B195" s="46"/>
      <c r="C195" s="46"/>
      <c r="D195" s="46"/>
      <c r="E195" s="39"/>
      <c r="F195" s="46"/>
      <c r="G195" s="39"/>
      <c r="H195" s="39"/>
      <c r="I195" s="46"/>
      <c r="J195" s="46"/>
      <c r="K195" s="46"/>
      <c r="L195" s="46"/>
      <c r="M195" s="46"/>
      <c r="N195" s="46"/>
      <c r="O195" s="46"/>
      <c r="P195" s="46"/>
      <c r="Q195" s="46"/>
      <c r="R195" s="46"/>
      <c r="S195" s="46"/>
      <c r="T195" s="46"/>
      <c r="U195" s="46"/>
      <c r="V195" s="46"/>
      <c r="W195" s="46"/>
      <c r="X195" s="46"/>
      <c r="Y195" s="46"/>
      <c r="Z195" s="46"/>
    </row>
    <row r="196" spans="1:26" ht="12.75" customHeight="1" x14ac:dyDescent="0.2">
      <c r="A196" s="46"/>
      <c r="B196" s="46"/>
      <c r="C196" s="46"/>
      <c r="D196" s="46"/>
      <c r="E196" s="39"/>
      <c r="F196" s="46"/>
      <c r="G196" s="39"/>
      <c r="H196" s="39"/>
      <c r="I196" s="46"/>
      <c r="J196" s="46"/>
      <c r="K196" s="46"/>
      <c r="L196" s="46"/>
      <c r="M196" s="46"/>
      <c r="N196" s="46"/>
      <c r="O196" s="46"/>
      <c r="P196" s="46"/>
      <c r="Q196" s="46"/>
      <c r="R196" s="46"/>
      <c r="S196" s="46"/>
      <c r="T196" s="46"/>
      <c r="U196" s="46"/>
      <c r="V196" s="46"/>
      <c r="W196" s="46"/>
      <c r="X196" s="46"/>
      <c r="Y196" s="46"/>
      <c r="Z196" s="46"/>
    </row>
    <row r="197" spans="1:26" ht="12.75" customHeight="1" x14ac:dyDescent="0.2">
      <c r="A197" s="46"/>
      <c r="B197" s="46"/>
      <c r="C197" s="46"/>
      <c r="D197" s="46"/>
      <c r="E197" s="39"/>
      <c r="F197" s="46"/>
      <c r="G197" s="39"/>
      <c r="H197" s="39"/>
      <c r="I197" s="46"/>
      <c r="J197" s="46"/>
      <c r="K197" s="46"/>
      <c r="L197" s="46"/>
      <c r="M197" s="46"/>
      <c r="N197" s="46"/>
      <c r="O197" s="46"/>
      <c r="P197" s="46"/>
      <c r="Q197" s="46"/>
      <c r="R197" s="46"/>
      <c r="S197" s="46"/>
      <c r="T197" s="46"/>
      <c r="U197" s="46"/>
      <c r="V197" s="46"/>
      <c r="W197" s="46"/>
      <c r="X197" s="46"/>
      <c r="Y197" s="46"/>
      <c r="Z197" s="46"/>
    </row>
    <row r="198" spans="1:26" ht="12.75" customHeight="1" x14ac:dyDescent="0.2">
      <c r="A198" s="46"/>
      <c r="B198" s="46"/>
      <c r="C198" s="46"/>
      <c r="D198" s="46"/>
      <c r="E198" s="39"/>
      <c r="F198" s="46"/>
      <c r="G198" s="39"/>
      <c r="H198" s="39"/>
      <c r="I198" s="46"/>
      <c r="J198" s="46"/>
      <c r="K198" s="46"/>
      <c r="L198" s="46"/>
      <c r="M198" s="46"/>
      <c r="N198" s="46"/>
      <c r="O198" s="46"/>
      <c r="P198" s="46"/>
      <c r="Q198" s="46"/>
      <c r="R198" s="46"/>
      <c r="S198" s="46"/>
      <c r="T198" s="46"/>
      <c r="U198" s="46"/>
      <c r="V198" s="46"/>
      <c r="W198" s="46"/>
      <c r="X198" s="46"/>
      <c r="Y198" s="46"/>
      <c r="Z198" s="46"/>
    </row>
    <row r="199" spans="1:26" ht="12.75" customHeight="1" x14ac:dyDescent="0.2">
      <c r="A199" s="46"/>
      <c r="B199" s="46"/>
      <c r="C199" s="46"/>
      <c r="D199" s="46"/>
      <c r="E199" s="39"/>
      <c r="F199" s="46"/>
      <c r="G199" s="39"/>
      <c r="H199" s="39"/>
      <c r="I199" s="46"/>
      <c r="J199" s="46"/>
      <c r="K199" s="46"/>
      <c r="L199" s="46"/>
      <c r="M199" s="46"/>
      <c r="N199" s="46"/>
      <c r="O199" s="46"/>
      <c r="P199" s="46"/>
      <c r="Q199" s="46"/>
      <c r="R199" s="46"/>
      <c r="S199" s="46"/>
      <c r="T199" s="46"/>
      <c r="U199" s="46"/>
      <c r="V199" s="46"/>
      <c r="W199" s="46"/>
      <c r="X199" s="46"/>
      <c r="Y199" s="46"/>
      <c r="Z199" s="46"/>
    </row>
    <row r="200" spans="1:26" ht="12.75" customHeight="1" x14ac:dyDescent="0.2">
      <c r="A200" s="46"/>
      <c r="B200" s="46"/>
      <c r="C200" s="46"/>
      <c r="D200" s="46"/>
      <c r="E200" s="39"/>
      <c r="F200" s="46"/>
      <c r="G200" s="39"/>
      <c r="H200" s="39"/>
      <c r="I200" s="46"/>
      <c r="J200" s="46"/>
      <c r="K200" s="46"/>
      <c r="L200" s="46"/>
      <c r="M200" s="46"/>
      <c r="N200" s="46"/>
      <c r="O200" s="46"/>
      <c r="P200" s="46"/>
      <c r="Q200" s="46"/>
      <c r="R200" s="46"/>
      <c r="S200" s="46"/>
      <c r="T200" s="46"/>
      <c r="U200" s="46"/>
      <c r="V200" s="46"/>
      <c r="W200" s="46"/>
      <c r="X200" s="46"/>
      <c r="Y200" s="46"/>
      <c r="Z200" s="46"/>
    </row>
    <row r="201" spans="1:26" ht="12.75" customHeight="1" x14ac:dyDescent="0.2">
      <c r="A201" s="46"/>
      <c r="B201" s="46"/>
      <c r="C201" s="46"/>
      <c r="D201" s="46"/>
      <c r="E201" s="39"/>
      <c r="F201" s="46"/>
      <c r="G201" s="39"/>
      <c r="H201" s="39"/>
      <c r="I201" s="46"/>
      <c r="J201" s="46"/>
      <c r="K201" s="46"/>
      <c r="L201" s="46"/>
      <c r="M201" s="46"/>
      <c r="N201" s="46"/>
      <c r="O201" s="46"/>
      <c r="P201" s="46"/>
      <c r="Q201" s="46"/>
      <c r="R201" s="46"/>
      <c r="S201" s="46"/>
      <c r="T201" s="46"/>
      <c r="U201" s="46"/>
      <c r="V201" s="46"/>
      <c r="W201" s="46"/>
      <c r="X201" s="46"/>
      <c r="Y201" s="46"/>
      <c r="Z201" s="46"/>
    </row>
    <row r="202" spans="1:26" ht="12.75" customHeight="1" x14ac:dyDescent="0.2">
      <c r="A202" s="46"/>
      <c r="B202" s="46"/>
      <c r="C202" s="46"/>
      <c r="D202" s="46"/>
      <c r="E202" s="39"/>
      <c r="F202" s="46"/>
      <c r="G202" s="39"/>
      <c r="H202" s="39"/>
      <c r="I202" s="46"/>
      <c r="J202" s="46"/>
      <c r="K202" s="46"/>
      <c r="L202" s="46"/>
      <c r="M202" s="46"/>
      <c r="N202" s="46"/>
      <c r="O202" s="46"/>
      <c r="P202" s="46"/>
      <c r="Q202" s="46"/>
      <c r="R202" s="46"/>
      <c r="S202" s="46"/>
      <c r="T202" s="46"/>
      <c r="U202" s="46"/>
      <c r="V202" s="46"/>
      <c r="W202" s="46"/>
      <c r="X202" s="46"/>
      <c r="Y202" s="46"/>
      <c r="Z202" s="46"/>
    </row>
    <row r="203" spans="1:26" ht="12.75" customHeight="1" x14ac:dyDescent="0.2">
      <c r="A203" s="46"/>
      <c r="B203" s="46"/>
      <c r="C203" s="46"/>
      <c r="D203" s="46"/>
      <c r="E203" s="39"/>
      <c r="F203" s="46"/>
      <c r="G203" s="39"/>
      <c r="H203" s="39"/>
      <c r="I203" s="46"/>
      <c r="J203" s="46"/>
      <c r="K203" s="46"/>
      <c r="L203" s="46"/>
      <c r="M203" s="46"/>
      <c r="N203" s="46"/>
      <c r="O203" s="46"/>
      <c r="P203" s="46"/>
      <c r="Q203" s="46"/>
      <c r="R203" s="46"/>
      <c r="S203" s="46"/>
      <c r="T203" s="46"/>
      <c r="U203" s="46"/>
      <c r="V203" s="46"/>
      <c r="W203" s="46"/>
      <c r="X203" s="46"/>
      <c r="Y203" s="46"/>
      <c r="Z203" s="46"/>
    </row>
    <row r="204" spans="1:26" ht="12.75" customHeight="1" x14ac:dyDescent="0.2">
      <c r="A204" s="46"/>
      <c r="B204" s="46"/>
      <c r="C204" s="46"/>
      <c r="D204" s="46"/>
      <c r="E204" s="39"/>
      <c r="F204" s="46"/>
      <c r="G204" s="39"/>
      <c r="H204" s="39"/>
      <c r="I204" s="46"/>
      <c r="J204" s="46"/>
      <c r="K204" s="46"/>
      <c r="L204" s="46"/>
      <c r="M204" s="46"/>
      <c r="N204" s="46"/>
      <c r="O204" s="46"/>
      <c r="P204" s="46"/>
      <c r="Q204" s="46"/>
      <c r="R204" s="46"/>
      <c r="S204" s="46"/>
      <c r="T204" s="46"/>
      <c r="U204" s="46"/>
      <c r="V204" s="46"/>
      <c r="W204" s="46"/>
      <c r="X204" s="46"/>
      <c r="Y204" s="46"/>
      <c r="Z204" s="46"/>
    </row>
    <row r="205" spans="1:26" ht="12.75" customHeight="1" x14ac:dyDescent="0.2">
      <c r="A205" s="46"/>
      <c r="B205" s="46"/>
      <c r="C205" s="46"/>
      <c r="D205" s="46"/>
      <c r="E205" s="39"/>
      <c r="F205" s="46"/>
      <c r="G205" s="39"/>
      <c r="H205" s="39"/>
      <c r="I205" s="46"/>
      <c r="J205" s="46"/>
      <c r="K205" s="46"/>
      <c r="L205" s="46"/>
      <c r="M205" s="46"/>
      <c r="N205" s="46"/>
      <c r="O205" s="46"/>
      <c r="P205" s="46"/>
      <c r="Q205" s="46"/>
      <c r="R205" s="46"/>
      <c r="S205" s="46"/>
      <c r="T205" s="46"/>
      <c r="U205" s="46"/>
      <c r="V205" s="46"/>
      <c r="W205" s="46"/>
      <c r="X205" s="46"/>
      <c r="Y205" s="46"/>
      <c r="Z205" s="46"/>
    </row>
    <row r="206" spans="1:26" ht="12.75" customHeight="1" x14ac:dyDescent="0.2">
      <c r="A206" s="46"/>
      <c r="B206" s="46"/>
      <c r="C206" s="46"/>
      <c r="D206" s="46"/>
      <c r="E206" s="39"/>
      <c r="F206" s="46"/>
      <c r="G206" s="39"/>
      <c r="H206" s="39"/>
      <c r="I206" s="46"/>
      <c r="J206" s="46"/>
      <c r="K206" s="46"/>
      <c r="L206" s="46"/>
      <c r="M206" s="46"/>
      <c r="N206" s="46"/>
      <c r="O206" s="46"/>
      <c r="P206" s="46"/>
      <c r="Q206" s="46"/>
      <c r="R206" s="46"/>
      <c r="S206" s="46"/>
      <c r="T206" s="46"/>
      <c r="U206" s="46"/>
      <c r="V206" s="46"/>
      <c r="W206" s="46"/>
      <c r="X206" s="46"/>
      <c r="Y206" s="46"/>
      <c r="Z206" s="46"/>
    </row>
    <row r="207" spans="1:26" ht="12.75" customHeight="1" x14ac:dyDescent="0.2">
      <c r="A207" s="46"/>
      <c r="B207" s="46"/>
      <c r="C207" s="46"/>
      <c r="D207" s="46"/>
      <c r="E207" s="39"/>
      <c r="F207" s="46"/>
      <c r="G207" s="39"/>
      <c r="H207" s="39"/>
      <c r="I207" s="46"/>
      <c r="J207" s="46"/>
      <c r="K207" s="46"/>
      <c r="L207" s="46"/>
      <c r="M207" s="46"/>
      <c r="N207" s="46"/>
      <c r="O207" s="46"/>
      <c r="P207" s="46"/>
      <c r="Q207" s="46"/>
      <c r="R207" s="46"/>
      <c r="S207" s="46"/>
      <c r="T207" s="46"/>
      <c r="U207" s="46"/>
      <c r="V207" s="46"/>
      <c r="W207" s="46"/>
      <c r="X207" s="46"/>
      <c r="Y207" s="46"/>
      <c r="Z207" s="46"/>
    </row>
    <row r="208" spans="1:26" ht="12.75" customHeight="1" x14ac:dyDescent="0.2">
      <c r="A208" s="46"/>
      <c r="B208" s="46"/>
      <c r="C208" s="46"/>
      <c r="D208" s="46"/>
      <c r="E208" s="39"/>
      <c r="F208" s="46"/>
      <c r="G208" s="39"/>
      <c r="H208" s="39"/>
      <c r="I208" s="46"/>
      <c r="J208" s="46"/>
      <c r="K208" s="46"/>
      <c r="L208" s="46"/>
      <c r="M208" s="46"/>
      <c r="N208" s="46"/>
      <c r="O208" s="46"/>
      <c r="P208" s="46"/>
      <c r="Q208" s="46"/>
      <c r="R208" s="46"/>
      <c r="S208" s="46"/>
      <c r="T208" s="46"/>
      <c r="U208" s="46"/>
      <c r="V208" s="46"/>
      <c r="W208" s="46"/>
      <c r="X208" s="46"/>
      <c r="Y208" s="46"/>
      <c r="Z208" s="46"/>
    </row>
    <row r="209" spans="1:26" ht="12.75" customHeight="1" x14ac:dyDescent="0.2">
      <c r="A209" s="46"/>
      <c r="B209" s="46"/>
      <c r="C209" s="46"/>
      <c r="D209" s="46"/>
      <c r="E209" s="39"/>
      <c r="F209" s="46"/>
      <c r="G209" s="39"/>
      <c r="H209" s="39"/>
      <c r="I209" s="46"/>
      <c r="J209" s="46"/>
      <c r="K209" s="46"/>
      <c r="L209" s="46"/>
      <c r="M209" s="46"/>
      <c r="N209" s="46"/>
      <c r="O209" s="46"/>
      <c r="P209" s="46"/>
      <c r="Q209" s="46"/>
      <c r="R209" s="46"/>
      <c r="S209" s="46"/>
      <c r="T209" s="46"/>
      <c r="U209" s="46"/>
      <c r="V209" s="46"/>
      <c r="W209" s="46"/>
      <c r="X209" s="46"/>
      <c r="Y209" s="46"/>
      <c r="Z209" s="46"/>
    </row>
    <row r="210" spans="1:26" ht="12.75" customHeight="1" x14ac:dyDescent="0.2">
      <c r="A210" s="46"/>
      <c r="B210" s="46"/>
      <c r="C210" s="46"/>
      <c r="D210" s="46"/>
      <c r="E210" s="39"/>
      <c r="F210" s="46"/>
      <c r="G210" s="39"/>
      <c r="H210" s="39"/>
      <c r="I210" s="46"/>
      <c r="J210" s="46"/>
      <c r="K210" s="46"/>
      <c r="L210" s="46"/>
      <c r="M210" s="46"/>
      <c r="N210" s="46"/>
      <c r="O210" s="46"/>
      <c r="P210" s="46"/>
      <c r="Q210" s="46"/>
      <c r="R210" s="46"/>
      <c r="S210" s="46"/>
      <c r="T210" s="46"/>
      <c r="U210" s="46"/>
      <c r="V210" s="46"/>
      <c r="W210" s="46"/>
      <c r="X210" s="46"/>
      <c r="Y210" s="46"/>
      <c r="Z210" s="46"/>
    </row>
    <row r="211" spans="1:26" ht="12.75" customHeight="1" x14ac:dyDescent="0.2">
      <c r="A211" s="46"/>
      <c r="B211" s="46"/>
      <c r="C211" s="46"/>
      <c r="D211" s="46"/>
      <c r="E211" s="39"/>
      <c r="F211" s="46"/>
      <c r="G211" s="39"/>
      <c r="H211" s="39"/>
      <c r="I211" s="46"/>
      <c r="J211" s="46"/>
      <c r="K211" s="46"/>
      <c r="L211" s="46"/>
      <c r="M211" s="46"/>
      <c r="N211" s="46"/>
      <c r="O211" s="46"/>
      <c r="P211" s="46"/>
      <c r="Q211" s="46"/>
      <c r="R211" s="46"/>
      <c r="S211" s="46"/>
      <c r="T211" s="46"/>
      <c r="U211" s="46"/>
      <c r="V211" s="46"/>
      <c r="W211" s="46"/>
      <c r="X211" s="46"/>
      <c r="Y211" s="46"/>
      <c r="Z211" s="46"/>
    </row>
    <row r="212" spans="1:26" ht="12.75" customHeight="1" x14ac:dyDescent="0.2">
      <c r="A212" s="46"/>
      <c r="B212" s="46"/>
      <c r="C212" s="46"/>
      <c r="D212" s="46"/>
      <c r="E212" s="39"/>
      <c r="F212" s="46"/>
      <c r="G212" s="39"/>
      <c r="H212" s="39"/>
      <c r="I212" s="46"/>
      <c r="J212" s="46"/>
      <c r="K212" s="46"/>
      <c r="L212" s="46"/>
      <c r="M212" s="46"/>
      <c r="N212" s="46"/>
      <c r="O212" s="46"/>
      <c r="P212" s="46"/>
      <c r="Q212" s="46"/>
      <c r="R212" s="46"/>
      <c r="S212" s="46"/>
      <c r="T212" s="46"/>
      <c r="U212" s="46"/>
      <c r="V212" s="46"/>
      <c r="W212" s="46"/>
      <c r="X212" s="46"/>
      <c r="Y212" s="46"/>
      <c r="Z212" s="46"/>
    </row>
    <row r="213" spans="1:26" ht="12.75" customHeight="1" x14ac:dyDescent="0.2">
      <c r="A213" s="46"/>
      <c r="B213" s="46"/>
      <c r="C213" s="46"/>
      <c r="D213" s="46"/>
      <c r="E213" s="39"/>
      <c r="F213" s="46"/>
      <c r="G213" s="39"/>
      <c r="H213" s="39"/>
      <c r="I213" s="46"/>
      <c r="J213" s="46"/>
      <c r="K213" s="46"/>
      <c r="L213" s="46"/>
      <c r="M213" s="46"/>
      <c r="N213" s="46"/>
      <c r="O213" s="46"/>
      <c r="P213" s="46"/>
      <c r="Q213" s="46"/>
      <c r="R213" s="46"/>
      <c r="S213" s="46"/>
      <c r="T213" s="46"/>
      <c r="U213" s="46"/>
      <c r="V213" s="46"/>
      <c r="W213" s="46"/>
      <c r="X213" s="46"/>
      <c r="Y213" s="46"/>
      <c r="Z213" s="46"/>
    </row>
    <row r="214" spans="1:26" ht="12.75" customHeight="1" x14ac:dyDescent="0.2">
      <c r="A214" s="46"/>
      <c r="B214" s="46"/>
      <c r="C214" s="46"/>
      <c r="D214" s="46"/>
      <c r="E214" s="39"/>
      <c r="F214" s="46"/>
      <c r="G214" s="39"/>
      <c r="H214" s="39"/>
      <c r="I214" s="46"/>
      <c r="J214" s="46"/>
      <c r="K214" s="46"/>
      <c r="L214" s="46"/>
      <c r="M214" s="46"/>
      <c r="N214" s="46"/>
      <c r="O214" s="46"/>
      <c r="P214" s="46"/>
      <c r="Q214" s="46"/>
      <c r="R214" s="46"/>
      <c r="S214" s="46"/>
      <c r="T214" s="46"/>
      <c r="U214" s="46"/>
      <c r="V214" s="46"/>
      <c r="W214" s="46"/>
      <c r="X214" s="46"/>
      <c r="Y214" s="46"/>
      <c r="Z214" s="46"/>
    </row>
    <row r="215" spans="1:26" ht="12.75" customHeight="1" x14ac:dyDescent="0.2">
      <c r="A215" s="46"/>
      <c r="B215" s="46"/>
      <c r="C215" s="46"/>
      <c r="D215" s="46"/>
      <c r="E215" s="39"/>
      <c r="F215" s="46"/>
      <c r="G215" s="39"/>
      <c r="H215" s="39"/>
      <c r="I215" s="46"/>
      <c r="J215" s="46"/>
      <c r="K215" s="46"/>
      <c r="L215" s="46"/>
      <c r="M215" s="46"/>
      <c r="N215" s="46"/>
      <c r="O215" s="46"/>
      <c r="P215" s="46"/>
      <c r="Q215" s="46"/>
      <c r="R215" s="46"/>
      <c r="S215" s="46"/>
      <c r="T215" s="46"/>
      <c r="U215" s="46"/>
      <c r="V215" s="46"/>
      <c r="W215" s="46"/>
      <c r="X215" s="46"/>
      <c r="Y215" s="46"/>
      <c r="Z215" s="46"/>
    </row>
    <row r="216" spans="1:26" ht="12.75" customHeight="1" x14ac:dyDescent="0.2">
      <c r="A216" s="46"/>
      <c r="B216" s="46"/>
      <c r="C216" s="46"/>
      <c r="D216" s="46"/>
      <c r="E216" s="39"/>
      <c r="F216" s="46"/>
      <c r="G216" s="39"/>
      <c r="H216" s="39"/>
      <c r="I216" s="46"/>
      <c r="J216" s="46"/>
      <c r="K216" s="46"/>
      <c r="L216" s="46"/>
      <c r="M216" s="46"/>
      <c r="N216" s="46"/>
      <c r="O216" s="46"/>
      <c r="P216" s="46"/>
      <c r="Q216" s="46"/>
      <c r="R216" s="46"/>
      <c r="S216" s="46"/>
      <c r="T216" s="46"/>
      <c r="U216" s="46"/>
      <c r="V216" s="46"/>
      <c r="W216" s="46"/>
      <c r="X216" s="46"/>
      <c r="Y216" s="46"/>
      <c r="Z216" s="46"/>
    </row>
    <row r="217" spans="1:26" ht="12.75" customHeight="1" x14ac:dyDescent="0.2">
      <c r="A217" s="46"/>
      <c r="B217" s="46"/>
      <c r="C217" s="46"/>
      <c r="D217" s="46"/>
      <c r="E217" s="39"/>
      <c r="F217" s="46"/>
      <c r="G217" s="39"/>
      <c r="H217" s="39"/>
      <c r="I217" s="46"/>
      <c r="J217" s="46"/>
      <c r="K217" s="46"/>
      <c r="L217" s="46"/>
      <c r="M217" s="46"/>
      <c r="N217" s="46"/>
      <c r="O217" s="46"/>
      <c r="P217" s="46"/>
      <c r="Q217" s="46"/>
      <c r="R217" s="46"/>
      <c r="S217" s="46"/>
      <c r="T217" s="46"/>
      <c r="U217" s="46"/>
      <c r="V217" s="46"/>
      <c r="W217" s="46"/>
      <c r="X217" s="46"/>
      <c r="Y217" s="46"/>
      <c r="Z217" s="46"/>
    </row>
    <row r="218" spans="1:26" ht="12.75" customHeight="1" x14ac:dyDescent="0.2">
      <c r="A218" s="46"/>
      <c r="B218" s="46"/>
      <c r="C218" s="46"/>
      <c r="D218" s="46"/>
      <c r="E218" s="39"/>
      <c r="F218" s="46"/>
      <c r="G218" s="39"/>
      <c r="H218" s="39"/>
      <c r="I218" s="46"/>
      <c r="J218" s="46"/>
      <c r="K218" s="46"/>
      <c r="L218" s="46"/>
      <c r="M218" s="46"/>
      <c r="N218" s="46"/>
      <c r="O218" s="46"/>
      <c r="P218" s="46"/>
      <c r="Q218" s="46"/>
      <c r="R218" s="46"/>
      <c r="S218" s="46"/>
      <c r="T218" s="46"/>
      <c r="U218" s="46"/>
      <c r="V218" s="46"/>
      <c r="W218" s="46"/>
      <c r="X218" s="46"/>
      <c r="Y218" s="46"/>
      <c r="Z218" s="46"/>
    </row>
    <row r="219" spans="1:26" ht="12.75" customHeight="1" x14ac:dyDescent="0.2">
      <c r="A219" s="46"/>
      <c r="B219" s="46"/>
      <c r="C219" s="46"/>
      <c r="D219" s="46"/>
      <c r="E219" s="39"/>
      <c r="F219" s="46"/>
      <c r="G219" s="39"/>
      <c r="H219" s="39"/>
      <c r="I219" s="46"/>
      <c r="J219" s="46"/>
      <c r="K219" s="46"/>
      <c r="L219" s="46"/>
      <c r="M219" s="46"/>
      <c r="N219" s="46"/>
      <c r="O219" s="46"/>
      <c r="P219" s="46"/>
      <c r="Q219" s="46"/>
      <c r="R219" s="46"/>
      <c r="S219" s="46"/>
      <c r="T219" s="46"/>
      <c r="U219" s="46"/>
      <c r="V219" s="46"/>
      <c r="W219" s="46"/>
      <c r="X219" s="46"/>
      <c r="Y219" s="46"/>
      <c r="Z219" s="46"/>
    </row>
    <row r="220" spans="1:26" ht="12.75" customHeight="1" x14ac:dyDescent="0.2">
      <c r="A220" s="46"/>
      <c r="B220" s="46"/>
      <c r="C220" s="46"/>
      <c r="D220" s="46"/>
      <c r="E220" s="39"/>
      <c r="F220" s="46"/>
      <c r="G220" s="39"/>
      <c r="H220" s="39"/>
      <c r="I220" s="46"/>
      <c r="J220" s="46"/>
      <c r="K220" s="46"/>
      <c r="L220" s="46"/>
      <c r="M220" s="46"/>
      <c r="N220" s="46"/>
      <c r="O220" s="46"/>
      <c r="P220" s="46"/>
      <c r="Q220" s="46"/>
      <c r="R220" s="46"/>
      <c r="S220" s="46"/>
      <c r="T220" s="46"/>
      <c r="U220" s="46"/>
      <c r="V220" s="46"/>
      <c r="W220" s="46"/>
      <c r="X220" s="46"/>
      <c r="Y220" s="46"/>
      <c r="Z220" s="46"/>
    </row>
    <row r="221" spans="1:26" ht="12.75" customHeight="1" x14ac:dyDescent="0.2">
      <c r="A221" s="46"/>
      <c r="B221" s="46"/>
      <c r="C221" s="46"/>
      <c r="D221" s="46"/>
      <c r="E221" s="39"/>
      <c r="F221" s="46"/>
      <c r="G221" s="39"/>
      <c r="H221" s="39"/>
      <c r="I221" s="46"/>
      <c r="J221" s="46"/>
      <c r="K221" s="46"/>
      <c r="L221" s="46"/>
      <c r="M221" s="46"/>
      <c r="N221" s="46"/>
      <c r="O221" s="46"/>
      <c r="P221" s="46"/>
      <c r="Q221" s="46"/>
      <c r="R221" s="46"/>
      <c r="S221" s="46"/>
      <c r="T221" s="46"/>
      <c r="U221" s="46"/>
      <c r="V221" s="46"/>
      <c r="W221" s="46"/>
      <c r="X221" s="46"/>
      <c r="Y221" s="46"/>
      <c r="Z221" s="46"/>
    </row>
    <row r="222" spans="1:26" ht="12.75" customHeight="1" x14ac:dyDescent="0.2">
      <c r="A222" s="46"/>
      <c r="B222" s="46"/>
      <c r="C222" s="46"/>
      <c r="D222" s="46"/>
      <c r="E222" s="39"/>
      <c r="F222" s="46"/>
      <c r="G222" s="39"/>
      <c r="H222" s="39"/>
      <c r="I222" s="46"/>
      <c r="J222" s="46"/>
      <c r="K222" s="46"/>
      <c r="L222" s="46"/>
      <c r="M222" s="46"/>
      <c r="N222" s="46"/>
      <c r="O222" s="46"/>
      <c r="P222" s="46"/>
      <c r="Q222" s="46"/>
      <c r="R222" s="46"/>
      <c r="S222" s="46"/>
      <c r="T222" s="46"/>
      <c r="U222" s="46"/>
      <c r="V222" s="46"/>
      <c r="W222" s="46"/>
      <c r="X222" s="46"/>
      <c r="Y222" s="46"/>
      <c r="Z222" s="46"/>
    </row>
    <row r="223" spans="1:26" ht="12.75" customHeight="1" x14ac:dyDescent="0.2">
      <c r="A223" s="46"/>
      <c r="B223" s="46"/>
      <c r="C223" s="46"/>
      <c r="D223" s="46"/>
      <c r="E223" s="39"/>
      <c r="F223" s="46"/>
      <c r="G223" s="39"/>
      <c r="H223" s="39"/>
      <c r="I223" s="46"/>
      <c r="J223" s="46"/>
      <c r="K223" s="46"/>
      <c r="L223" s="46"/>
      <c r="M223" s="46"/>
      <c r="N223" s="46"/>
      <c r="O223" s="46"/>
      <c r="P223" s="46"/>
      <c r="Q223" s="46"/>
      <c r="R223" s="46"/>
      <c r="S223" s="46"/>
      <c r="T223" s="46"/>
      <c r="U223" s="46"/>
      <c r="V223" s="46"/>
      <c r="W223" s="46"/>
      <c r="X223" s="46"/>
      <c r="Y223" s="46"/>
      <c r="Z223" s="46"/>
    </row>
    <row r="224" spans="1:26" ht="12.75" customHeight="1" x14ac:dyDescent="0.2">
      <c r="A224" s="46"/>
      <c r="B224" s="46"/>
      <c r="C224" s="46"/>
      <c r="D224" s="46"/>
      <c r="E224" s="39"/>
      <c r="F224" s="46"/>
      <c r="G224" s="39"/>
      <c r="H224" s="39"/>
      <c r="I224" s="46"/>
      <c r="J224" s="46"/>
      <c r="K224" s="46"/>
      <c r="L224" s="46"/>
      <c r="M224" s="46"/>
      <c r="N224" s="46"/>
      <c r="O224" s="46"/>
      <c r="P224" s="46"/>
      <c r="Q224" s="46"/>
      <c r="R224" s="46"/>
      <c r="S224" s="46"/>
      <c r="T224" s="46"/>
      <c r="U224" s="46"/>
      <c r="V224" s="46"/>
      <c r="W224" s="46"/>
      <c r="X224" s="46"/>
      <c r="Y224" s="46"/>
      <c r="Z224" s="46"/>
    </row>
    <row r="225" spans="1:26" ht="12.75" customHeight="1" x14ac:dyDescent="0.2">
      <c r="A225" s="46"/>
      <c r="B225" s="46"/>
      <c r="C225" s="46"/>
      <c r="D225" s="46"/>
      <c r="E225" s="39"/>
      <c r="F225" s="46"/>
      <c r="G225" s="39"/>
      <c r="H225" s="39"/>
      <c r="I225" s="46"/>
      <c r="J225" s="46"/>
      <c r="K225" s="46"/>
      <c r="L225" s="46"/>
      <c r="M225" s="46"/>
      <c r="N225" s="46"/>
      <c r="O225" s="46"/>
      <c r="P225" s="46"/>
      <c r="Q225" s="46"/>
      <c r="R225" s="46"/>
      <c r="S225" s="46"/>
      <c r="T225" s="46"/>
      <c r="U225" s="46"/>
      <c r="V225" s="46"/>
      <c r="W225" s="46"/>
      <c r="X225" s="46"/>
      <c r="Y225" s="46"/>
      <c r="Z225" s="46"/>
    </row>
    <row r="226" spans="1:26" ht="12.75" customHeight="1" x14ac:dyDescent="0.2">
      <c r="A226" s="46"/>
      <c r="B226" s="46"/>
      <c r="C226" s="46"/>
      <c r="D226" s="46"/>
      <c r="E226" s="39"/>
      <c r="F226" s="46"/>
      <c r="G226" s="39"/>
      <c r="H226" s="39"/>
      <c r="I226" s="46"/>
      <c r="J226" s="46"/>
      <c r="K226" s="46"/>
      <c r="L226" s="46"/>
      <c r="M226" s="46"/>
      <c r="N226" s="46"/>
      <c r="O226" s="46"/>
      <c r="P226" s="46"/>
      <c r="Q226" s="46"/>
      <c r="R226" s="46"/>
      <c r="S226" s="46"/>
      <c r="T226" s="46"/>
      <c r="U226" s="46"/>
      <c r="V226" s="46"/>
      <c r="W226" s="46"/>
      <c r="X226" s="46"/>
      <c r="Y226" s="46"/>
      <c r="Z226" s="46"/>
    </row>
    <row r="227" spans="1:26" ht="12.75" customHeight="1" x14ac:dyDescent="0.2">
      <c r="A227" s="46"/>
      <c r="B227" s="46"/>
      <c r="C227" s="46"/>
      <c r="D227" s="46"/>
      <c r="E227" s="39"/>
      <c r="F227" s="46"/>
      <c r="G227" s="39"/>
      <c r="H227" s="39"/>
      <c r="I227" s="46"/>
      <c r="J227" s="46"/>
      <c r="K227" s="46"/>
      <c r="L227" s="46"/>
      <c r="M227" s="46"/>
      <c r="N227" s="46"/>
      <c r="O227" s="46"/>
      <c r="P227" s="46"/>
      <c r="Q227" s="46"/>
      <c r="R227" s="46"/>
      <c r="S227" s="46"/>
      <c r="T227" s="46"/>
      <c r="U227" s="46"/>
      <c r="V227" s="46"/>
      <c r="W227" s="46"/>
      <c r="X227" s="46"/>
      <c r="Y227" s="46"/>
      <c r="Z227" s="46"/>
    </row>
    <row r="228" spans="1:26" ht="12.75" customHeight="1" x14ac:dyDescent="0.2">
      <c r="A228" s="46"/>
      <c r="B228" s="46"/>
      <c r="C228" s="46"/>
      <c r="D228" s="46"/>
      <c r="E228" s="39"/>
      <c r="F228" s="46"/>
      <c r="G228" s="39"/>
      <c r="H228" s="39"/>
      <c r="I228" s="46"/>
      <c r="J228" s="46"/>
      <c r="K228" s="46"/>
      <c r="L228" s="46"/>
      <c r="M228" s="46"/>
      <c r="N228" s="46"/>
      <c r="O228" s="46"/>
      <c r="P228" s="46"/>
      <c r="Q228" s="46"/>
      <c r="R228" s="46"/>
      <c r="S228" s="46"/>
      <c r="T228" s="46"/>
      <c r="U228" s="46"/>
      <c r="V228" s="46"/>
      <c r="W228" s="46"/>
      <c r="X228" s="46"/>
      <c r="Y228" s="46"/>
      <c r="Z228" s="46"/>
    </row>
    <row r="229" spans="1:26" ht="12.75" customHeight="1" x14ac:dyDescent="0.2">
      <c r="A229" s="46"/>
      <c r="B229" s="46"/>
      <c r="C229" s="46"/>
      <c r="D229" s="46"/>
      <c r="E229" s="39"/>
      <c r="F229" s="46"/>
      <c r="G229" s="39"/>
      <c r="H229" s="39"/>
      <c r="I229" s="46"/>
      <c r="J229" s="46"/>
      <c r="K229" s="46"/>
      <c r="L229" s="46"/>
      <c r="M229" s="46"/>
      <c r="N229" s="46"/>
      <c r="O229" s="46"/>
      <c r="P229" s="46"/>
      <c r="Q229" s="46"/>
      <c r="R229" s="46"/>
      <c r="S229" s="46"/>
      <c r="T229" s="46"/>
      <c r="U229" s="46"/>
      <c r="V229" s="46"/>
      <c r="W229" s="46"/>
      <c r="X229" s="46"/>
      <c r="Y229" s="46"/>
      <c r="Z229" s="46"/>
    </row>
    <row r="230" spans="1:26" ht="12.75" customHeight="1" x14ac:dyDescent="0.2">
      <c r="A230" s="46"/>
      <c r="B230" s="46"/>
      <c r="C230" s="46"/>
      <c r="D230" s="46"/>
      <c r="E230" s="39"/>
      <c r="F230" s="46"/>
      <c r="G230" s="39"/>
      <c r="H230" s="39"/>
      <c r="I230" s="46"/>
      <c r="J230" s="46"/>
      <c r="K230" s="46"/>
      <c r="L230" s="46"/>
      <c r="M230" s="46"/>
      <c r="N230" s="46"/>
      <c r="O230" s="46"/>
      <c r="P230" s="46"/>
      <c r="Q230" s="46"/>
      <c r="R230" s="46"/>
      <c r="S230" s="46"/>
      <c r="T230" s="46"/>
      <c r="U230" s="46"/>
      <c r="V230" s="46"/>
      <c r="W230" s="46"/>
      <c r="X230" s="46"/>
      <c r="Y230" s="46"/>
      <c r="Z230" s="46"/>
    </row>
    <row r="231" spans="1:26" ht="12.75" customHeight="1" x14ac:dyDescent="0.2">
      <c r="A231" s="46"/>
      <c r="B231" s="46"/>
      <c r="C231" s="46"/>
      <c r="D231" s="46"/>
      <c r="E231" s="39"/>
      <c r="F231" s="46"/>
      <c r="G231" s="39"/>
      <c r="H231" s="39"/>
      <c r="I231" s="46"/>
      <c r="J231" s="46"/>
      <c r="K231" s="46"/>
      <c r="L231" s="46"/>
      <c r="M231" s="46"/>
      <c r="N231" s="46"/>
      <c r="O231" s="46"/>
      <c r="P231" s="46"/>
      <c r="Q231" s="46"/>
      <c r="R231" s="46"/>
      <c r="S231" s="46"/>
      <c r="T231" s="46"/>
      <c r="U231" s="46"/>
      <c r="V231" s="46"/>
      <c r="W231" s="46"/>
      <c r="X231" s="46"/>
      <c r="Y231" s="46"/>
      <c r="Z231" s="46"/>
    </row>
    <row r="232" spans="1:26" ht="12.75" customHeight="1" x14ac:dyDescent="0.2">
      <c r="A232" s="46"/>
      <c r="B232" s="46"/>
      <c r="C232" s="46"/>
      <c r="D232" s="46"/>
      <c r="E232" s="39"/>
      <c r="F232" s="46"/>
      <c r="G232" s="39"/>
      <c r="H232" s="39"/>
      <c r="I232" s="46"/>
      <c r="J232" s="46"/>
      <c r="K232" s="46"/>
      <c r="L232" s="46"/>
      <c r="M232" s="46"/>
      <c r="N232" s="46"/>
      <c r="O232" s="46"/>
      <c r="P232" s="46"/>
      <c r="Q232" s="46"/>
      <c r="R232" s="46"/>
      <c r="S232" s="46"/>
      <c r="T232" s="46"/>
      <c r="U232" s="46"/>
      <c r="V232" s="46"/>
      <c r="W232" s="46"/>
      <c r="X232" s="46"/>
      <c r="Y232" s="46"/>
      <c r="Z232" s="46"/>
    </row>
    <row r="233" spans="1:26" ht="12.75" customHeight="1" x14ac:dyDescent="0.2">
      <c r="A233" s="46"/>
      <c r="B233" s="46"/>
      <c r="C233" s="46"/>
      <c r="D233" s="46"/>
      <c r="E233" s="39"/>
      <c r="F233" s="46"/>
      <c r="G233" s="39"/>
      <c r="H233" s="39"/>
      <c r="I233" s="46"/>
      <c r="J233" s="46"/>
      <c r="K233" s="46"/>
      <c r="L233" s="46"/>
      <c r="M233" s="46"/>
      <c r="N233" s="46"/>
      <c r="O233" s="46"/>
      <c r="P233" s="46"/>
      <c r="Q233" s="46"/>
      <c r="R233" s="46"/>
      <c r="S233" s="46"/>
      <c r="T233" s="46"/>
      <c r="U233" s="46"/>
      <c r="V233" s="46"/>
      <c r="W233" s="46"/>
      <c r="X233" s="46"/>
      <c r="Y233" s="46"/>
      <c r="Z233" s="46"/>
    </row>
    <row r="234" spans="1:26" ht="12.75" customHeight="1" x14ac:dyDescent="0.2">
      <c r="A234" s="46"/>
      <c r="B234" s="46"/>
      <c r="C234" s="46"/>
      <c r="D234" s="46"/>
      <c r="E234" s="39"/>
      <c r="F234" s="46"/>
      <c r="G234" s="39"/>
      <c r="H234" s="39"/>
      <c r="I234" s="46"/>
      <c r="J234" s="46"/>
      <c r="K234" s="46"/>
      <c r="L234" s="46"/>
      <c r="M234" s="46"/>
      <c r="N234" s="46"/>
      <c r="O234" s="46"/>
      <c r="P234" s="46"/>
      <c r="Q234" s="46"/>
      <c r="R234" s="46"/>
      <c r="S234" s="46"/>
      <c r="T234" s="46"/>
      <c r="U234" s="46"/>
      <c r="V234" s="46"/>
      <c r="W234" s="46"/>
      <c r="X234" s="46"/>
      <c r="Y234" s="46"/>
      <c r="Z234" s="46"/>
    </row>
    <row r="235" spans="1:26" ht="12.75" customHeight="1" x14ac:dyDescent="0.2">
      <c r="A235" s="46"/>
      <c r="B235" s="46"/>
      <c r="C235" s="46"/>
      <c r="D235" s="46"/>
      <c r="E235" s="39"/>
      <c r="F235" s="46"/>
      <c r="G235" s="39"/>
      <c r="H235" s="39"/>
      <c r="I235" s="46"/>
      <c r="J235" s="46"/>
      <c r="K235" s="46"/>
      <c r="L235" s="46"/>
      <c r="M235" s="46"/>
      <c r="N235" s="46"/>
      <c r="O235" s="46"/>
      <c r="P235" s="46"/>
      <c r="Q235" s="46"/>
      <c r="R235" s="46"/>
      <c r="S235" s="46"/>
      <c r="T235" s="46"/>
      <c r="U235" s="46"/>
      <c r="V235" s="46"/>
      <c r="W235" s="46"/>
      <c r="X235" s="46"/>
      <c r="Y235" s="46"/>
      <c r="Z235" s="46"/>
    </row>
    <row r="236" spans="1:26" ht="12.75" customHeight="1" x14ac:dyDescent="0.2">
      <c r="A236" s="46"/>
      <c r="B236" s="46"/>
      <c r="C236" s="46"/>
      <c r="D236" s="46"/>
      <c r="E236" s="39"/>
      <c r="F236" s="46"/>
      <c r="G236" s="39"/>
      <c r="H236" s="39"/>
      <c r="I236" s="46"/>
      <c r="J236" s="46"/>
      <c r="K236" s="46"/>
      <c r="L236" s="46"/>
      <c r="M236" s="46"/>
      <c r="N236" s="46"/>
      <c r="O236" s="46"/>
      <c r="P236" s="46"/>
      <c r="Q236" s="46"/>
      <c r="R236" s="46"/>
      <c r="S236" s="46"/>
      <c r="T236" s="46"/>
      <c r="U236" s="46"/>
      <c r="V236" s="46"/>
      <c r="W236" s="46"/>
      <c r="X236" s="46"/>
      <c r="Y236" s="46"/>
      <c r="Z236" s="46"/>
    </row>
    <row r="237" spans="1:26" ht="12.75" customHeight="1" x14ac:dyDescent="0.2">
      <c r="A237" s="46"/>
      <c r="B237" s="46"/>
      <c r="C237" s="46"/>
      <c r="D237" s="46"/>
      <c r="E237" s="39"/>
      <c r="F237" s="46"/>
      <c r="G237" s="39"/>
      <c r="H237" s="39"/>
      <c r="I237" s="46"/>
      <c r="J237" s="46"/>
      <c r="K237" s="46"/>
      <c r="L237" s="46"/>
      <c r="M237" s="46"/>
      <c r="N237" s="46"/>
      <c r="O237" s="46"/>
      <c r="P237" s="46"/>
      <c r="Q237" s="46"/>
      <c r="R237" s="46"/>
      <c r="S237" s="46"/>
      <c r="T237" s="46"/>
      <c r="U237" s="46"/>
      <c r="V237" s="46"/>
      <c r="W237" s="46"/>
      <c r="X237" s="46"/>
      <c r="Y237" s="46"/>
      <c r="Z237" s="46"/>
    </row>
    <row r="238" spans="1:26" ht="12.75" customHeight="1" x14ac:dyDescent="0.2">
      <c r="A238" s="46"/>
      <c r="B238" s="46"/>
      <c r="C238" s="46"/>
      <c r="D238" s="46"/>
      <c r="E238" s="39"/>
      <c r="F238" s="46"/>
      <c r="G238" s="39"/>
      <c r="H238" s="39"/>
      <c r="I238" s="46"/>
      <c r="J238" s="46"/>
      <c r="K238" s="46"/>
      <c r="L238" s="46"/>
      <c r="M238" s="46"/>
      <c r="N238" s="46"/>
      <c r="O238" s="46"/>
      <c r="P238" s="46"/>
      <c r="Q238" s="46"/>
      <c r="R238" s="46"/>
      <c r="S238" s="46"/>
      <c r="T238" s="46"/>
      <c r="U238" s="46"/>
      <c r="V238" s="46"/>
      <c r="W238" s="46"/>
      <c r="X238" s="46"/>
      <c r="Y238" s="46"/>
      <c r="Z238" s="46"/>
    </row>
    <row r="239" spans="1:26" ht="12.75" customHeight="1" x14ac:dyDescent="0.2">
      <c r="A239" s="46"/>
      <c r="B239" s="46"/>
      <c r="C239" s="46"/>
      <c r="D239" s="46"/>
      <c r="E239" s="39"/>
      <c r="F239" s="46"/>
      <c r="G239" s="39"/>
      <c r="H239" s="39"/>
      <c r="I239" s="46"/>
      <c r="J239" s="46"/>
      <c r="K239" s="46"/>
      <c r="L239" s="46"/>
      <c r="M239" s="46"/>
      <c r="N239" s="46"/>
      <c r="O239" s="46"/>
      <c r="P239" s="46"/>
      <c r="Q239" s="46"/>
      <c r="R239" s="46"/>
      <c r="S239" s="46"/>
      <c r="T239" s="46"/>
      <c r="U239" s="46"/>
      <c r="V239" s="46"/>
      <c r="W239" s="46"/>
      <c r="X239" s="46"/>
      <c r="Y239" s="46"/>
      <c r="Z239" s="46"/>
    </row>
    <row r="240" spans="1:26" ht="12.75" customHeight="1" x14ac:dyDescent="0.2">
      <c r="A240" s="46"/>
      <c r="B240" s="46"/>
      <c r="C240" s="46"/>
      <c r="D240" s="46"/>
      <c r="E240" s="39"/>
      <c r="F240" s="46"/>
      <c r="G240" s="39"/>
      <c r="H240" s="39"/>
      <c r="I240" s="46"/>
      <c r="J240" s="46"/>
      <c r="K240" s="46"/>
      <c r="L240" s="46"/>
      <c r="M240" s="46"/>
      <c r="N240" s="46"/>
      <c r="O240" s="46"/>
      <c r="P240" s="46"/>
      <c r="Q240" s="46"/>
      <c r="R240" s="46"/>
      <c r="S240" s="46"/>
      <c r="T240" s="46"/>
      <c r="U240" s="46"/>
      <c r="V240" s="46"/>
      <c r="W240" s="46"/>
      <c r="X240" s="46"/>
      <c r="Y240" s="46"/>
      <c r="Z240" s="46"/>
    </row>
    <row r="241" spans="1:26" ht="12.75" customHeight="1" x14ac:dyDescent="0.2">
      <c r="A241" s="46"/>
      <c r="B241" s="46"/>
      <c r="C241" s="46"/>
      <c r="D241" s="46"/>
      <c r="E241" s="39"/>
      <c r="F241" s="46"/>
      <c r="G241" s="39"/>
      <c r="H241" s="39"/>
      <c r="I241" s="46"/>
      <c r="J241" s="46"/>
      <c r="K241" s="46"/>
      <c r="L241" s="46"/>
      <c r="M241" s="46"/>
      <c r="N241" s="46"/>
      <c r="O241" s="46"/>
      <c r="P241" s="46"/>
      <c r="Q241" s="46"/>
      <c r="R241" s="46"/>
      <c r="S241" s="46"/>
      <c r="T241" s="46"/>
      <c r="U241" s="46"/>
      <c r="V241" s="46"/>
      <c r="W241" s="46"/>
      <c r="X241" s="46"/>
      <c r="Y241" s="46"/>
      <c r="Z241" s="46"/>
    </row>
    <row r="242" spans="1:26" ht="12.75" customHeight="1" x14ac:dyDescent="0.2">
      <c r="A242" s="46"/>
      <c r="B242" s="46"/>
      <c r="C242" s="46"/>
      <c r="D242" s="46"/>
      <c r="E242" s="39"/>
      <c r="F242" s="46"/>
      <c r="G242" s="39"/>
      <c r="H242" s="39"/>
      <c r="I242" s="46"/>
      <c r="J242" s="46"/>
      <c r="K242" s="46"/>
      <c r="L242" s="46"/>
      <c r="M242" s="46"/>
      <c r="N242" s="46"/>
      <c r="O242" s="46"/>
      <c r="P242" s="46"/>
      <c r="Q242" s="46"/>
      <c r="R242" s="46"/>
      <c r="S242" s="46"/>
      <c r="T242" s="46"/>
      <c r="U242" s="46"/>
      <c r="V242" s="46"/>
      <c r="W242" s="46"/>
      <c r="X242" s="46"/>
      <c r="Y242" s="46"/>
      <c r="Z242" s="46"/>
    </row>
    <row r="243" spans="1:26" ht="12.75" customHeight="1" x14ac:dyDescent="0.2">
      <c r="A243" s="46"/>
      <c r="B243" s="46"/>
      <c r="C243" s="46"/>
      <c r="D243" s="46"/>
      <c r="E243" s="39"/>
      <c r="F243" s="46"/>
      <c r="G243" s="39"/>
      <c r="H243" s="39"/>
      <c r="I243" s="46"/>
      <c r="J243" s="46"/>
      <c r="K243" s="46"/>
      <c r="L243" s="46"/>
      <c r="M243" s="46"/>
      <c r="N243" s="46"/>
      <c r="O243" s="46"/>
      <c r="P243" s="46"/>
      <c r="Q243" s="46"/>
      <c r="R243" s="46"/>
      <c r="S243" s="46"/>
      <c r="T243" s="46"/>
      <c r="U243" s="46"/>
      <c r="V243" s="46"/>
      <c r="W243" s="46"/>
      <c r="X243" s="46"/>
      <c r="Y243" s="46"/>
      <c r="Z243" s="46"/>
    </row>
    <row r="244" spans="1:26" ht="12.75" customHeight="1" x14ac:dyDescent="0.2">
      <c r="A244" s="46"/>
      <c r="B244" s="46"/>
      <c r="C244" s="46"/>
      <c r="D244" s="46"/>
      <c r="E244" s="39"/>
      <c r="F244" s="46"/>
      <c r="G244" s="39"/>
      <c r="H244" s="39"/>
      <c r="I244" s="46"/>
      <c r="J244" s="46"/>
      <c r="K244" s="46"/>
      <c r="L244" s="46"/>
      <c r="M244" s="46"/>
      <c r="N244" s="46"/>
      <c r="O244" s="46"/>
      <c r="P244" s="46"/>
      <c r="Q244" s="46"/>
      <c r="R244" s="46"/>
      <c r="S244" s="46"/>
      <c r="T244" s="46"/>
      <c r="U244" s="46"/>
      <c r="V244" s="46"/>
      <c r="W244" s="46"/>
      <c r="X244" s="46"/>
      <c r="Y244" s="46"/>
      <c r="Z244" s="46"/>
    </row>
    <row r="245" spans="1:26" ht="12.75" customHeight="1" x14ac:dyDescent="0.2">
      <c r="A245" s="46"/>
      <c r="B245" s="46"/>
      <c r="C245" s="46"/>
      <c r="D245" s="46"/>
      <c r="E245" s="39"/>
      <c r="F245" s="46"/>
      <c r="G245" s="39"/>
      <c r="H245" s="39"/>
      <c r="I245" s="46"/>
      <c r="J245" s="46"/>
      <c r="K245" s="46"/>
      <c r="L245" s="46"/>
      <c r="M245" s="46"/>
      <c r="N245" s="46"/>
      <c r="O245" s="46"/>
      <c r="P245" s="46"/>
      <c r="Q245" s="46"/>
      <c r="R245" s="46"/>
      <c r="S245" s="46"/>
      <c r="T245" s="46"/>
      <c r="U245" s="46"/>
      <c r="V245" s="46"/>
      <c r="W245" s="46"/>
      <c r="X245" s="46"/>
      <c r="Y245" s="46"/>
      <c r="Z245" s="46"/>
    </row>
    <row r="246" spans="1:26" ht="12.75" customHeight="1" x14ac:dyDescent="0.2">
      <c r="A246" s="46"/>
      <c r="B246" s="46"/>
      <c r="C246" s="46"/>
      <c r="D246" s="46"/>
      <c r="E246" s="39"/>
      <c r="F246" s="46"/>
      <c r="G246" s="39"/>
      <c r="H246" s="39"/>
      <c r="I246" s="46"/>
      <c r="J246" s="46"/>
      <c r="K246" s="46"/>
      <c r="L246" s="46"/>
      <c r="M246" s="46"/>
      <c r="N246" s="46"/>
      <c r="O246" s="46"/>
      <c r="P246" s="46"/>
      <c r="Q246" s="46"/>
      <c r="R246" s="46"/>
      <c r="S246" s="46"/>
      <c r="T246" s="46"/>
      <c r="U246" s="46"/>
      <c r="V246" s="46"/>
      <c r="W246" s="46"/>
      <c r="X246" s="46"/>
      <c r="Y246" s="46"/>
      <c r="Z246" s="46"/>
    </row>
    <row r="247" spans="1:26" ht="12.75" customHeight="1" x14ac:dyDescent="0.2">
      <c r="A247" s="46"/>
      <c r="B247" s="46"/>
      <c r="C247" s="46"/>
      <c r="D247" s="46"/>
      <c r="E247" s="39"/>
      <c r="F247" s="46"/>
      <c r="G247" s="39"/>
      <c r="H247" s="39"/>
      <c r="I247" s="46"/>
      <c r="J247" s="46"/>
      <c r="K247" s="46"/>
      <c r="L247" s="46"/>
      <c r="M247" s="46"/>
      <c r="N247" s="46"/>
      <c r="O247" s="46"/>
      <c r="P247" s="46"/>
      <c r="Q247" s="46"/>
      <c r="R247" s="46"/>
      <c r="S247" s="46"/>
      <c r="T247" s="46"/>
      <c r="U247" s="46"/>
      <c r="V247" s="46"/>
      <c r="W247" s="46"/>
      <c r="X247" s="46"/>
      <c r="Y247" s="46"/>
      <c r="Z247" s="46"/>
    </row>
    <row r="248" spans="1:26" ht="12.75" customHeight="1" x14ac:dyDescent="0.2">
      <c r="A248" s="46"/>
      <c r="B248" s="46"/>
      <c r="C248" s="46"/>
      <c r="D248" s="46"/>
      <c r="E248" s="39"/>
      <c r="F248" s="46"/>
      <c r="G248" s="39"/>
      <c r="H248" s="39"/>
      <c r="I248" s="46"/>
      <c r="J248" s="46"/>
      <c r="K248" s="46"/>
      <c r="L248" s="46"/>
      <c r="M248" s="46"/>
      <c r="N248" s="46"/>
      <c r="O248" s="46"/>
      <c r="P248" s="46"/>
      <c r="Q248" s="46"/>
      <c r="R248" s="46"/>
      <c r="S248" s="46"/>
      <c r="T248" s="46"/>
      <c r="U248" s="46"/>
      <c r="V248" s="46"/>
      <c r="W248" s="46"/>
      <c r="X248" s="46"/>
      <c r="Y248" s="46"/>
      <c r="Z248" s="46"/>
    </row>
    <row r="249" spans="1:26" ht="12.75" customHeight="1" x14ac:dyDescent="0.2">
      <c r="A249" s="46"/>
      <c r="B249" s="46"/>
      <c r="C249" s="46"/>
      <c r="D249" s="46"/>
      <c r="E249" s="39"/>
      <c r="F249" s="46"/>
      <c r="G249" s="39"/>
      <c r="H249" s="39"/>
      <c r="I249" s="46"/>
      <c r="J249" s="46"/>
      <c r="K249" s="46"/>
      <c r="L249" s="46"/>
      <c r="M249" s="46"/>
      <c r="N249" s="46"/>
      <c r="O249" s="46"/>
      <c r="P249" s="46"/>
      <c r="Q249" s="46"/>
      <c r="R249" s="46"/>
      <c r="S249" s="46"/>
      <c r="T249" s="46"/>
      <c r="U249" s="46"/>
      <c r="V249" s="46"/>
      <c r="W249" s="46"/>
      <c r="X249" s="46"/>
      <c r="Y249" s="46"/>
      <c r="Z249" s="46"/>
    </row>
    <row r="250" spans="1:26" ht="12.75" customHeight="1" x14ac:dyDescent="0.2">
      <c r="A250" s="46"/>
      <c r="B250" s="46"/>
      <c r="C250" s="46"/>
      <c r="D250" s="46"/>
      <c r="E250" s="39"/>
      <c r="F250" s="46"/>
      <c r="G250" s="39"/>
      <c r="H250" s="39"/>
      <c r="I250" s="46"/>
      <c r="J250" s="46"/>
      <c r="K250" s="46"/>
      <c r="L250" s="46"/>
      <c r="M250" s="46"/>
      <c r="N250" s="46"/>
      <c r="O250" s="46"/>
      <c r="P250" s="46"/>
      <c r="Q250" s="46"/>
      <c r="R250" s="46"/>
      <c r="S250" s="46"/>
      <c r="T250" s="46"/>
      <c r="U250" s="46"/>
      <c r="V250" s="46"/>
      <c r="W250" s="46"/>
      <c r="X250" s="46"/>
      <c r="Y250" s="46"/>
      <c r="Z250" s="46"/>
    </row>
    <row r="251" spans="1:26" ht="12.75" customHeight="1" x14ac:dyDescent="0.2">
      <c r="A251" s="46"/>
      <c r="B251" s="46"/>
      <c r="C251" s="46"/>
      <c r="D251" s="46"/>
      <c r="E251" s="39"/>
      <c r="F251" s="46"/>
      <c r="G251" s="39"/>
      <c r="H251" s="39"/>
      <c r="I251" s="46"/>
      <c r="J251" s="46"/>
      <c r="K251" s="46"/>
      <c r="L251" s="46"/>
      <c r="M251" s="46"/>
      <c r="N251" s="46"/>
      <c r="O251" s="46"/>
      <c r="P251" s="46"/>
      <c r="Q251" s="46"/>
      <c r="R251" s="46"/>
      <c r="S251" s="46"/>
      <c r="T251" s="46"/>
      <c r="U251" s="46"/>
      <c r="V251" s="46"/>
      <c r="W251" s="46"/>
      <c r="X251" s="46"/>
      <c r="Y251" s="46"/>
      <c r="Z251" s="46"/>
    </row>
    <row r="252" spans="1:26" ht="12.75" customHeight="1" x14ac:dyDescent="0.2">
      <c r="A252" s="46"/>
      <c r="B252" s="46"/>
      <c r="C252" s="46"/>
      <c r="D252" s="46"/>
      <c r="E252" s="39"/>
      <c r="F252" s="46"/>
      <c r="G252" s="39"/>
      <c r="H252" s="39"/>
      <c r="I252" s="46"/>
      <c r="J252" s="46"/>
      <c r="K252" s="46"/>
      <c r="L252" s="46"/>
      <c r="M252" s="46"/>
      <c r="N252" s="46"/>
      <c r="O252" s="46"/>
      <c r="P252" s="46"/>
      <c r="Q252" s="46"/>
      <c r="R252" s="46"/>
      <c r="S252" s="46"/>
      <c r="T252" s="46"/>
      <c r="U252" s="46"/>
      <c r="V252" s="46"/>
      <c r="W252" s="46"/>
      <c r="X252" s="46"/>
      <c r="Y252" s="46"/>
      <c r="Z252" s="46"/>
    </row>
    <row r="253" spans="1:26" ht="12.75" customHeight="1" x14ac:dyDescent="0.2">
      <c r="A253" s="46"/>
      <c r="B253" s="46"/>
      <c r="C253" s="46"/>
      <c r="D253" s="46"/>
      <c r="E253" s="39"/>
      <c r="F253" s="46"/>
      <c r="G253" s="39"/>
      <c r="H253" s="39"/>
      <c r="I253" s="46"/>
      <c r="J253" s="46"/>
      <c r="K253" s="46"/>
      <c r="L253" s="46"/>
      <c r="M253" s="46"/>
      <c r="N253" s="46"/>
      <c r="O253" s="46"/>
      <c r="P253" s="46"/>
      <c r="Q253" s="46"/>
      <c r="R253" s="46"/>
      <c r="S253" s="46"/>
      <c r="T253" s="46"/>
      <c r="U253" s="46"/>
      <c r="V253" s="46"/>
      <c r="W253" s="46"/>
      <c r="X253" s="46"/>
      <c r="Y253" s="46"/>
      <c r="Z253" s="46"/>
    </row>
    <row r="254" spans="1:26" ht="12.75" customHeight="1" x14ac:dyDescent="0.2">
      <c r="A254" s="46"/>
      <c r="B254" s="46"/>
      <c r="C254" s="46"/>
      <c r="D254" s="46"/>
      <c r="E254" s="39"/>
      <c r="F254" s="46"/>
      <c r="G254" s="39"/>
      <c r="H254" s="39"/>
      <c r="I254" s="46"/>
      <c r="J254" s="46"/>
      <c r="K254" s="46"/>
      <c r="L254" s="46"/>
      <c r="M254" s="46"/>
      <c r="N254" s="46"/>
      <c r="O254" s="46"/>
      <c r="P254" s="46"/>
      <c r="Q254" s="46"/>
      <c r="R254" s="46"/>
      <c r="S254" s="46"/>
      <c r="T254" s="46"/>
      <c r="U254" s="46"/>
      <c r="V254" s="46"/>
      <c r="W254" s="46"/>
      <c r="X254" s="46"/>
      <c r="Y254" s="46"/>
      <c r="Z254" s="46"/>
    </row>
    <row r="255" spans="1:26" ht="12.75" customHeight="1" x14ac:dyDescent="0.2">
      <c r="A255" s="46"/>
      <c r="B255" s="46"/>
      <c r="C255" s="46"/>
      <c r="D255" s="46"/>
      <c r="E255" s="39"/>
      <c r="F255" s="46"/>
      <c r="G255" s="39"/>
      <c r="H255" s="39"/>
      <c r="I255" s="46"/>
      <c r="J255" s="46"/>
      <c r="K255" s="46"/>
      <c r="L255" s="46"/>
      <c r="M255" s="46"/>
      <c r="N255" s="46"/>
      <c r="O255" s="46"/>
      <c r="P255" s="46"/>
      <c r="Q255" s="46"/>
      <c r="R255" s="46"/>
      <c r="S255" s="46"/>
      <c r="T255" s="46"/>
      <c r="U255" s="46"/>
      <c r="V255" s="46"/>
      <c r="W255" s="46"/>
      <c r="X255" s="46"/>
      <c r="Y255" s="46"/>
      <c r="Z255" s="46"/>
    </row>
    <row r="256" spans="1:26" ht="12.75" customHeight="1" x14ac:dyDescent="0.2">
      <c r="A256" s="46"/>
      <c r="B256" s="46"/>
      <c r="C256" s="46"/>
      <c r="D256" s="46"/>
      <c r="E256" s="39"/>
      <c r="F256" s="46"/>
      <c r="G256" s="39"/>
      <c r="H256" s="39"/>
      <c r="I256" s="46"/>
      <c r="J256" s="46"/>
      <c r="K256" s="46"/>
      <c r="L256" s="46"/>
      <c r="M256" s="46"/>
      <c r="N256" s="46"/>
      <c r="O256" s="46"/>
      <c r="P256" s="46"/>
      <c r="Q256" s="46"/>
      <c r="R256" s="46"/>
      <c r="S256" s="46"/>
      <c r="T256" s="46"/>
      <c r="U256" s="46"/>
      <c r="V256" s="46"/>
      <c r="W256" s="46"/>
      <c r="X256" s="46"/>
      <c r="Y256" s="46"/>
      <c r="Z256" s="46"/>
    </row>
    <row r="257" spans="1:26" ht="12.75" customHeight="1" x14ac:dyDescent="0.2">
      <c r="A257" s="46"/>
      <c r="B257" s="46"/>
      <c r="C257" s="46"/>
      <c r="D257" s="46"/>
      <c r="E257" s="39"/>
      <c r="F257" s="46"/>
      <c r="G257" s="39"/>
      <c r="H257" s="39"/>
      <c r="I257" s="46"/>
      <c r="J257" s="46"/>
      <c r="K257" s="46"/>
      <c r="L257" s="46"/>
      <c r="M257" s="46"/>
      <c r="N257" s="46"/>
      <c r="O257" s="46"/>
      <c r="P257" s="46"/>
      <c r="Q257" s="46"/>
      <c r="R257" s="46"/>
      <c r="S257" s="46"/>
      <c r="T257" s="46"/>
      <c r="U257" s="46"/>
      <c r="V257" s="46"/>
      <c r="W257" s="46"/>
      <c r="X257" s="46"/>
      <c r="Y257" s="46"/>
      <c r="Z257" s="46"/>
    </row>
    <row r="258" spans="1:26" ht="12.75" customHeight="1" x14ac:dyDescent="0.2">
      <c r="A258" s="46"/>
      <c r="B258" s="46"/>
      <c r="C258" s="46"/>
      <c r="D258" s="46"/>
      <c r="E258" s="39"/>
      <c r="F258" s="46"/>
      <c r="G258" s="39"/>
      <c r="H258" s="39"/>
      <c r="I258" s="46"/>
      <c r="J258" s="46"/>
      <c r="K258" s="46"/>
      <c r="L258" s="46"/>
      <c r="M258" s="46"/>
      <c r="N258" s="46"/>
      <c r="O258" s="46"/>
      <c r="P258" s="46"/>
      <c r="Q258" s="46"/>
      <c r="R258" s="46"/>
      <c r="S258" s="46"/>
      <c r="T258" s="46"/>
      <c r="U258" s="46"/>
      <c r="V258" s="46"/>
      <c r="W258" s="46"/>
      <c r="X258" s="46"/>
      <c r="Y258" s="46"/>
      <c r="Z258" s="46"/>
    </row>
    <row r="259" spans="1:26" ht="12.75" customHeight="1" x14ac:dyDescent="0.2">
      <c r="A259" s="46"/>
      <c r="B259" s="46"/>
      <c r="C259" s="46"/>
      <c r="D259" s="46"/>
      <c r="E259" s="39"/>
      <c r="F259" s="46"/>
      <c r="G259" s="39"/>
      <c r="H259" s="39"/>
      <c r="I259" s="46"/>
      <c r="J259" s="46"/>
      <c r="K259" s="46"/>
      <c r="L259" s="46"/>
      <c r="M259" s="46"/>
      <c r="N259" s="46"/>
      <c r="O259" s="46"/>
      <c r="P259" s="46"/>
      <c r="Q259" s="46"/>
      <c r="R259" s="46"/>
      <c r="S259" s="46"/>
      <c r="T259" s="46"/>
      <c r="U259" s="46"/>
      <c r="V259" s="46"/>
      <c r="W259" s="46"/>
      <c r="X259" s="46"/>
      <c r="Y259" s="46"/>
      <c r="Z259" s="46"/>
    </row>
    <row r="260" spans="1:26" ht="12.75" customHeight="1" x14ac:dyDescent="0.2">
      <c r="A260" s="46"/>
      <c r="B260" s="46"/>
      <c r="C260" s="46"/>
      <c r="D260" s="46"/>
      <c r="E260" s="39"/>
      <c r="F260" s="46"/>
      <c r="G260" s="39"/>
      <c r="H260" s="39"/>
      <c r="I260" s="46"/>
      <c r="J260" s="46"/>
      <c r="K260" s="46"/>
      <c r="L260" s="46"/>
      <c r="M260" s="46"/>
      <c r="N260" s="46"/>
      <c r="O260" s="46"/>
      <c r="P260" s="46"/>
      <c r="Q260" s="46"/>
      <c r="R260" s="46"/>
      <c r="S260" s="46"/>
      <c r="T260" s="46"/>
      <c r="U260" s="46"/>
      <c r="V260" s="46"/>
      <c r="W260" s="46"/>
      <c r="X260" s="46"/>
      <c r="Y260" s="46"/>
      <c r="Z260" s="46"/>
    </row>
    <row r="261" spans="1:26" ht="12.75" customHeight="1" x14ac:dyDescent="0.2">
      <c r="A261" s="46"/>
      <c r="B261" s="46"/>
      <c r="C261" s="46"/>
      <c r="D261" s="46"/>
      <c r="E261" s="39"/>
      <c r="F261" s="46"/>
      <c r="G261" s="39"/>
      <c r="H261" s="39"/>
      <c r="I261" s="46"/>
      <c r="J261" s="46"/>
      <c r="K261" s="46"/>
      <c r="L261" s="46"/>
      <c r="M261" s="46"/>
      <c r="N261" s="46"/>
      <c r="O261" s="46"/>
      <c r="P261" s="46"/>
      <c r="Q261" s="46"/>
      <c r="R261" s="46"/>
      <c r="S261" s="46"/>
      <c r="T261" s="46"/>
      <c r="U261" s="46"/>
      <c r="V261" s="46"/>
      <c r="W261" s="46"/>
      <c r="X261" s="46"/>
      <c r="Y261" s="46"/>
      <c r="Z261" s="46"/>
    </row>
    <row r="262" spans="1:26" ht="12.75" customHeight="1" x14ac:dyDescent="0.2">
      <c r="A262" s="46"/>
      <c r="B262" s="46"/>
      <c r="C262" s="46"/>
      <c r="D262" s="46"/>
      <c r="E262" s="39"/>
      <c r="F262" s="46"/>
      <c r="G262" s="39"/>
      <c r="H262" s="39"/>
      <c r="I262" s="46"/>
      <c r="J262" s="46"/>
      <c r="K262" s="46"/>
      <c r="L262" s="46"/>
      <c r="M262" s="46"/>
      <c r="N262" s="46"/>
      <c r="O262" s="46"/>
      <c r="P262" s="46"/>
      <c r="Q262" s="46"/>
      <c r="R262" s="46"/>
      <c r="S262" s="46"/>
      <c r="T262" s="46"/>
      <c r="U262" s="46"/>
      <c r="V262" s="46"/>
      <c r="W262" s="46"/>
      <c r="X262" s="46"/>
      <c r="Y262" s="46"/>
      <c r="Z262" s="46"/>
    </row>
    <row r="263" spans="1:26" ht="12.75" customHeight="1" x14ac:dyDescent="0.2">
      <c r="A263" s="46"/>
      <c r="B263" s="46"/>
      <c r="C263" s="46"/>
      <c r="D263" s="46"/>
      <c r="E263" s="39"/>
      <c r="F263" s="46"/>
      <c r="G263" s="39"/>
      <c r="H263" s="39"/>
      <c r="I263" s="46"/>
      <c r="J263" s="46"/>
      <c r="K263" s="46"/>
      <c r="L263" s="46"/>
      <c r="M263" s="46"/>
      <c r="N263" s="46"/>
      <c r="O263" s="46"/>
      <c r="P263" s="46"/>
      <c r="Q263" s="46"/>
      <c r="R263" s="46"/>
      <c r="S263" s="46"/>
      <c r="T263" s="46"/>
      <c r="U263" s="46"/>
      <c r="V263" s="46"/>
      <c r="W263" s="46"/>
      <c r="X263" s="46"/>
      <c r="Y263" s="46"/>
      <c r="Z263" s="46"/>
    </row>
    <row r="264" spans="1:26" ht="12.75" customHeight="1" x14ac:dyDescent="0.2">
      <c r="A264" s="46"/>
      <c r="B264" s="46"/>
      <c r="C264" s="46"/>
      <c r="D264" s="46"/>
      <c r="E264" s="39"/>
      <c r="F264" s="46"/>
      <c r="G264" s="39"/>
      <c r="H264" s="39"/>
      <c r="I264" s="46"/>
      <c r="J264" s="46"/>
      <c r="K264" s="46"/>
      <c r="L264" s="46"/>
      <c r="M264" s="46"/>
      <c r="N264" s="46"/>
      <c r="O264" s="46"/>
      <c r="P264" s="46"/>
      <c r="Q264" s="46"/>
      <c r="R264" s="46"/>
      <c r="S264" s="46"/>
      <c r="T264" s="46"/>
      <c r="U264" s="46"/>
      <c r="V264" s="46"/>
      <c r="W264" s="46"/>
      <c r="X264" s="46"/>
      <c r="Y264" s="46"/>
      <c r="Z264" s="46"/>
    </row>
    <row r="265" spans="1:26" ht="12.75" customHeight="1" x14ac:dyDescent="0.2">
      <c r="A265" s="46"/>
      <c r="B265" s="46"/>
      <c r="C265" s="46"/>
      <c r="D265" s="46"/>
      <c r="E265" s="39"/>
      <c r="F265" s="46"/>
      <c r="G265" s="39"/>
      <c r="H265" s="39"/>
      <c r="I265" s="46"/>
      <c r="J265" s="46"/>
      <c r="K265" s="46"/>
      <c r="L265" s="46"/>
      <c r="M265" s="46"/>
      <c r="N265" s="46"/>
      <c r="O265" s="46"/>
      <c r="P265" s="46"/>
      <c r="Q265" s="46"/>
      <c r="R265" s="46"/>
      <c r="S265" s="46"/>
      <c r="T265" s="46"/>
      <c r="U265" s="46"/>
      <c r="V265" s="46"/>
      <c r="W265" s="46"/>
      <c r="X265" s="46"/>
      <c r="Y265" s="46"/>
      <c r="Z265" s="46"/>
    </row>
    <row r="266" spans="1:26" ht="12.75" customHeight="1" x14ac:dyDescent="0.2">
      <c r="A266" s="46"/>
      <c r="B266" s="46"/>
      <c r="C266" s="46"/>
      <c r="D266" s="46"/>
      <c r="E266" s="39"/>
      <c r="F266" s="46"/>
      <c r="G266" s="39"/>
      <c r="H266" s="39"/>
      <c r="I266" s="46"/>
      <c r="J266" s="46"/>
      <c r="K266" s="46"/>
      <c r="L266" s="46"/>
      <c r="M266" s="46"/>
      <c r="N266" s="46"/>
      <c r="O266" s="46"/>
      <c r="P266" s="46"/>
      <c r="Q266" s="46"/>
      <c r="R266" s="46"/>
      <c r="S266" s="46"/>
      <c r="T266" s="46"/>
      <c r="U266" s="46"/>
      <c r="V266" s="46"/>
      <c r="W266" s="46"/>
      <c r="X266" s="46"/>
      <c r="Y266" s="46"/>
      <c r="Z266" s="46"/>
    </row>
    <row r="267" spans="1:26" ht="12.75" customHeight="1" x14ac:dyDescent="0.2">
      <c r="A267" s="46"/>
      <c r="B267" s="46"/>
      <c r="C267" s="46"/>
      <c r="D267" s="46"/>
      <c r="E267" s="39"/>
      <c r="F267" s="46"/>
      <c r="G267" s="39"/>
      <c r="H267" s="39"/>
      <c r="I267" s="46"/>
      <c r="J267" s="46"/>
      <c r="K267" s="46"/>
      <c r="L267" s="46"/>
      <c r="M267" s="46"/>
      <c r="N267" s="46"/>
      <c r="O267" s="46"/>
      <c r="P267" s="46"/>
      <c r="Q267" s="46"/>
      <c r="R267" s="46"/>
      <c r="S267" s="46"/>
      <c r="T267" s="46"/>
      <c r="U267" s="46"/>
      <c r="V267" s="46"/>
      <c r="W267" s="46"/>
      <c r="X267" s="46"/>
      <c r="Y267" s="46"/>
      <c r="Z267" s="46"/>
    </row>
    <row r="268" spans="1:26" ht="12.75" customHeight="1" x14ac:dyDescent="0.2">
      <c r="A268" s="46"/>
      <c r="B268" s="46"/>
      <c r="C268" s="46"/>
      <c r="D268" s="46"/>
      <c r="E268" s="39"/>
      <c r="F268" s="46"/>
      <c r="G268" s="39"/>
      <c r="H268" s="39"/>
      <c r="I268" s="46"/>
      <c r="J268" s="46"/>
      <c r="K268" s="46"/>
      <c r="L268" s="46"/>
      <c r="M268" s="46"/>
      <c r="N268" s="46"/>
      <c r="O268" s="46"/>
      <c r="P268" s="46"/>
      <c r="Q268" s="46"/>
      <c r="R268" s="46"/>
      <c r="S268" s="46"/>
      <c r="T268" s="46"/>
      <c r="U268" s="46"/>
      <c r="V268" s="46"/>
      <c r="W268" s="46"/>
      <c r="X268" s="46"/>
      <c r="Y268" s="46"/>
      <c r="Z268" s="46"/>
    </row>
    <row r="269" spans="1:26" ht="12.75" customHeight="1" x14ac:dyDescent="0.2">
      <c r="A269" s="46"/>
      <c r="B269" s="46"/>
      <c r="C269" s="46"/>
      <c r="D269" s="46"/>
      <c r="E269" s="39"/>
      <c r="F269" s="46"/>
      <c r="G269" s="39"/>
      <c r="H269" s="39"/>
      <c r="I269" s="46"/>
      <c r="J269" s="46"/>
      <c r="K269" s="46"/>
      <c r="L269" s="46"/>
      <c r="M269" s="46"/>
      <c r="N269" s="46"/>
      <c r="O269" s="46"/>
      <c r="P269" s="46"/>
      <c r="Q269" s="46"/>
      <c r="R269" s="46"/>
      <c r="S269" s="46"/>
      <c r="T269" s="46"/>
      <c r="U269" s="46"/>
      <c r="V269" s="46"/>
      <c r="W269" s="46"/>
      <c r="X269" s="46"/>
      <c r="Y269" s="46"/>
      <c r="Z269" s="46"/>
    </row>
    <row r="270" spans="1:26" ht="12.75" customHeight="1" x14ac:dyDescent="0.2">
      <c r="A270" s="46"/>
      <c r="B270" s="46"/>
      <c r="C270" s="46"/>
      <c r="D270" s="46"/>
      <c r="E270" s="39"/>
      <c r="F270" s="46"/>
      <c r="G270" s="39"/>
      <c r="H270" s="39"/>
      <c r="I270" s="46"/>
      <c r="J270" s="46"/>
      <c r="K270" s="46"/>
      <c r="L270" s="46"/>
      <c r="M270" s="46"/>
      <c r="N270" s="46"/>
      <c r="O270" s="46"/>
      <c r="P270" s="46"/>
      <c r="Q270" s="46"/>
      <c r="R270" s="46"/>
      <c r="S270" s="46"/>
      <c r="T270" s="46"/>
      <c r="U270" s="46"/>
      <c r="V270" s="46"/>
      <c r="W270" s="46"/>
      <c r="X270" s="46"/>
      <c r="Y270" s="46"/>
      <c r="Z270" s="46"/>
    </row>
    <row r="271" spans="1:26" ht="12.75" customHeight="1" x14ac:dyDescent="0.2">
      <c r="A271" s="46"/>
      <c r="B271" s="46"/>
      <c r="C271" s="46"/>
      <c r="D271" s="46"/>
      <c r="E271" s="39"/>
      <c r="F271" s="46"/>
      <c r="G271" s="39"/>
      <c r="H271" s="39"/>
      <c r="I271" s="46"/>
      <c r="J271" s="46"/>
      <c r="K271" s="46"/>
      <c r="L271" s="46"/>
      <c r="M271" s="46"/>
      <c r="N271" s="46"/>
      <c r="O271" s="46"/>
      <c r="P271" s="46"/>
      <c r="Q271" s="46"/>
      <c r="R271" s="46"/>
      <c r="S271" s="46"/>
      <c r="T271" s="46"/>
      <c r="U271" s="46"/>
      <c r="V271" s="46"/>
      <c r="W271" s="46"/>
      <c r="X271" s="46"/>
      <c r="Y271" s="46"/>
      <c r="Z271" s="46"/>
    </row>
    <row r="272" spans="1:26" ht="12.75" customHeight="1" x14ac:dyDescent="0.2">
      <c r="A272" s="46"/>
      <c r="B272" s="46"/>
      <c r="C272" s="46"/>
      <c r="D272" s="46"/>
      <c r="E272" s="39"/>
      <c r="F272" s="46"/>
      <c r="G272" s="39"/>
      <c r="H272" s="39"/>
      <c r="I272" s="46"/>
      <c r="J272" s="46"/>
      <c r="K272" s="46"/>
      <c r="L272" s="46"/>
      <c r="M272" s="46"/>
      <c r="N272" s="46"/>
      <c r="O272" s="46"/>
      <c r="P272" s="46"/>
      <c r="Q272" s="46"/>
      <c r="R272" s="46"/>
      <c r="S272" s="46"/>
      <c r="T272" s="46"/>
      <c r="U272" s="46"/>
      <c r="V272" s="46"/>
      <c r="W272" s="46"/>
      <c r="X272" s="46"/>
      <c r="Y272" s="46"/>
      <c r="Z272" s="46"/>
    </row>
    <row r="273" spans="1:26" ht="12.75" customHeight="1" x14ac:dyDescent="0.2">
      <c r="A273" s="46"/>
      <c r="B273" s="46"/>
      <c r="C273" s="46"/>
      <c r="D273" s="46"/>
      <c r="E273" s="39"/>
      <c r="F273" s="46"/>
      <c r="G273" s="39"/>
      <c r="H273" s="39"/>
      <c r="I273" s="46"/>
      <c r="J273" s="46"/>
      <c r="K273" s="46"/>
      <c r="L273" s="46"/>
      <c r="M273" s="46"/>
      <c r="N273" s="46"/>
      <c r="O273" s="46"/>
      <c r="P273" s="46"/>
      <c r="Q273" s="46"/>
      <c r="R273" s="46"/>
      <c r="S273" s="46"/>
      <c r="T273" s="46"/>
      <c r="U273" s="46"/>
      <c r="V273" s="46"/>
      <c r="W273" s="46"/>
      <c r="X273" s="46"/>
      <c r="Y273" s="46"/>
      <c r="Z273" s="46"/>
    </row>
    <row r="274" spans="1:26" ht="12.75" customHeight="1" x14ac:dyDescent="0.2">
      <c r="A274" s="46"/>
      <c r="B274" s="46"/>
      <c r="C274" s="46"/>
      <c r="D274" s="46"/>
      <c r="E274" s="39"/>
      <c r="F274" s="46"/>
      <c r="G274" s="39"/>
      <c r="H274" s="39"/>
      <c r="I274" s="46"/>
      <c r="J274" s="46"/>
      <c r="K274" s="46"/>
      <c r="L274" s="46"/>
      <c r="M274" s="46"/>
      <c r="N274" s="46"/>
      <c r="O274" s="46"/>
      <c r="P274" s="46"/>
      <c r="Q274" s="46"/>
      <c r="R274" s="46"/>
      <c r="S274" s="46"/>
      <c r="T274" s="46"/>
      <c r="U274" s="46"/>
      <c r="V274" s="46"/>
      <c r="W274" s="46"/>
      <c r="X274" s="46"/>
      <c r="Y274" s="46"/>
      <c r="Z274" s="46"/>
    </row>
    <row r="275" spans="1:26" ht="12.75" customHeight="1" x14ac:dyDescent="0.2">
      <c r="A275" s="46"/>
      <c r="B275" s="46"/>
      <c r="C275" s="46"/>
      <c r="D275" s="46"/>
      <c r="E275" s="39"/>
      <c r="F275" s="46"/>
      <c r="G275" s="39"/>
      <c r="H275" s="39"/>
      <c r="I275" s="46"/>
      <c r="J275" s="46"/>
      <c r="K275" s="46"/>
      <c r="L275" s="46"/>
      <c r="M275" s="46"/>
      <c r="N275" s="46"/>
      <c r="O275" s="46"/>
      <c r="P275" s="46"/>
      <c r="Q275" s="46"/>
      <c r="R275" s="46"/>
      <c r="S275" s="46"/>
      <c r="T275" s="46"/>
      <c r="U275" s="46"/>
      <c r="V275" s="46"/>
      <c r="W275" s="46"/>
      <c r="X275" s="46"/>
      <c r="Y275" s="46"/>
      <c r="Z275" s="46"/>
    </row>
    <row r="276" spans="1:26" ht="12.75" customHeight="1" x14ac:dyDescent="0.2">
      <c r="A276" s="46"/>
      <c r="B276" s="46"/>
      <c r="C276" s="46"/>
      <c r="D276" s="46"/>
      <c r="E276" s="39"/>
      <c r="F276" s="46"/>
      <c r="G276" s="39"/>
      <c r="H276" s="39"/>
      <c r="I276" s="46"/>
      <c r="J276" s="46"/>
      <c r="K276" s="46"/>
      <c r="L276" s="46"/>
      <c r="M276" s="46"/>
      <c r="N276" s="46"/>
      <c r="O276" s="46"/>
      <c r="P276" s="46"/>
      <c r="Q276" s="46"/>
      <c r="R276" s="46"/>
      <c r="S276" s="46"/>
      <c r="T276" s="46"/>
      <c r="U276" s="46"/>
      <c r="V276" s="46"/>
      <c r="W276" s="46"/>
      <c r="X276" s="46"/>
      <c r="Y276" s="46"/>
      <c r="Z276" s="46"/>
    </row>
    <row r="277" spans="1:26" ht="12.75" customHeight="1" x14ac:dyDescent="0.2">
      <c r="A277" s="46"/>
      <c r="B277" s="46"/>
      <c r="C277" s="46"/>
      <c r="D277" s="46"/>
      <c r="E277" s="39"/>
      <c r="F277" s="46"/>
      <c r="G277" s="39"/>
      <c r="H277" s="39"/>
      <c r="I277" s="46"/>
      <c r="J277" s="46"/>
      <c r="K277" s="46"/>
      <c r="L277" s="46"/>
      <c r="M277" s="46"/>
      <c r="N277" s="46"/>
      <c r="O277" s="46"/>
      <c r="P277" s="46"/>
      <c r="Q277" s="46"/>
      <c r="R277" s="46"/>
      <c r="S277" s="46"/>
      <c r="T277" s="46"/>
      <c r="U277" s="46"/>
      <c r="V277" s="46"/>
      <c r="W277" s="46"/>
      <c r="X277" s="46"/>
      <c r="Y277" s="46"/>
      <c r="Z277" s="46"/>
    </row>
    <row r="278" spans="1:26" ht="12.75" customHeight="1" x14ac:dyDescent="0.2">
      <c r="A278" s="46"/>
      <c r="B278" s="46"/>
      <c r="C278" s="46"/>
      <c r="D278" s="46"/>
      <c r="E278" s="39"/>
      <c r="F278" s="46"/>
      <c r="G278" s="39"/>
      <c r="H278" s="39"/>
      <c r="I278" s="46"/>
      <c r="J278" s="46"/>
      <c r="K278" s="46"/>
      <c r="L278" s="46"/>
      <c r="M278" s="46"/>
      <c r="N278" s="46"/>
      <c r="O278" s="46"/>
      <c r="P278" s="46"/>
      <c r="Q278" s="46"/>
      <c r="R278" s="46"/>
      <c r="S278" s="46"/>
      <c r="T278" s="46"/>
      <c r="U278" s="46"/>
      <c r="V278" s="46"/>
      <c r="W278" s="46"/>
      <c r="X278" s="46"/>
      <c r="Y278" s="46"/>
      <c r="Z278" s="46"/>
    </row>
    <row r="279" spans="1:26" ht="12.75" customHeight="1" x14ac:dyDescent="0.2">
      <c r="A279" s="46"/>
      <c r="B279" s="46"/>
      <c r="C279" s="46"/>
      <c r="D279" s="46"/>
      <c r="E279" s="39"/>
      <c r="F279" s="46"/>
      <c r="G279" s="39"/>
      <c r="H279" s="39"/>
      <c r="I279" s="46"/>
      <c r="J279" s="46"/>
      <c r="K279" s="46"/>
      <c r="L279" s="46"/>
      <c r="M279" s="46"/>
      <c r="N279" s="46"/>
      <c r="O279" s="46"/>
      <c r="P279" s="46"/>
      <c r="Q279" s="46"/>
      <c r="R279" s="46"/>
      <c r="S279" s="46"/>
      <c r="T279" s="46"/>
      <c r="U279" s="46"/>
      <c r="V279" s="46"/>
      <c r="W279" s="46"/>
      <c r="X279" s="46"/>
      <c r="Y279" s="46"/>
      <c r="Z279" s="46"/>
    </row>
    <row r="280" spans="1:26" ht="12.75" customHeight="1" x14ac:dyDescent="0.2">
      <c r="A280" s="46"/>
      <c r="B280" s="46"/>
      <c r="C280" s="46"/>
      <c r="D280" s="46"/>
      <c r="E280" s="39"/>
      <c r="F280" s="46"/>
      <c r="G280" s="39"/>
      <c r="H280" s="39"/>
      <c r="I280" s="46"/>
      <c r="J280" s="46"/>
      <c r="K280" s="46"/>
      <c r="L280" s="46"/>
      <c r="M280" s="46"/>
      <c r="N280" s="46"/>
      <c r="O280" s="46"/>
      <c r="P280" s="46"/>
      <c r="Q280" s="46"/>
      <c r="R280" s="46"/>
      <c r="S280" s="46"/>
      <c r="T280" s="46"/>
      <c r="U280" s="46"/>
      <c r="V280" s="46"/>
      <c r="W280" s="46"/>
      <c r="X280" s="46"/>
      <c r="Y280" s="46"/>
      <c r="Z280" s="46"/>
    </row>
    <row r="281" spans="1:26" ht="12.75" customHeight="1" x14ac:dyDescent="0.2">
      <c r="A281" s="46"/>
      <c r="B281" s="46"/>
      <c r="C281" s="46"/>
      <c r="D281" s="46"/>
      <c r="E281" s="39"/>
      <c r="F281" s="46"/>
      <c r="G281" s="39"/>
      <c r="H281" s="39"/>
      <c r="I281" s="46"/>
      <c r="J281" s="46"/>
      <c r="K281" s="46"/>
      <c r="L281" s="46"/>
      <c r="M281" s="46"/>
      <c r="N281" s="46"/>
      <c r="O281" s="46"/>
      <c r="P281" s="46"/>
      <c r="Q281" s="46"/>
      <c r="R281" s="46"/>
      <c r="S281" s="46"/>
      <c r="T281" s="46"/>
      <c r="U281" s="46"/>
      <c r="V281" s="46"/>
      <c r="W281" s="46"/>
      <c r="X281" s="46"/>
      <c r="Y281" s="46"/>
      <c r="Z281" s="46"/>
    </row>
    <row r="282" spans="1:26" ht="12.75" customHeight="1" x14ac:dyDescent="0.2">
      <c r="A282" s="46"/>
      <c r="B282" s="46"/>
      <c r="C282" s="46"/>
      <c r="D282" s="46"/>
      <c r="E282" s="39"/>
      <c r="F282" s="46"/>
      <c r="G282" s="39"/>
      <c r="H282" s="39"/>
      <c r="I282" s="46"/>
      <c r="J282" s="46"/>
      <c r="K282" s="46"/>
      <c r="L282" s="46"/>
      <c r="M282" s="46"/>
      <c r="N282" s="46"/>
      <c r="O282" s="46"/>
      <c r="P282" s="46"/>
      <c r="Q282" s="46"/>
      <c r="R282" s="46"/>
      <c r="S282" s="46"/>
      <c r="T282" s="46"/>
      <c r="U282" s="46"/>
      <c r="V282" s="46"/>
      <c r="W282" s="46"/>
      <c r="X282" s="46"/>
      <c r="Y282" s="46"/>
      <c r="Z282" s="46"/>
    </row>
    <row r="283" spans="1:26" ht="12.75" customHeight="1" x14ac:dyDescent="0.2">
      <c r="A283" s="46"/>
      <c r="B283" s="46"/>
      <c r="C283" s="46"/>
      <c r="D283" s="46"/>
      <c r="E283" s="39"/>
      <c r="F283" s="46"/>
      <c r="G283" s="39"/>
      <c r="H283" s="39"/>
      <c r="I283" s="46"/>
      <c r="J283" s="46"/>
      <c r="K283" s="46"/>
      <c r="L283" s="46"/>
      <c r="M283" s="46"/>
      <c r="N283" s="46"/>
      <c r="O283" s="46"/>
      <c r="P283" s="46"/>
      <c r="Q283" s="46"/>
      <c r="R283" s="46"/>
      <c r="S283" s="46"/>
      <c r="T283" s="46"/>
      <c r="U283" s="46"/>
      <c r="V283" s="46"/>
      <c r="W283" s="46"/>
      <c r="X283" s="46"/>
      <c r="Y283" s="46"/>
      <c r="Z283" s="46"/>
    </row>
    <row r="284" spans="1:26" ht="12.75" customHeight="1" x14ac:dyDescent="0.2">
      <c r="A284" s="46"/>
      <c r="B284" s="46"/>
      <c r="C284" s="46"/>
      <c r="D284" s="46"/>
      <c r="E284" s="39"/>
      <c r="F284" s="46"/>
      <c r="G284" s="39"/>
      <c r="H284" s="39"/>
      <c r="I284" s="46"/>
      <c r="J284" s="46"/>
      <c r="K284" s="46"/>
      <c r="L284" s="46"/>
      <c r="M284" s="46"/>
      <c r="N284" s="46"/>
      <c r="O284" s="46"/>
      <c r="P284" s="46"/>
      <c r="Q284" s="46"/>
      <c r="R284" s="46"/>
      <c r="S284" s="46"/>
      <c r="T284" s="46"/>
      <c r="U284" s="46"/>
      <c r="V284" s="46"/>
      <c r="W284" s="46"/>
      <c r="X284" s="46"/>
      <c r="Y284" s="46"/>
      <c r="Z284" s="46"/>
    </row>
    <row r="285" spans="1:26" ht="12.75" customHeight="1" x14ac:dyDescent="0.2">
      <c r="A285" s="46"/>
      <c r="B285" s="46"/>
      <c r="C285" s="46"/>
      <c r="D285" s="46"/>
      <c r="E285" s="39"/>
      <c r="F285" s="46"/>
      <c r="G285" s="39"/>
      <c r="H285" s="39"/>
      <c r="I285" s="46"/>
      <c r="J285" s="46"/>
      <c r="K285" s="46"/>
      <c r="L285" s="46"/>
      <c r="M285" s="46"/>
      <c r="N285" s="46"/>
      <c r="O285" s="46"/>
      <c r="P285" s="46"/>
      <c r="Q285" s="46"/>
      <c r="R285" s="46"/>
      <c r="S285" s="46"/>
      <c r="T285" s="46"/>
      <c r="U285" s="46"/>
      <c r="V285" s="46"/>
      <c r="W285" s="46"/>
      <c r="X285" s="46"/>
      <c r="Y285" s="46"/>
      <c r="Z285" s="46"/>
    </row>
    <row r="286" spans="1:26" ht="12.75" customHeight="1" x14ac:dyDescent="0.2">
      <c r="A286" s="46"/>
      <c r="B286" s="46"/>
      <c r="C286" s="46"/>
      <c r="D286" s="46"/>
      <c r="E286" s="39"/>
      <c r="F286" s="46"/>
      <c r="G286" s="39"/>
      <c r="H286" s="39"/>
      <c r="I286" s="46"/>
      <c r="J286" s="46"/>
      <c r="K286" s="46"/>
      <c r="L286" s="46"/>
      <c r="M286" s="46"/>
      <c r="N286" s="46"/>
      <c r="O286" s="46"/>
      <c r="P286" s="46"/>
      <c r="Q286" s="46"/>
      <c r="R286" s="46"/>
      <c r="S286" s="46"/>
      <c r="T286" s="46"/>
      <c r="U286" s="46"/>
      <c r="V286" s="46"/>
      <c r="W286" s="46"/>
      <c r="X286" s="46"/>
      <c r="Y286" s="46"/>
      <c r="Z286" s="46"/>
    </row>
    <row r="287" spans="1:26" ht="12.75" customHeight="1" x14ac:dyDescent="0.2">
      <c r="A287" s="46"/>
      <c r="B287" s="46"/>
      <c r="C287" s="46"/>
      <c r="D287" s="46"/>
      <c r="E287" s="39"/>
      <c r="F287" s="46"/>
      <c r="G287" s="39"/>
      <c r="H287" s="39"/>
      <c r="I287" s="46"/>
      <c r="J287" s="46"/>
      <c r="K287" s="46"/>
      <c r="L287" s="46"/>
      <c r="M287" s="46"/>
      <c r="N287" s="46"/>
      <c r="O287" s="46"/>
      <c r="P287" s="46"/>
      <c r="Q287" s="46"/>
      <c r="R287" s="46"/>
      <c r="S287" s="46"/>
      <c r="T287" s="46"/>
      <c r="U287" s="46"/>
      <c r="V287" s="46"/>
      <c r="W287" s="46"/>
      <c r="X287" s="46"/>
      <c r="Y287" s="46"/>
      <c r="Z287" s="46"/>
    </row>
    <row r="288" spans="1:26" ht="12.75" customHeight="1" x14ac:dyDescent="0.2">
      <c r="A288" s="46"/>
      <c r="B288" s="46"/>
      <c r="C288" s="46"/>
      <c r="D288" s="46"/>
      <c r="E288" s="39"/>
      <c r="F288" s="46"/>
      <c r="G288" s="39"/>
      <c r="H288" s="39"/>
      <c r="I288" s="46"/>
      <c r="J288" s="46"/>
      <c r="K288" s="46"/>
      <c r="L288" s="46"/>
      <c r="M288" s="46"/>
      <c r="N288" s="46"/>
      <c r="O288" s="46"/>
      <c r="P288" s="46"/>
      <c r="Q288" s="46"/>
      <c r="R288" s="46"/>
      <c r="S288" s="46"/>
      <c r="T288" s="46"/>
      <c r="U288" s="46"/>
      <c r="V288" s="46"/>
      <c r="W288" s="46"/>
      <c r="X288" s="46"/>
      <c r="Y288" s="46"/>
      <c r="Z288" s="46"/>
    </row>
    <row r="289" spans="1:26" ht="12.75" customHeight="1" x14ac:dyDescent="0.2">
      <c r="A289" s="46"/>
      <c r="B289" s="46"/>
      <c r="C289" s="46"/>
      <c r="D289" s="46"/>
      <c r="E289" s="39"/>
      <c r="F289" s="46"/>
      <c r="G289" s="39"/>
      <c r="H289" s="39"/>
      <c r="I289" s="46"/>
      <c r="J289" s="46"/>
      <c r="K289" s="46"/>
      <c r="L289" s="46"/>
      <c r="M289" s="46"/>
      <c r="N289" s="46"/>
      <c r="O289" s="46"/>
      <c r="P289" s="46"/>
      <c r="Q289" s="46"/>
      <c r="R289" s="46"/>
      <c r="S289" s="46"/>
      <c r="T289" s="46"/>
      <c r="U289" s="46"/>
      <c r="V289" s="46"/>
      <c r="W289" s="46"/>
      <c r="X289" s="46"/>
      <c r="Y289" s="46"/>
      <c r="Z289" s="46"/>
    </row>
    <row r="290" spans="1:26" ht="12.75" customHeight="1" x14ac:dyDescent="0.2">
      <c r="A290" s="46"/>
      <c r="B290" s="46"/>
      <c r="C290" s="46"/>
      <c r="D290" s="46"/>
      <c r="E290" s="39"/>
      <c r="F290" s="46"/>
      <c r="G290" s="39"/>
      <c r="H290" s="39"/>
      <c r="I290" s="46"/>
      <c r="J290" s="46"/>
      <c r="K290" s="46"/>
      <c r="L290" s="46"/>
      <c r="M290" s="46"/>
      <c r="N290" s="46"/>
      <c r="O290" s="46"/>
      <c r="P290" s="46"/>
      <c r="Q290" s="46"/>
      <c r="R290" s="46"/>
      <c r="S290" s="46"/>
      <c r="T290" s="46"/>
      <c r="U290" s="46"/>
      <c r="V290" s="46"/>
      <c r="W290" s="46"/>
      <c r="X290" s="46"/>
      <c r="Y290" s="46"/>
      <c r="Z290" s="46"/>
    </row>
    <row r="291" spans="1:26" ht="12.75" customHeight="1" x14ac:dyDescent="0.2">
      <c r="A291" s="46"/>
      <c r="B291" s="46"/>
      <c r="C291" s="46"/>
      <c r="D291" s="46"/>
      <c r="E291" s="39"/>
      <c r="F291" s="46"/>
      <c r="G291" s="39"/>
      <c r="H291" s="39"/>
      <c r="I291" s="46"/>
      <c r="J291" s="46"/>
      <c r="K291" s="46"/>
      <c r="L291" s="46"/>
      <c r="M291" s="46"/>
      <c r="N291" s="46"/>
      <c r="O291" s="46"/>
      <c r="P291" s="46"/>
      <c r="Q291" s="46"/>
      <c r="R291" s="46"/>
      <c r="S291" s="46"/>
      <c r="T291" s="46"/>
      <c r="U291" s="46"/>
      <c r="V291" s="46"/>
      <c r="W291" s="46"/>
      <c r="X291" s="46"/>
      <c r="Y291" s="46"/>
      <c r="Z291" s="46"/>
    </row>
    <row r="292" spans="1:26" ht="12.75" customHeight="1" x14ac:dyDescent="0.2">
      <c r="A292" s="46"/>
      <c r="B292" s="46"/>
      <c r="C292" s="46"/>
      <c r="D292" s="46"/>
      <c r="E292" s="39"/>
      <c r="F292" s="46"/>
      <c r="G292" s="39"/>
      <c r="H292" s="39"/>
      <c r="I292" s="46"/>
      <c r="J292" s="46"/>
      <c r="K292" s="46"/>
      <c r="L292" s="46"/>
      <c r="M292" s="46"/>
      <c r="N292" s="46"/>
      <c r="O292" s="46"/>
      <c r="P292" s="46"/>
      <c r="Q292" s="46"/>
      <c r="R292" s="46"/>
      <c r="S292" s="46"/>
      <c r="T292" s="46"/>
      <c r="U292" s="46"/>
      <c r="V292" s="46"/>
      <c r="W292" s="46"/>
      <c r="X292" s="46"/>
      <c r="Y292" s="46"/>
      <c r="Z292" s="46"/>
    </row>
    <row r="293" spans="1:26" ht="12.75" customHeight="1" x14ac:dyDescent="0.2">
      <c r="A293" s="46"/>
      <c r="B293" s="46"/>
      <c r="C293" s="46"/>
      <c r="D293" s="46"/>
      <c r="E293" s="39"/>
      <c r="F293" s="46"/>
      <c r="G293" s="39"/>
      <c r="H293" s="39"/>
      <c r="I293" s="46"/>
      <c r="J293" s="46"/>
      <c r="K293" s="46"/>
      <c r="L293" s="46"/>
      <c r="M293" s="46"/>
      <c r="N293" s="46"/>
      <c r="O293" s="46"/>
      <c r="P293" s="46"/>
      <c r="Q293" s="46"/>
      <c r="R293" s="46"/>
      <c r="S293" s="46"/>
      <c r="T293" s="46"/>
      <c r="U293" s="46"/>
      <c r="V293" s="46"/>
      <c r="W293" s="46"/>
      <c r="X293" s="46"/>
      <c r="Y293" s="46"/>
      <c r="Z293" s="46"/>
    </row>
    <row r="294" spans="1:26" ht="12.75" customHeight="1" x14ac:dyDescent="0.2">
      <c r="A294" s="46"/>
      <c r="B294" s="46"/>
      <c r="C294" s="46"/>
      <c r="D294" s="46"/>
      <c r="E294" s="39"/>
      <c r="F294" s="46"/>
      <c r="G294" s="39"/>
      <c r="H294" s="39"/>
      <c r="I294" s="46"/>
      <c r="J294" s="46"/>
      <c r="K294" s="46"/>
      <c r="L294" s="46"/>
      <c r="M294" s="46"/>
      <c r="N294" s="46"/>
      <c r="O294" s="46"/>
      <c r="P294" s="46"/>
      <c r="Q294" s="46"/>
      <c r="R294" s="46"/>
      <c r="S294" s="46"/>
      <c r="T294" s="46"/>
      <c r="U294" s="46"/>
      <c r="V294" s="46"/>
      <c r="W294" s="46"/>
      <c r="X294" s="46"/>
      <c r="Y294" s="46"/>
      <c r="Z294" s="46"/>
    </row>
    <row r="295" spans="1:26" ht="12.75" customHeight="1" x14ac:dyDescent="0.2">
      <c r="A295" s="46"/>
      <c r="B295" s="46"/>
      <c r="C295" s="46"/>
      <c r="D295" s="46"/>
      <c r="E295" s="39"/>
      <c r="F295" s="46"/>
      <c r="G295" s="39"/>
      <c r="H295" s="39"/>
      <c r="I295" s="46"/>
      <c r="J295" s="46"/>
      <c r="K295" s="46"/>
      <c r="L295" s="46"/>
      <c r="M295" s="46"/>
      <c r="N295" s="46"/>
      <c r="O295" s="46"/>
      <c r="P295" s="46"/>
      <c r="Q295" s="46"/>
      <c r="R295" s="46"/>
      <c r="S295" s="46"/>
      <c r="T295" s="46"/>
      <c r="U295" s="46"/>
      <c r="V295" s="46"/>
      <c r="W295" s="46"/>
      <c r="X295" s="46"/>
      <c r="Y295" s="46"/>
      <c r="Z295" s="46"/>
    </row>
    <row r="296" spans="1:26" ht="12.75" customHeight="1" x14ac:dyDescent="0.2">
      <c r="A296" s="46"/>
      <c r="B296" s="46"/>
      <c r="C296" s="46"/>
      <c r="D296" s="46"/>
      <c r="E296" s="39"/>
      <c r="F296" s="46"/>
      <c r="G296" s="39"/>
      <c r="H296" s="39"/>
      <c r="I296" s="46"/>
      <c r="J296" s="46"/>
      <c r="K296" s="46"/>
      <c r="L296" s="46"/>
      <c r="M296" s="46"/>
      <c r="N296" s="46"/>
      <c r="O296" s="46"/>
      <c r="P296" s="46"/>
      <c r="Q296" s="46"/>
      <c r="R296" s="46"/>
      <c r="S296" s="46"/>
      <c r="T296" s="46"/>
      <c r="U296" s="46"/>
      <c r="V296" s="46"/>
      <c r="W296" s="46"/>
      <c r="X296" s="46"/>
      <c r="Y296" s="46"/>
      <c r="Z296" s="46"/>
    </row>
    <row r="297" spans="1:26" ht="12.75" customHeight="1" x14ac:dyDescent="0.2">
      <c r="A297" s="46"/>
      <c r="B297" s="46"/>
      <c r="C297" s="46"/>
      <c r="D297" s="46"/>
      <c r="E297" s="39"/>
      <c r="F297" s="46"/>
      <c r="G297" s="39"/>
      <c r="H297" s="39"/>
      <c r="I297" s="46"/>
      <c r="J297" s="46"/>
      <c r="K297" s="46"/>
      <c r="L297" s="46"/>
      <c r="M297" s="46"/>
      <c r="N297" s="46"/>
      <c r="O297" s="46"/>
      <c r="P297" s="46"/>
      <c r="Q297" s="46"/>
      <c r="R297" s="46"/>
      <c r="S297" s="46"/>
      <c r="T297" s="46"/>
      <c r="U297" s="46"/>
      <c r="V297" s="46"/>
      <c r="W297" s="46"/>
      <c r="X297" s="46"/>
      <c r="Y297" s="46"/>
      <c r="Z297" s="46"/>
    </row>
    <row r="298" spans="1:26" ht="12.75" customHeight="1" x14ac:dyDescent="0.2">
      <c r="A298" s="46"/>
      <c r="B298" s="46"/>
      <c r="C298" s="46"/>
      <c r="D298" s="46"/>
      <c r="E298" s="39"/>
      <c r="F298" s="46"/>
      <c r="G298" s="39"/>
      <c r="H298" s="39"/>
      <c r="I298" s="46"/>
      <c r="J298" s="46"/>
      <c r="K298" s="46"/>
      <c r="L298" s="46"/>
      <c r="M298" s="46"/>
      <c r="N298" s="46"/>
      <c r="O298" s="46"/>
      <c r="P298" s="46"/>
      <c r="Q298" s="46"/>
      <c r="R298" s="46"/>
      <c r="S298" s="46"/>
      <c r="T298" s="46"/>
      <c r="U298" s="46"/>
      <c r="V298" s="46"/>
      <c r="W298" s="46"/>
      <c r="X298" s="46"/>
      <c r="Y298" s="46"/>
      <c r="Z298" s="46"/>
    </row>
    <row r="299" spans="1:26" ht="12.75" customHeight="1" x14ac:dyDescent="0.2">
      <c r="A299" s="46"/>
      <c r="B299" s="46"/>
      <c r="C299" s="46"/>
      <c r="D299" s="46"/>
      <c r="E299" s="39"/>
      <c r="F299" s="46"/>
      <c r="G299" s="39"/>
      <c r="H299" s="39"/>
      <c r="I299" s="46"/>
      <c r="J299" s="46"/>
      <c r="K299" s="46"/>
      <c r="L299" s="46"/>
      <c r="M299" s="46"/>
      <c r="N299" s="46"/>
      <c r="O299" s="46"/>
      <c r="P299" s="46"/>
      <c r="Q299" s="46"/>
      <c r="R299" s="46"/>
      <c r="S299" s="46"/>
      <c r="T299" s="46"/>
      <c r="U299" s="46"/>
      <c r="V299" s="46"/>
      <c r="W299" s="46"/>
      <c r="X299" s="46"/>
      <c r="Y299" s="46"/>
      <c r="Z299" s="46"/>
    </row>
    <row r="300" spans="1:26" ht="12.75" customHeight="1" x14ac:dyDescent="0.2">
      <c r="A300" s="46"/>
      <c r="B300" s="46"/>
      <c r="C300" s="46"/>
      <c r="D300" s="46"/>
      <c r="E300" s="39"/>
      <c r="F300" s="46"/>
      <c r="G300" s="39"/>
      <c r="H300" s="39"/>
      <c r="I300" s="46"/>
      <c r="J300" s="46"/>
      <c r="K300" s="46"/>
      <c r="L300" s="46"/>
      <c r="M300" s="46"/>
      <c r="N300" s="46"/>
      <c r="O300" s="46"/>
      <c r="P300" s="46"/>
      <c r="Q300" s="46"/>
      <c r="R300" s="46"/>
      <c r="S300" s="46"/>
      <c r="T300" s="46"/>
      <c r="U300" s="46"/>
      <c r="V300" s="46"/>
      <c r="W300" s="46"/>
      <c r="X300" s="46"/>
      <c r="Y300" s="46"/>
      <c r="Z300" s="46"/>
    </row>
    <row r="301" spans="1:26" ht="12.75" customHeight="1" x14ac:dyDescent="0.2">
      <c r="A301" s="46"/>
      <c r="B301" s="46"/>
      <c r="C301" s="46"/>
      <c r="D301" s="46"/>
      <c r="E301" s="39"/>
      <c r="F301" s="46"/>
      <c r="G301" s="39"/>
      <c r="H301" s="39"/>
      <c r="I301" s="46"/>
      <c r="J301" s="46"/>
      <c r="K301" s="46"/>
      <c r="L301" s="46"/>
      <c r="M301" s="46"/>
      <c r="N301" s="46"/>
      <c r="O301" s="46"/>
      <c r="P301" s="46"/>
      <c r="Q301" s="46"/>
      <c r="R301" s="46"/>
      <c r="S301" s="46"/>
      <c r="T301" s="46"/>
      <c r="U301" s="46"/>
      <c r="V301" s="46"/>
      <c r="W301" s="46"/>
      <c r="X301" s="46"/>
      <c r="Y301" s="46"/>
      <c r="Z301" s="46"/>
    </row>
    <row r="302" spans="1:26" ht="12.75" customHeight="1" x14ac:dyDescent="0.2">
      <c r="A302" s="46"/>
      <c r="B302" s="46"/>
      <c r="C302" s="46"/>
      <c r="D302" s="46"/>
      <c r="E302" s="39"/>
      <c r="F302" s="46"/>
      <c r="G302" s="39"/>
      <c r="H302" s="39"/>
      <c r="I302" s="46"/>
      <c r="J302" s="46"/>
      <c r="K302" s="46"/>
      <c r="L302" s="46"/>
      <c r="M302" s="46"/>
      <c r="N302" s="46"/>
      <c r="O302" s="46"/>
      <c r="P302" s="46"/>
      <c r="Q302" s="46"/>
      <c r="R302" s="46"/>
      <c r="S302" s="46"/>
      <c r="T302" s="46"/>
      <c r="U302" s="46"/>
      <c r="V302" s="46"/>
      <c r="W302" s="46"/>
      <c r="X302" s="46"/>
      <c r="Y302" s="46"/>
      <c r="Z302" s="46"/>
    </row>
    <row r="303" spans="1:26" ht="12.75" customHeight="1" x14ac:dyDescent="0.2">
      <c r="A303" s="46"/>
      <c r="B303" s="46"/>
      <c r="C303" s="46"/>
      <c r="D303" s="46"/>
      <c r="E303" s="39"/>
      <c r="F303" s="46"/>
      <c r="G303" s="39"/>
      <c r="H303" s="39"/>
      <c r="I303" s="46"/>
      <c r="J303" s="46"/>
      <c r="K303" s="46"/>
      <c r="L303" s="46"/>
      <c r="M303" s="46"/>
      <c r="N303" s="46"/>
      <c r="O303" s="46"/>
      <c r="P303" s="46"/>
      <c r="Q303" s="46"/>
      <c r="R303" s="46"/>
      <c r="S303" s="46"/>
      <c r="T303" s="46"/>
      <c r="U303" s="46"/>
      <c r="V303" s="46"/>
      <c r="W303" s="46"/>
      <c r="X303" s="46"/>
      <c r="Y303" s="46"/>
      <c r="Z303" s="46"/>
    </row>
    <row r="304" spans="1:26" ht="12.75" customHeight="1" x14ac:dyDescent="0.2">
      <c r="A304" s="46"/>
      <c r="B304" s="46"/>
      <c r="C304" s="46"/>
      <c r="D304" s="46"/>
      <c r="E304" s="39"/>
      <c r="F304" s="46"/>
      <c r="G304" s="39"/>
      <c r="H304" s="39"/>
      <c r="I304" s="46"/>
      <c r="J304" s="46"/>
      <c r="K304" s="46"/>
      <c r="L304" s="46"/>
      <c r="M304" s="46"/>
      <c r="N304" s="46"/>
      <c r="O304" s="46"/>
      <c r="P304" s="46"/>
      <c r="Q304" s="46"/>
      <c r="R304" s="46"/>
      <c r="S304" s="46"/>
      <c r="T304" s="46"/>
      <c r="U304" s="46"/>
      <c r="V304" s="46"/>
      <c r="W304" s="46"/>
      <c r="X304" s="46"/>
      <c r="Y304" s="46"/>
      <c r="Z304" s="46"/>
    </row>
    <row r="305" spans="1:26" ht="12.75" customHeight="1" x14ac:dyDescent="0.2">
      <c r="A305" s="46"/>
      <c r="B305" s="46"/>
      <c r="C305" s="46"/>
      <c r="D305" s="46"/>
      <c r="E305" s="39"/>
      <c r="F305" s="46"/>
      <c r="G305" s="39"/>
      <c r="H305" s="39"/>
      <c r="I305" s="46"/>
      <c r="J305" s="46"/>
      <c r="K305" s="46"/>
      <c r="L305" s="46"/>
      <c r="M305" s="46"/>
      <c r="N305" s="46"/>
      <c r="O305" s="46"/>
      <c r="P305" s="46"/>
      <c r="Q305" s="46"/>
      <c r="R305" s="46"/>
      <c r="S305" s="46"/>
      <c r="T305" s="46"/>
      <c r="U305" s="46"/>
      <c r="V305" s="46"/>
      <c r="W305" s="46"/>
      <c r="X305" s="46"/>
      <c r="Y305" s="46"/>
      <c r="Z305" s="46"/>
    </row>
    <row r="306" spans="1:26" ht="12.75" customHeight="1" x14ac:dyDescent="0.2">
      <c r="A306" s="46"/>
      <c r="B306" s="46"/>
      <c r="C306" s="46"/>
      <c r="D306" s="46"/>
      <c r="E306" s="39"/>
      <c r="F306" s="46"/>
      <c r="G306" s="39"/>
      <c r="H306" s="39"/>
      <c r="I306" s="46"/>
      <c r="J306" s="46"/>
      <c r="K306" s="46"/>
      <c r="L306" s="46"/>
      <c r="M306" s="46"/>
      <c r="N306" s="46"/>
      <c r="O306" s="46"/>
      <c r="P306" s="46"/>
      <c r="Q306" s="46"/>
      <c r="R306" s="46"/>
      <c r="S306" s="46"/>
      <c r="T306" s="46"/>
      <c r="U306" s="46"/>
      <c r="V306" s="46"/>
      <c r="W306" s="46"/>
      <c r="X306" s="46"/>
      <c r="Y306" s="46"/>
      <c r="Z306" s="46"/>
    </row>
    <row r="307" spans="1:26" ht="12.75" customHeight="1" x14ac:dyDescent="0.2">
      <c r="A307" s="46"/>
      <c r="B307" s="46"/>
      <c r="C307" s="46"/>
      <c r="D307" s="46"/>
      <c r="E307" s="39"/>
      <c r="F307" s="46"/>
      <c r="G307" s="39"/>
      <c r="H307" s="39"/>
      <c r="I307" s="46"/>
      <c r="J307" s="46"/>
      <c r="K307" s="46"/>
      <c r="L307" s="46"/>
      <c r="M307" s="46"/>
      <c r="N307" s="46"/>
      <c r="O307" s="46"/>
      <c r="P307" s="46"/>
      <c r="Q307" s="46"/>
      <c r="R307" s="46"/>
      <c r="S307" s="46"/>
      <c r="T307" s="46"/>
      <c r="U307" s="46"/>
      <c r="V307" s="46"/>
      <c r="W307" s="46"/>
      <c r="X307" s="46"/>
      <c r="Y307" s="46"/>
      <c r="Z307" s="46"/>
    </row>
    <row r="308" spans="1:26" ht="12.75" customHeight="1" x14ac:dyDescent="0.2">
      <c r="A308" s="46"/>
      <c r="B308" s="46"/>
      <c r="C308" s="46"/>
      <c r="D308" s="46"/>
      <c r="E308" s="39"/>
      <c r="F308" s="46"/>
      <c r="G308" s="39"/>
      <c r="H308" s="39"/>
      <c r="I308" s="46"/>
      <c r="J308" s="46"/>
      <c r="K308" s="46"/>
      <c r="L308" s="46"/>
      <c r="M308" s="46"/>
      <c r="N308" s="46"/>
      <c r="O308" s="46"/>
      <c r="P308" s="46"/>
      <c r="Q308" s="46"/>
      <c r="R308" s="46"/>
      <c r="S308" s="46"/>
      <c r="T308" s="46"/>
      <c r="U308" s="46"/>
      <c r="V308" s="46"/>
      <c r="W308" s="46"/>
      <c r="X308" s="46"/>
      <c r="Y308" s="46"/>
      <c r="Z308" s="46"/>
    </row>
    <row r="309" spans="1:26" ht="12.75" customHeight="1" x14ac:dyDescent="0.2">
      <c r="A309" s="46"/>
      <c r="B309" s="46"/>
      <c r="C309" s="46"/>
      <c r="D309" s="46"/>
      <c r="E309" s="39"/>
      <c r="F309" s="46"/>
      <c r="G309" s="39"/>
      <c r="H309" s="39"/>
      <c r="I309" s="46"/>
      <c r="J309" s="46"/>
      <c r="K309" s="46"/>
      <c r="L309" s="46"/>
      <c r="M309" s="46"/>
      <c r="N309" s="46"/>
      <c r="O309" s="46"/>
      <c r="P309" s="46"/>
      <c r="Q309" s="46"/>
      <c r="R309" s="46"/>
      <c r="S309" s="46"/>
      <c r="T309" s="46"/>
      <c r="U309" s="46"/>
      <c r="V309" s="46"/>
      <c r="W309" s="46"/>
      <c r="X309" s="46"/>
      <c r="Y309" s="46"/>
      <c r="Z309" s="46"/>
    </row>
    <row r="310" spans="1:26" ht="12.75" customHeight="1" x14ac:dyDescent="0.2">
      <c r="A310" s="46"/>
      <c r="B310" s="46"/>
      <c r="C310" s="46"/>
      <c r="D310" s="46"/>
      <c r="E310" s="39"/>
      <c r="F310" s="46"/>
      <c r="G310" s="39"/>
      <c r="H310" s="39"/>
      <c r="I310" s="46"/>
      <c r="J310" s="46"/>
      <c r="K310" s="46"/>
      <c r="L310" s="46"/>
      <c r="M310" s="46"/>
      <c r="N310" s="46"/>
      <c r="O310" s="46"/>
      <c r="P310" s="46"/>
      <c r="Q310" s="46"/>
      <c r="R310" s="46"/>
      <c r="S310" s="46"/>
      <c r="T310" s="46"/>
      <c r="U310" s="46"/>
      <c r="V310" s="46"/>
      <c r="W310" s="46"/>
      <c r="X310" s="46"/>
      <c r="Y310" s="46"/>
      <c r="Z310" s="46"/>
    </row>
    <row r="311" spans="1:26" ht="12.75" customHeight="1" x14ac:dyDescent="0.2">
      <c r="A311" s="46"/>
      <c r="B311" s="46"/>
      <c r="C311" s="46"/>
      <c r="D311" s="46"/>
      <c r="E311" s="39"/>
      <c r="F311" s="46"/>
      <c r="G311" s="39"/>
      <c r="H311" s="39"/>
      <c r="I311" s="46"/>
      <c r="J311" s="46"/>
      <c r="K311" s="46"/>
      <c r="L311" s="46"/>
      <c r="M311" s="46"/>
      <c r="N311" s="46"/>
      <c r="O311" s="46"/>
      <c r="P311" s="46"/>
      <c r="Q311" s="46"/>
      <c r="R311" s="46"/>
      <c r="S311" s="46"/>
      <c r="T311" s="46"/>
      <c r="U311" s="46"/>
      <c r="V311" s="46"/>
      <c r="W311" s="46"/>
      <c r="X311" s="46"/>
      <c r="Y311" s="46"/>
      <c r="Z311" s="46"/>
    </row>
    <row r="312" spans="1:26" ht="12.75" customHeight="1" x14ac:dyDescent="0.2">
      <c r="A312" s="46"/>
      <c r="B312" s="46"/>
      <c r="C312" s="46"/>
      <c r="D312" s="46"/>
      <c r="E312" s="39"/>
      <c r="F312" s="46"/>
      <c r="G312" s="39"/>
      <c r="H312" s="39"/>
      <c r="I312" s="46"/>
      <c r="J312" s="46"/>
      <c r="K312" s="46"/>
      <c r="L312" s="46"/>
      <c r="M312" s="46"/>
      <c r="N312" s="46"/>
      <c r="O312" s="46"/>
      <c r="P312" s="46"/>
      <c r="Q312" s="46"/>
      <c r="R312" s="46"/>
      <c r="S312" s="46"/>
      <c r="T312" s="46"/>
      <c r="U312" s="46"/>
      <c r="V312" s="46"/>
      <c r="W312" s="46"/>
      <c r="X312" s="46"/>
      <c r="Y312" s="46"/>
      <c r="Z312" s="46"/>
    </row>
    <row r="313" spans="1:26" ht="12.75" customHeight="1" x14ac:dyDescent="0.2">
      <c r="A313" s="46"/>
      <c r="B313" s="46"/>
      <c r="C313" s="46"/>
      <c r="D313" s="46"/>
      <c r="E313" s="39"/>
      <c r="F313" s="46"/>
      <c r="G313" s="39"/>
      <c r="H313" s="39"/>
      <c r="I313" s="46"/>
      <c r="J313" s="46"/>
      <c r="K313" s="46"/>
      <c r="L313" s="46"/>
      <c r="M313" s="46"/>
      <c r="N313" s="46"/>
      <c r="O313" s="46"/>
      <c r="P313" s="46"/>
      <c r="Q313" s="46"/>
      <c r="R313" s="46"/>
      <c r="S313" s="46"/>
      <c r="T313" s="46"/>
      <c r="U313" s="46"/>
      <c r="V313" s="46"/>
      <c r="W313" s="46"/>
      <c r="X313" s="46"/>
      <c r="Y313" s="46"/>
      <c r="Z313" s="46"/>
    </row>
    <row r="314" spans="1:26" ht="12.75" customHeight="1" x14ac:dyDescent="0.2">
      <c r="A314" s="46"/>
      <c r="B314" s="46"/>
      <c r="C314" s="46"/>
      <c r="D314" s="46"/>
      <c r="E314" s="39"/>
      <c r="F314" s="46"/>
      <c r="G314" s="39"/>
      <c r="H314" s="39"/>
      <c r="I314" s="46"/>
      <c r="J314" s="46"/>
      <c r="K314" s="46"/>
      <c r="L314" s="46"/>
      <c r="M314" s="46"/>
      <c r="N314" s="46"/>
      <c r="O314" s="46"/>
      <c r="P314" s="46"/>
      <c r="Q314" s="46"/>
      <c r="R314" s="46"/>
      <c r="S314" s="46"/>
      <c r="T314" s="46"/>
      <c r="U314" s="46"/>
      <c r="V314" s="46"/>
      <c r="W314" s="46"/>
      <c r="X314" s="46"/>
      <c r="Y314" s="46"/>
      <c r="Z314" s="46"/>
    </row>
    <row r="315" spans="1:26" ht="12.75" customHeight="1" x14ac:dyDescent="0.2">
      <c r="A315" s="46"/>
      <c r="B315" s="46"/>
      <c r="C315" s="46"/>
      <c r="D315" s="46"/>
      <c r="E315" s="39"/>
      <c r="F315" s="46"/>
      <c r="G315" s="39"/>
      <c r="H315" s="39"/>
      <c r="I315" s="46"/>
      <c r="J315" s="46"/>
      <c r="K315" s="46"/>
      <c r="L315" s="46"/>
      <c r="M315" s="46"/>
      <c r="N315" s="46"/>
      <c r="O315" s="46"/>
      <c r="P315" s="46"/>
      <c r="Q315" s="46"/>
      <c r="R315" s="46"/>
      <c r="S315" s="46"/>
      <c r="T315" s="46"/>
      <c r="U315" s="46"/>
      <c r="V315" s="46"/>
      <c r="W315" s="46"/>
      <c r="X315" s="46"/>
      <c r="Y315" s="46"/>
      <c r="Z315" s="46"/>
    </row>
    <row r="316" spans="1:26" ht="12.75" customHeight="1" x14ac:dyDescent="0.2">
      <c r="A316" s="46"/>
      <c r="B316" s="46"/>
      <c r="C316" s="46"/>
      <c r="D316" s="46"/>
      <c r="E316" s="39"/>
      <c r="F316" s="46"/>
      <c r="G316" s="39"/>
      <c r="H316" s="39"/>
      <c r="I316" s="46"/>
      <c r="J316" s="46"/>
      <c r="K316" s="46"/>
      <c r="L316" s="46"/>
      <c r="M316" s="46"/>
      <c r="N316" s="46"/>
      <c r="O316" s="46"/>
      <c r="P316" s="46"/>
      <c r="Q316" s="46"/>
      <c r="R316" s="46"/>
      <c r="S316" s="46"/>
      <c r="T316" s="46"/>
      <c r="U316" s="46"/>
      <c r="V316" s="46"/>
      <c r="W316" s="46"/>
      <c r="X316" s="46"/>
      <c r="Y316" s="46"/>
      <c r="Z316" s="46"/>
    </row>
    <row r="317" spans="1:26" ht="12.75" customHeight="1" x14ac:dyDescent="0.2">
      <c r="A317" s="46"/>
      <c r="B317" s="46"/>
      <c r="C317" s="46"/>
      <c r="D317" s="46"/>
      <c r="E317" s="39"/>
      <c r="F317" s="46"/>
      <c r="G317" s="39"/>
      <c r="H317" s="39"/>
      <c r="I317" s="46"/>
      <c r="J317" s="46"/>
      <c r="K317" s="46"/>
      <c r="L317" s="46"/>
      <c r="M317" s="46"/>
      <c r="N317" s="46"/>
      <c r="O317" s="46"/>
      <c r="P317" s="46"/>
      <c r="Q317" s="46"/>
      <c r="R317" s="46"/>
      <c r="S317" s="46"/>
      <c r="T317" s="46"/>
      <c r="U317" s="46"/>
      <c r="V317" s="46"/>
      <c r="W317" s="46"/>
      <c r="X317" s="46"/>
      <c r="Y317" s="46"/>
      <c r="Z317" s="46"/>
    </row>
    <row r="318" spans="1:26" ht="12.75" customHeight="1" x14ac:dyDescent="0.2">
      <c r="A318" s="46"/>
      <c r="B318" s="46"/>
      <c r="C318" s="46"/>
      <c r="D318" s="46"/>
      <c r="E318" s="39"/>
      <c r="F318" s="46"/>
      <c r="G318" s="39"/>
      <c r="H318" s="39"/>
      <c r="I318" s="46"/>
      <c r="J318" s="46"/>
      <c r="K318" s="46"/>
      <c r="L318" s="46"/>
      <c r="M318" s="46"/>
      <c r="N318" s="46"/>
      <c r="O318" s="46"/>
      <c r="P318" s="46"/>
      <c r="Q318" s="46"/>
      <c r="R318" s="46"/>
      <c r="S318" s="46"/>
      <c r="T318" s="46"/>
      <c r="U318" s="46"/>
      <c r="V318" s="46"/>
      <c r="W318" s="46"/>
      <c r="X318" s="46"/>
      <c r="Y318" s="46"/>
      <c r="Z318" s="46"/>
    </row>
    <row r="319" spans="1:26" ht="12.75" customHeight="1" x14ac:dyDescent="0.2">
      <c r="A319" s="46"/>
      <c r="B319" s="46"/>
      <c r="C319" s="46"/>
      <c r="D319" s="46"/>
      <c r="E319" s="39"/>
      <c r="F319" s="46"/>
      <c r="G319" s="39"/>
      <c r="H319" s="39"/>
      <c r="I319" s="46"/>
      <c r="J319" s="46"/>
      <c r="K319" s="46"/>
      <c r="L319" s="46"/>
      <c r="M319" s="46"/>
      <c r="N319" s="46"/>
      <c r="O319" s="46"/>
      <c r="P319" s="46"/>
      <c r="Q319" s="46"/>
      <c r="R319" s="46"/>
      <c r="S319" s="46"/>
      <c r="T319" s="46"/>
      <c r="U319" s="46"/>
      <c r="V319" s="46"/>
      <c r="W319" s="46"/>
      <c r="X319" s="46"/>
      <c r="Y319" s="46"/>
      <c r="Z319" s="46"/>
    </row>
    <row r="320" spans="1:26" ht="12.75" customHeight="1" x14ac:dyDescent="0.2">
      <c r="A320" s="46"/>
      <c r="B320" s="46"/>
      <c r="C320" s="46"/>
      <c r="D320" s="46"/>
      <c r="E320" s="39"/>
      <c r="F320" s="46"/>
      <c r="G320" s="39"/>
      <c r="H320" s="39"/>
      <c r="I320" s="46"/>
      <c r="J320" s="46"/>
      <c r="K320" s="46"/>
      <c r="L320" s="46"/>
      <c r="M320" s="46"/>
      <c r="N320" s="46"/>
      <c r="O320" s="46"/>
      <c r="P320" s="46"/>
      <c r="Q320" s="46"/>
      <c r="R320" s="46"/>
      <c r="S320" s="46"/>
      <c r="T320" s="46"/>
      <c r="U320" s="46"/>
      <c r="V320" s="46"/>
      <c r="W320" s="46"/>
      <c r="X320" s="46"/>
      <c r="Y320" s="46"/>
      <c r="Z320" s="46"/>
    </row>
    <row r="321" spans="1:26" ht="12.75" customHeight="1" x14ac:dyDescent="0.2">
      <c r="A321" s="46"/>
      <c r="B321" s="46"/>
      <c r="C321" s="46"/>
      <c r="D321" s="46"/>
      <c r="E321" s="39"/>
      <c r="F321" s="46"/>
      <c r="G321" s="39"/>
      <c r="H321" s="39"/>
      <c r="I321" s="46"/>
      <c r="J321" s="46"/>
      <c r="K321" s="46"/>
      <c r="L321" s="46"/>
      <c r="M321" s="46"/>
      <c r="N321" s="46"/>
      <c r="O321" s="46"/>
      <c r="P321" s="46"/>
      <c r="Q321" s="46"/>
      <c r="R321" s="46"/>
      <c r="S321" s="46"/>
      <c r="T321" s="46"/>
      <c r="U321" s="46"/>
      <c r="V321" s="46"/>
      <c r="W321" s="46"/>
      <c r="X321" s="46"/>
      <c r="Y321" s="46"/>
      <c r="Z321" s="46"/>
    </row>
    <row r="322" spans="1:26" ht="12.75" customHeight="1" x14ac:dyDescent="0.2">
      <c r="A322" s="46"/>
      <c r="B322" s="46"/>
      <c r="C322" s="46"/>
      <c r="D322" s="46"/>
      <c r="E322" s="39"/>
      <c r="F322" s="46"/>
      <c r="G322" s="39"/>
      <c r="H322" s="39"/>
      <c r="I322" s="46"/>
      <c r="J322" s="46"/>
      <c r="K322" s="46"/>
      <c r="L322" s="46"/>
      <c r="M322" s="46"/>
      <c r="N322" s="46"/>
      <c r="O322" s="46"/>
      <c r="P322" s="46"/>
      <c r="Q322" s="46"/>
      <c r="R322" s="46"/>
      <c r="S322" s="46"/>
      <c r="T322" s="46"/>
      <c r="U322" s="46"/>
      <c r="V322" s="46"/>
      <c r="W322" s="46"/>
      <c r="X322" s="46"/>
      <c r="Y322" s="46"/>
      <c r="Z322" s="46"/>
    </row>
    <row r="323" spans="1:26" ht="12.75" customHeight="1" x14ac:dyDescent="0.2">
      <c r="A323" s="46"/>
      <c r="B323" s="46"/>
      <c r="C323" s="46"/>
      <c r="D323" s="46"/>
      <c r="E323" s="39"/>
      <c r="F323" s="46"/>
      <c r="G323" s="39"/>
      <c r="H323" s="39"/>
      <c r="I323" s="46"/>
      <c r="J323" s="46"/>
      <c r="K323" s="46"/>
      <c r="L323" s="46"/>
      <c r="M323" s="46"/>
      <c r="N323" s="46"/>
      <c r="O323" s="46"/>
      <c r="P323" s="46"/>
      <c r="Q323" s="46"/>
      <c r="R323" s="46"/>
      <c r="S323" s="46"/>
      <c r="T323" s="46"/>
      <c r="U323" s="46"/>
      <c r="V323" s="46"/>
      <c r="W323" s="46"/>
      <c r="X323" s="46"/>
      <c r="Y323" s="46"/>
      <c r="Z323" s="46"/>
    </row>
    <row r="324" spans="1:26" ht="12.75" customHeight="1" x14ac:dyDescent="0.2">
      <c r="A324" s="46"/>
      <c r="B324" s="46"/>
      <c r="C324" s="46"/>
      <c r="D324" s="46"/>
      <c r="E324" s="39"/>
      <c r="F324" s="46"/>
      <c r="G324" s="39"/>
      <c r="H324" s="39"/>
      <c r="I324" s="46"/>
      <c r="J324" s="46"/>
      <c r="K324" s="46"/>
      <c r="L324" s="46"/>
      <c r="M324" s="46"/>
      <c r="N324" s="46"/>
      <c r="O324" s="46"/>
      <c r="P324" s="46"/>
      <c r="Q324" s="46"/>
      <c r="R324" s="46"/>
      <c r="S324" s="46"/>
      <c r="T324" s="46"/>
      <c r="U324" s="46"/>
      <c r="V324" s="46"/>
      <c r="W324" s="46"/>
      <c r="X324" s="46"/>
      <c r="Y324" s="46"/>
      <c r="Z324" s="46"/>
    </row>
    <row r="325" spans="1:26" ht="12.75" customHeight="1" x14ac:dyDescent="0.2">
      <c r="A325" s="46"/>
      <c r="B325" s="46"/>
      <c r="C325" s="46"/>
      <c r="D325" s="46"/>
      <c r="E325" s="39"/>
      <c r="F325" s="46"/>
      <c r="G325" s="39"/>
      <c r="H325" s="39"/>
      <c r="I325" s="46"/>
      <c r="J325" s="46"/>
      <c r="K325" s="46"/>
      <c r="L325" s="46"/>
      <c r="M325" s="46"/>
      <c r="N325" s="46"/>
      <c r="O325" s="46"/>
      <c r="P325" s="46"/>
      <c r="Q325" s="46"/>
      <c r="R325" s="46"/>
      <c r="S325" s="46"/>
      <c r="T325" s="46"/>
      <c r="U325" s="46"/>
      <c r="V325" s="46"/>
      <c r="W325" s="46"/>
      <c r="X325" s="46"/>
      <c r="Y325" s="46"/>
      <c r="Z325" s="46"/>
    </row>
    <row r="326" spans="1:26" ht="12.75" customHeight="1" x14ac:dyDescent="0.2">
      <c r="A326" s="46"/>
      <c r="B326" s="46"/>
      <c r="C326" s="46"/>
      <c r="D326" s="46"/>
      <c r="E326" s="39"/>
      <c r="F326" s="46"/>
      <c r="G326" s="39"/>
      <c r="H326" s="39"/>
      <c r="I326" s="46"/>
      <c r="J326" s="46"/>
      <c r="K326" s="46"/>
      <c r="L326" s="46"/>
      <c r="M326" s="46"/>
      <c r="N326" s="46"/>
      <c r="O326" s="46"/>
      <c r="P326" s="46"/>
      <c r="Q326" s="46"/>
      <c r="R326" s="46"/>
      <c r="S326" s="46"/>
      <c r="T326" s="46"/>
      <c r="U326" s="46"/>
      <c r="V326" s="46"/>
      <c r="W326" s="46"/>
      <c r="X326" s="46"/>
      <c r="Y326" s="46"/>
      <c r="Z326" s="46"/>
    </row>
    <row r="327" spans="1:26" ht="12.75" customHeight="1" x14ac:dyDescent="0.2">
      <c r="A327" s="46"/>
      <c r="B327" s="46"/>
      <c r="C327" s="46"/>
      <c r="D327" s="46"/>
      <c r="E327" s="39"/>
      <c r="F327" s="46"/>
      <c r="G327" s="39"/>
      <c r="H327" s="39"/>
      <c r="I327" s="46"/>
      <c r="J327" s="46"/>
      <c r="K327" s="46"/>
      <c r="L327" s="46"/>
      <c r="M327" s="46"/>
      <c r="N327" s="46"/>
      <c r="O327" s="46"/>
      <c r="P327" s="46"/>
      <c r="Q327" s="46"/>
      <c r="R327" s="46"/>
      <c r="S327" s="46"/>
      <c r="T327" s="46"/>
      <c r="U327" s="46"/>
      <c r="V327" s="46"/>
      <c r="W327" s="46"/>
      <c r="X327" s="46"/>
      <c r="Y327" s="46"/>
      <c r="Z327" s="46"/>
    </row>
    <row r="328" spans="1:26" ht="12.75" customHeight="1" x14ac:dyDescent="0.2">
      <c r="A328" s="46"/>
      <c r="B328" s="46"/>
      <c r="C328" s="46"/>
      <c r="D328" s="46"/>
      <c r="E328" s="39"/>
      <c r="F328" s="46"/>
      <c r="G328" s="39"/>
      <c r="H328" s="39"/>
      <c r="I328" s="46"/>
      <c r="J328" s="46"/>
      <c r="K328" s="46"/>
      <c r="L328" s="46"/>
      <c r="M328" s="46"/>
      <c r="N328" s="46"/>
      <c r="O328" s="46"/>
      <c r="P328" s="46"/>
      <c r="Q328" s="46"/>
      <c r="R328" s="46"/>
      <c r="S328" s="46"/>
      <c r="T328" s="46"/>
      <c r="U328" s="46"/>
      <c r="V328" s="46"/>
      <c r="W328" s="46"/>
      <c r="X328" s="46"/>
      <c r="Y328" s="46"/>
      <c r="Z328" s="46"/>
    </row>
    <row r="329" spans="1:26" ht="12.75" customHeight="1" x14ac:dyDescent="0.2">
      <c r="A329" s="46"/>
      <c r="B329" s="46"/>
      <c r="C329" s="46"/>
      <c r="D329" s="46"/>
      <c r="E329" s="39"/>
      <c r="F329" s="46"/>
      <c r="G329" s="39"/>
      <c r="H329" s="39"/>
      <c r="I329" s="46"/>
      <c r="J329" s="46"/>
      <c r="K329" s="46"/>
      <c r="L329" s="46"/>
      <c r="M329" s="46"/>
      <c r="N329" s="46"/>
      <c r="O329" s="46"/>
      <c r="P329" s="46"/>
      <c r="Q329" s="46"/>
      <c r="R329" s="46"/>
      <c r="S329" s="46"/>
      <c r="T329" s="46"/>
      <c r="U329" s="46"/>
      <c r="V329" s="46"/>
      <c r="W329" s="46"/>
      <c r="X329" s="46"/>
      <c r="Y329" s="46"/>
      <c r="Z329" s="46"/>
    </row>
    <row r="330" spans="1:26" ht="12.75" customHeight="1" x14ac:dyDescent="0.2">
      <c r="A330" s="46"/>
      <c r="B330" s="46"/>
      <c r="C330" s="46"/>
      <c r="D330" s="46"/>
      <c r="E330" s="39"/>
      <c r="F330" s="46"/>
      <c r="G330" s="39"/>
      <c r="H330" s="39"/>
      <c r="I330" s="46"/>
      <c r="J330" s="46"/>
      <c r="K330" s="46"/>
      <c r="L330" s="46"/>
      <c r="M330" s="46"/>
      <c r="N330" s="46"/>
      <c r="O330" s="46"/>
      <c r="P330" s="46"/>
      <c r="Q330" s="46"/>
      <c r="R330" s="46"/>
      <c r="S330" s="46"/>
      <c r="T330" s="46"/>
      <c r="U330" s="46"/>
      <c r="V330" s="46"/>
      <c r="W330" s="46"/>
      <c r="X330" s="46"/>
      <c r="Y330" s="46"/>
      <c r="Z330" s="46"/>
    </row>
    <row r="331" spans="1:26" ht="12.75" customHeight="1" x14ac:dyDescent="0.2">
      <c r="A331" s="46"/>
      <c r="B331" s="46"/>
      <c r="C331" s="46"/>
      <c r="D331" s="46"/>
      <c r="E331" s="39"/>
      <c r="F331" s="46"/>
      <c r="G331" s="39"/>
      <c r="H331" s="39"/>
      <c r="I331" s="46"/>
      <c r="J331" s="46"/>
      <c r="K331" s="46"/>
      <c r="L331" s="46"/>
      <c r="M331" s="46"/>
      <c r="N331" s="46"/>
      <c r="O331" s="46"/>
      <c r="P331" s="46"/>
      <c r="Q331" s="46"/>
      <c r="R331" s="46"/>
      <c r="S331" s="46"/>
      <c r="T331" s="46"/>
      <c r="U331" s="46"/>
      <c r="V331" s="46"/>
      <c r="W331" s="46"/>
      <c r="X331" s="46"/>
      <c r="Y331" s="46"/>
      <c r="Z331" s="46"/>
    </row>
    <row r="332" spans="1:26" ht="12.75" customHeight="1" x14ac:dyDescent="0.2">
      <c r="A332" s="46"/>
      <c r="B332" s="46"/>
      <c r="C332" s="46"/>
      <c r="D332" s="46"/>
      <c r="E332" s="39"/>
      <c r="F332" s="46"/>
      <c r="G332" s="39"/>
      <c r="H332" s="39"/>
      <c r="I332" s="46"/>
      <c r="J332" s="46"/>
      <c r="K332" s="46"/>
      <c r="L332" s="46"/>
      <c r="M332" s="46"/>
      <c r="N332" s="46"/>
      <c r="O332" s="46"/>
      <c r="P332" s="46"/>
      <c r="Q332" s="46"/>
      <c r="R332" s="46"/>
      <c r="S332" s="46"/>
      <c r="T332" s="46"/>
      <c r="U332" s="46"/>
      <c r="V332" s="46"/>
      <c r="W332" s="46"/>
      <c r="X332" s="46"/>
      <c r="Y332" s="46"/>
      <c r="Z332" s="46"/>
    </row>
    <row r="333" spans="1:26" ht="12.75" customHeight="1" x14ac:dyDescent="0.2">
      <c r="A333" s="46"/>
      <c r="B333" s="46"/>
      <c r="C333" s="46"/>
      <c r="D333" s="46"/>
      <c r="E333" s="39"/>
      <c r="F333" s="46"/>
      <c r="G333" s="39"/>
      <c r="H333" s="39"/>
      <c r="I333" s="46"/>
      <c r="J333" s="46"/>
      <c r="K333" s="46"/>
      <c r="L333" s="46"/>
      <c r="M333" s="46"/>
      <c r="N333" s="46"/>
      <c r="O333" s="46"/>
      <c r="P333" s="46"/>
      <c r="Q333" s="46"/>
      <c r="R333" s="46"/>
      <c r="S333" s="46"/>
      <c r="T333" s="46"/>
      <c r="U333" s="46"/>
      <c r="V333" s="46"/>
      <c r="W333" s="46"/>
      <c r="X333" s="46"/>
      <c r="Y333" s="46"/>
      <c r="Z333" s="46"/>
    </row>
    <row r="334" spans="1:26" ht="12.75" customHeight="1" x14ac:dyDescent="0.2">
      <c r="A334" s="46"/>
      <c r="B334" s="46"/>
      <c r="C334" s="46"/>
      <c r="D334" s="46"/>
      <c r="E334" s="39"/>
      <c r="F334" s="46"/>
      <c r="G334" s="39"/>
      <c r="H334" s="39"/>
      <c r="I334" s="46"/>
      <c r="J334" s="46"/>
      <c r="K334" s="46"/>
      <c r="L334" s="46"/>
      <c r="M334" s="46"/>
      <c r="N334" s="46"/>
      <c r="O334" s="46"/>
      <c r="P334" s="46"/>
      <c r="Q334" s="46"/>
      <c r="R334" s="46"/>
      <c r="S334" s="46"/>
      <c r="T334" s="46"/>
      <c r="U334" s="46"/>
      <c r="V334" s="46"/>
      <c r="W334" s="46"/>
      <c r="X334" s="46"/>
      <c r="Y334" s="46"/>
      <c r="Z334" s="46"/>
    </row>
    <row r="335" spans="1:26" ht="12.75" customHeight="1" x14ac:dyDescent="0.2">
      <c r="A335" s="46"/>
      <c r="B335" s="46"/>
      <c r="C335" s="46"/>
      <c r="D335" s="46"/>
      <c r="E335" s="39"/>
      <c r="F335" s="46"/>
      <c r="G335" s="39"/>
      <c r="H335" s="39"/>
      <c r="I335" s="46"/>
      <c r="J335" s="46"/>
      <c r="K335" s="46"/>
      <c r="L335" s="46"/>
      <c r="M335" s="46"/>
      <c r="N335" s="46"/>
      <c r="O335" s="46"/>
      <c r="P335" s="46"/>
      <c r="Q335" s="46"/>
      <c r="R335" s="46"/>
      <c r="S335" s="46"/>
      <c r="T335" s="46"/>
      <c r="U335" s="46"/>
      <c r="V335" s="46"/>
      <c r="W335" s="46"/>
      <c r="X335" s="46"/>
      <c r="Y335" s="46"/>
      <c r="Z335" s="46"/>
    </row>
    <row r="336" spans="1:26" ht="12.75" customHeight="1" x14ac:dyDescent="0.2">
      <c r="A336" s="46"/>
      <c r="B336" s="46"/>
      <c r="C336" s="46"/>
      <c r="D336" s="46"/>
      <c r="E336" s="39"/>
      <c r="F336" s="46"/>
      <c r="G336" s="39"/>
      <c r="H336" s="39"/>
      <c r="I336" s="46"/>
      <c r="J336" s="46"/>
      <c r="K336" s="46"/>
      <c r="L336" s="46"/>
      <c r="M336" s="46"/>
      <c r="N336" s="46"/>
      <c r="O336" s="46"/>
      <c r="P336" s="46"/>
      <c r="Q336" s="46"/>
      <c r="R336" s="46"/>
      <c r="S336" s="46"/>
      <c r="T336" s="46"/>
      <c r="U336" s="46"/>
      <c r="V336" s="46"/>
      <c r="W336" s="46"/>
      <c r="X336" s="46"/>
      <c r="Y336" s="46"/>
      <c r="Z336" s="46"/>
    </row>
    <row r="337" spans="1:26" ht="12.75" customHeight="1" x14ac:dyDescent="0.2">
      <c r="A337" s="46"/>
      <c r="B337" s="46"/>
      <c r="C337" s="46"/>
      <c r="D337" s="46"/>
      <c r="E337" s="39"/>
      <c r="F337" s="46"/>
      <c r="G337" s="39"/>
      <c r="H337" s="39"/>
      <c r="I337" s="46"/>
      <c r="J337" s="46"/>
      <c r="K337" s="46"/>
      <c r="L337" s="46"/>
      <c r="M337" s="46"/>
      <c r="N337" s="46"/>
      <c r="O337" s="46"/>
      <c r="P337" s="46"/>
      <c r="Q337" s="46"/>
      <c r="R337" s="46"/>
      <c r="S337" s="46"/>
      <c r="T337" s="46"/>
      <c r="U337" s="46"/>
      <c r="V337" s="46"/>
      <c r="W337" s="46"/>
      <c r="X337" s="46"/>
      <c r="Y337" s="46"/>
      <c r="Z337" s="46"/>
    </row>
    <row r="338" spans="1:26" ht="12.75" customHeight="1" x14ac:dyDescent="0.2">
      <c r="A338" s="46"/>
      <c r="B338" s="46"/>
      <c r="C338" s="46"/>
      <c r="D338" s="46"/>
      <c r="E338" s="39"/>
      <c r="F338" s="46"/>
      <c r="G338" s="39"/>
      <c r="H338" s="39"/>
      <c r="I338" s="46"/>
      <c r="J338" s="46"/>
      <c r="K338" s="46"/>
      <c r="L338" s="46"/>
      <c r="M338" s="46"/>
      <c r="N338" s="46"/>
      <c r="O338" s="46"/>
      <c r="P338" s="46"/>
      <c r="Q338" s="46"/>
      <c r="R338" s="46"/>
      <c r="S338" s="46"/>
      <c r="T338" s="46"/>
      <c r="U338" s="46"/>
      <c r="V338" s="46"/>
      <c r="W338" s="46"/>
      <c r="X338" s="46"/>
      <c r="Y338" s="46"/>
      <c r="Z338" s="46"/>
    </row>
    <row r="339" spans="1:26" ht="12.75" customHeight="1" x14ac:dyDescent="0.2">
      <c r="A339" s="46"/>
      <c r="B339" s="46"/>
      <c r="C339" s="46"/>
      <c r="D339" s="46"/>
      <c r="E339" s="39"/>
      <c r="F339" s="46"/>
      <c r="G339" s="39"/>
      <c r="H339" s="39"/>
      <c r="I339" s="46"/>
      <c r="J339" s="46"/>
      <c r="K339" s="46"/>
      <c r="L339" s="46"/>
      <c r="M339" s="46"/>
      <c r="N339" s="46"/>
      <c r="O339" s="46"/>
      <c r="P339" s="46"/>
      <c r="Q339" s="46"/>
      <c r="R339" s="46"/>
      <c r="S339" s="46"/>
      <c r="T339" s="46"/>
      <c r="U339" s="46"/>
      <c r="V339" s="46"/>
      <c r="W339" s="46"/>
      <c r="X339" s="46"/>
      <c r="Y339" s="46"/>
      <c r="Z339" s="46"/>
    </row>
    <row r="340" spans="1:26" ht="12.75" customHeight="1" x14ac:dyDescent="0.2">
      <c r="A340" s="46"/>
      <c r="B340" s="46"/>
      <c r="C340" s="46"/>
      <c r="D340" s="46"/>
      <c r="E340" s="39"/>
      <c r="F340" s="46"/>
      <c r="G340" s="39"/>
      <c r="H340" s="39"/>
      <c r="I340" s="46"/>
      <c r="J340" s="46"/>
      <c r="K340" s="46"/>
      <c r="L340" s="46"/>
      <c r="M340" s="46"/>
      <c r="N340" s="46"/>
      <c r="O340" s="46"/>
      <c r="P340" s="46"/>
      <c r="Q340" s="46"/>
      <c r="R340" s="46"/>
      <c r="S340" s="46"/>
      <c r="T340" s="46"/>
      <c r="U340" s="46"/>
      <c r="V340" s="46"/>
      <c r="W340" s="46"/>
      <c r="X340" s="46"/>
      <c r="Y340" s="46"/>
      <c r="Z340" s="46"/>
    </row>
    <row r="341" spans="1:26" ht="12.75" customHeight="1" x14ac:dyDescent="0.2">
      <c r="A341" s="46"/>
      <c r="B341" s="46"/>
      <c r="C341" s="46"/>
      <c r="D341" s="46"/>
      <c r="E341" s="39"/>
      <c r="F341" s="46"/>
      <c r="G341" s="39"/>
      <c r="H341" s="39"/>
      <c r="I341" s="46"/>
      <c r="J341" s="46"/>
      <c r="K341" s="46"/>
      <c r="L341" s="46"/>
      <c r="M341" s="46"/>
      <c r="N341" s="46"/>
      <c r="O341" s="46"/>
      <c r="P341" s="46"/>
      <c r="Q341" s="46"/>
      <c r="R341" s="46"/>
      <c r="S341" s="46"/>
      <c r="T341" s="46"/>
      <c r="U341" s="46"/>
      <c r="V341" s="46"/>
      <c r="W341" s="46"/>
      <c r="X341" s="46"/>
      <c r="Y341" s="46"/>
      <c r="Z341" s="46"/>
    </row>
    <row r="342" spans="1:26" ht="12.75" customHeight="1" x14ac:dyDescent="0.2">
      <c r="A342" s="46"/>
      <c r="B342" s="46"/>
      <c r="C342" s="46"/>
      <c r="D342" s="46"/>
      <c r="E342" s="39"/>
      <c r="F342" s="46"/>
      <c r="G342" s="39"/>
      <c r="H342" s="39"/>
      <c r="I342" s="46"/>
      <c r="J342" s="46"/>
      <c r="K342" s="46"/>
      <c r="L342" s="46"/>
      <c r="M342" s="46"/>
      <c r="N342" s="46"/>
      <c r="O342" s="46"/>
      <c r="P342" s="46"/>
      <c r="Q342" s="46"/>
      <c r="R342" s="46"/>
      <c r="S342" s="46"/>
      <c r="T342" s="46"/>
      <c r="U342" s="46"/>
      <c r="V342" s="46"/>
      <c r="W342" s="46"/>
      <c r="X342" s="46"/>
      <c r="Y342" s="46"/>
      <c r="Z342" s="46"/>
    </row>
    <row r="343" spans="1:26" ht="12.75" customHeight="1" x14ac:dyDescent="0.2">
      <c r="A343" s="46"/>
      <c r="B343" s="46"/>
      <c r="C343" s="46"/>
      <c r="D343" s="46"/>
      <c r="E343" s="39"/>
      <c r="F343" s="46"/>
      <c r="G343" s="39"/>
      <c r="H343" s="39"/>
      <c r="I343" s="46"/>
      <c r="J343" s="46"/>
      <c r="K343" s="46"/>
      <c r="L343" s="46"/>
      <c r="M343" s="46"/>
      <c r="N343" s="46"/>
      <c r="O343" s="46"/>
      <c r="P343" s="46"/>
      <c r="Q343" s="46"/>
      <c r="R343" s="46"/>
      <c r="S343" s="46"/>
      <c r="T343" s="46"/>
      <c r="U343" s="46"/>
      <c r="V343" s="46"/>
      <c r="W343" s="46"/>
      <c r="X343" s="46"/>
      <c r="Y343" s="46"/>
      <c r="Z343" s="46"/>
    </row>
    <row r="344" spans="1:26" ht="12.75" customHeight="1" x14ac:dyDescent="0.2">
      <c r="A344" s="46"/>
      <c r="B344" s="46"/>
      <c r="C344" s="46"/>
      <c r="D344" s="46"/>
      <c r="E344" s="39"/>
      <c r="F344" s="46"/>
      <c r="G344" s="39"/>
      <c r="H344" s="39"/>
      <c r="I344" s="46"/>
      <c r="J344" s="46"/>
      <c r="K344" s="46"/>
      <c r="L344" s="46"/>
      <c r="M344" s="46"/>
      <c r="N344" s="46"/>
      <c r="O344" s="46"/>
      <c r="P344" s="46"/>
      <c r="Q344" s="46"/>
      <c r="R344" s="46"/>
      <c r="S344" s="46"/>
      <c r="T344" s="46"/>
      <c r="U344" s="46"/>
      <c r="V344" s="46"/>
      <c r="W344" s="46"/>
      <c r="X344" s="46"/>
      <c r="Y344" s="46"/>
      <c r="Z344" s="46"/>
    </row>
    <row r="345" spans="1:26" ht="12.75" customHeight="1" x14ac:dyDescent="0.2">
      <c r="A345" s="46"/>
      <c r="B345" s="46"/>
      <c r="C345" s="46"/>
      <c r="D345" s="46"/>
      <c r="E345" s="39"/>
      <c r="F345" s="46"/>
      <c r="G345" s="39"/>
      <c r="H345" s="39"/>
      <c r="I345" s="46"/>
      <c r="J345" s="46"/>
      <c r="K345" s="46"/>
      <c r="L345" s="46"/>
      <c r="M345" s="46"/>
      <c r="N345" s="46"/>
      <c r="O345" s="46"/>
      <c r="P345" s="46"/>
      <c r="Q345" s="46"/>
      <c r="R345" s="46"/>
      <c r="S345" s="46"/>
      <c r="T345" s="46"/>
      <c r="U345" s="46"/>
      <c r="V345" s="46"/>
      <c r="W345" s="46"/>
      <c r="X345" s="46"/>
      <c r="Y345" s="46"/>
      <c r="Z345" s="46"/>
    </row>
    <row r="346" spans="1:26" ht="12.75" customHeight="1" x14ac:dyDescent="0.2">
      <c r="A346" s="46"/>
      <c r="B346" s="46"/>
      <c r="C346" s="46"/>
      <c r="D346" s="46"/>
      <c r="E346" s="39"/>
      <c r="F346" s="46"/>
      <c r="G346" s="39"/>
      <c r="H346" s="39"/>
      <c r="I346" s="46"/>
      <c r="J346" s="46"/>
      <c r="K346" s="46"/>
      <c r="L346" s="46"/>
      <c r="M346" s="46"/>
      <c r="N346" s="46"/>
      <c r="O346" s="46"/>
      <c r="P346" s="46"/>
      <c r="Q346" s="46"/>
      <c r="R346" s="46"/>
      <c r="S346" s="46"/>
      <c r="T346" s="46"/>
      <c r="U346" s="46"/>
      <c r="V346" s="46"/>
      <c r="W346" s="46"/>
      <c r="X346" s="46"/>
      <c r="Y346" s="46"/>
      <c r="Z346" s="46"/>
    </row>
    <row r="347" spans="1:26" ht="12.75" customHeight="1" x14ac:dyDescent="0.2">
      <c r="A347" s="46"/>
      <c r="B347" s="46"/>
      <c r="C347" s="46"/>
      <c r="D347" s="46"/>
      <c r="E347" s="39"/>
      <c r="F347" s="46"/>
      <c r="G347" s="39"/>
      <c r="H347" s="39"/>
      <c r="I347" s="46"/>
      <c r="J347" s="46"/>
      <c r="K347" s="46"/>
      <c r="L347" s="46"/>
      <c r="M347" s="46"/>
      <c r="N347" s="46"/>
      <c r="O347" s="46"/>
      <c r="P347" s="46"/>
      <c r="Q347" s="46"/>
      <c r="R347" s="46"/>
      <c r="S347" s="46"/>
      <c r="T347" s="46"/>
      <c r="U347" s="46"/>
      <c r="V347" s="46"/>
      <c r="W347" s="46"/>
      <c r="X347" s="46"/>
      <c r="Y347" s="46"/>
      <c r="Z347" s="46"/>
    </row>
    <row r="348" spans="1:26" ht="12.75" customHeight="1" x14ac:dyDescent="0.2">
      <c r="A348" s="46"/>
      <c r="B348" s="46"/>
      <c r="C348" s="46"/>
      <c r="D348" s="46"/>
      <c r="E348" s="39"/>
      <c r="F348" s="46"/>
      <c r="G348" s="39"/>
      <c r="H348" s="39"/>
      <c r="I348" s="46"/>
      <c r="J348" s="46"/>
      <c r="K348" s="46"/>
      <c r="L348" s="46"/>
      <c r="M348" s="46"/>
      <c r="N348" s="46"/>
      <c r="O348" s="46"/>
      <c r="P348" s="46"/>
      <c r="Q348" s="46"/>
      <c r="R348" s="46"/>
      <c r="S348" s="46"/>
      <c r="T348" s="46"/>
      <c r="U348" s="46"/>
      <c r="V348" s="46"/>
      <c r="W348" s="46"/>
      <c r="X348" s="46"/>
      <c r="Y348" s="46"/>
      <c r="Z348" s="46"/>
    </row>
    <row r="349" spans="1:26" ht="12.75" customHeight="1" x14ac:dyDescent="0.2">
      <c r="A349" s="46"/>
      <c r="B349" s="46"/>
      <c r="C349" s="46"/>
      <c r="D349" s="46"/>
      <c r="E349" s="39"/>
      <c r="F349" s="46"/>
      <c r="G349" s="39"/>
      <c r="H349" s="39"/>
      <c r="I349" s="46"/>
      <c r="J349" s="46"/>
      <c r="K349" s="46"/>
      <c r="L349" s="46"/>
      <c r="M349" s="46"/>
      <c r="N349" s="46"/>
      <c r="O349" s="46"/>
      <c r="P349" s="46"/>
      <c r="Q349" s="46"/>
      <c r="R349" s="46"/>
      <c r="S349" s="46"/>
      <c r="T349" s="46"/>
      <c r="U349" s="46"/>
      <c r="V349" s="46"/>
      <c r="W349" s="46"/>
      <c r="X349" s="46"/>
      <c r="Y349" s="46"/>
      <c r="Z349" s="46"/>
    </row>
    <row r="350" spans="1:26" ht="12.75" customHeight="1" x14ac:dyDescent="0.2">
      <c r="A350" s="46"/>
      <c r="B350" s="46"/>
      <c r="C350" s="46"/>
      <c r="D350" s="46"/>
      <c r="E350" s="39"/>
      <c r="F350" s="46"/>
      <c r="G350" s="39"/>
      <c r="H350" s="39"/>
      <c r="I350" s="46"/>
      <c r="J350" s="46"/>
      <c r="K350" s="46"/>
      <c r="L350" s="46"/>
      <c r="M350" s="46"/>
      <c r="N350" s="46"/>
      <c r="O350" s="46"/>
      <c r="P350" s="46"/>
      <c r="Q350" s="46"/>
      <c r="R350" s="46"/>
      <c r="S350" s="46"/>
      <c r="T350" s="46"/>
      <c r="U350" s="46"/>
      <c r="V350" s="46"/>
      <c r="W350" s="46"/>
      <c r="X350" s="46"/>
      <c r="Y350" s="46"/>
      <c r="Z350" s="46"/>
    </row>
    <row r="351" spans="1:26" ht="12.75" customHeight="1" x14ac:dyDescent="0.2">
      <c r="A351" s="46"/>
      <c r="B351" s="46"/>
      <c r="C351" s="46"/>
      <c r="D351" s="46"/>
      <c r="E351" s="39"/>
      <c r="F351" s="46"/>
      <c r="G351" s="39"/>
      <c r="H351" s="39"/>
      <c r="I351" s="46"/>
      <c r="J351" s="46"/>
      <c r="K351" s="46"/>
      <c r="L351" s="46"/>
      <c r="M351" s="46"/>
      <c r="N351" s="46"/>
      <c r="O351" s="46"/>
      <c r="P351" s="46"/>
      <c r="Q351" s="46"/>
      <c r="R351" s="46"/>
      <c r="S351" s="46"/>
      <c r="T351" s="46"/>
      <c r="U351" s="46"/>
      <c r="V351" s="46"/>
      <c r="W351" s="46"/>
      <c r="X351" s="46"/>
      <c r="Y351" s="46"/>
      <c r="Z351" s="46"/>
    </row>
    <row r="352" spans="1:26" ht="12.75" customHeight="1" x14ac:dyDescent="0.2">
      <c r="A352" s="46"/>
      <c r="B352" s="46"/>
      <c r="C352" s="46"/>
      <c r="D352" s="46"/>
      <c r="E352" s="39"/>
      <c r="F352" s="46"/>
      <c r="G352" s="39"/>
      <c r="H352" s="39"/>
      <c r="I352" s="46"/>
      <c r="J352" s="46"/>
      <c r="K352" s="46"/>
      <c r="L352" s="46"/>
      <c r="M352" s="46"/>
      <c r="N352" s="46"/>
      <c r="O352" s="46"/>
      <c r="P352" s="46"/>
      <c r="Q352" s="46"/>
      <c r="R352" s="46"/>
      <c r="S352" s="46"/>
      <c r="T352" s="46"/>
      <c r="U352" s="46"/>
      <c r="V352" s="46"/>
      <c r="W352" s="46"/>
      <c r="X352" s="46"/>
      <c r="Y352" s="46"/>
      <c r="Z352" s="46"/>
    </row>
    <row r="353" spans="1:26" ht="12.75" customHeight="1" x14ac:dyDescent="0.2">
      <c r="A353" s="46"/>
      <c r="B353" s="46"/>
      <c r="C353" s="46"/>
      <c r="D353" s="46"/>
      <c r="E353" s="39"/>
      <c r="F353" s="46"/>
      <c r="G353" s="39"/>
      <c r="H353" s="39"/>
      <c r="I353" s="46"/>
      <c r="J353" s="46"/>
      <c r="K353" s="46"/>
      <c r="L353" s="46"/>
      <c r="M353" s="46"/>
      <c r="N353" s="46"/>
      <c r="O353" s="46"/>
      <c r="P353" s="46"/>
      <c r="Q353" s="46"/>
      <c r="R353" s="46"/>
      <c r="S353" s="46"/>
      <c r="T353" s="46"/>
      <c r="U353" s="46"/>
      <c r="V353" s="46"/>
      <c r="W353" s="46"/>
      <c r="X353" s="46"/>
      <c r="Y353" s="46"/>
      <c r="Z353" s="46"/>
    </row>
    <row r="354" spans="1:26" ht="12.75" customHeight="1" x14ac:dyDescent="0.2">
      <c r="A354" s="46"/>
      <c r="B354" s="46"/>
      <c r="C354" s="46"/>
      <c r="D354" s="46"/>
      <c r="E354" s="39"/>
      <c r="F354" s="46"/>
      <c r="G354" s="39"/>
      <c r="H354" s="39"/>
      <c r="I354" s="46"/>
      <c r="J354" s="46"/>
      <c r="K354" s="46"/>
      <c r="L354" s="46"/>
      <c r="M354" s="46"/>
      <c r="N354" s="46"/>
      <c r="O354" s="46"/>
      <c r="P354" s="46"/>
      <c r="Q354" s="46"/>
      <c r="R354" s="46"/>
      <c r="S354" s="46"/>
      <c r="T354" s="46"/>
      <c r="U354" s="46"/>
      <c r="V354" s="46"/>
      <c r="W354" s="46"/>
      <c r="X354" s="46"/>
      <c r="Y354" s="46"/>
      <c r="Z354" s="46"/>
    </row>
    <row r="355" spans="1:26" ht="12.75" customHeight="1" x14ac:dyDescent="0.2">
      <c r="A355" s="46"/>
      <c r="B355" s="46"/>
      <c r="C355" s="46"/>
      <c r="D355" s="46"/>
      <c r="E355" s="39"/>
      <c r="F355" s="46"/>
      <c r="G355" s="39"/>
      <c r="H355" s="39"/>
      <c r="I355" s="46"/>
      <c r="J355" s="46"/>
      <c r="K355" s="46"/>
      <c r="L355" s="46"/>
      <c r="M355" s="46"/>
      <c r="N355" s="46"/>
      <c r="O355" s="46"/>
      <c r="P355" s="46"/>
      <c r="Q355" s="46"/>
      <c r="R355" s="46"/>
      <c r="S355" s="46"/>
      <c r="T355" s="46"/>
      <c r="U355" s="46"/>
      <c r="V355" s="46"/>
      <c r="W355" s="46"/>
      <c r="X355" s="46"/>
      <c r="Y355" s="46"/>
      <c r="Z355" s="46"/>
    </row>
    <row r="356" spans="1:26" ht="12.75" customHeight="1" x14ac:dyDescent="0.2">
      <c r="A356" s="46"/>
      <c r="B356" s="46"/>
      <c r="C356" s="46"/>
      <c r="D356" s="46"/>
      <c r="E356" s="39"/>
      <c r="F356" s="46"/>
      <c r="G356" s="39"/>
      <c r="H356" s="39"/>
      <c r="I356" s="46"/>
      <c r="J356" s="46"/>
      <c r="K356" s="46"/>
      <c r="L356" s="46"/>
      <c r="M356" s="46"/>
      <c r="N356" s="46"/>
      <c r="O356" s="46"/>
      <c r="P356" s="46"/>
      <c r="Q356" s="46"/>
      <c r="R356" s="46"/>
      <c r="S356" s="46"/>
      <c r="T356" s="46"/>
      <c r="U356" s="46"/>
      <c r="V356" s="46"/>
      <c r="W356" s="46"/>
      <c r="X356" s="46"/>
      <c r="Y356" s="46"/>
      <c r="Z356" s="46"/>
    </row>
    <row r="357" spans="1:26" ht="12.75" customHeight="1" x14ac:dyDescent="0.2">
      <c r="A357" s="46"/>
      <c r="B357" s="46"/>
      <c r="C357" s="46"/>
      <c r="D357" s="46"/>
      <c r="E357" s="39"/>
      <c r="F357" s="46"/>
      <c r="G357" s="39"/>
      <c r="H357" s="39"/>
      <c r="I357" s="46"/>
      <c r="J357" s="46"/>
      <c r="K357" s="46"/>
      <c r="L357" s="46"/>
      <c r="M357" s="46"/>
      <c r="N357" s="46"/>
      <c r="O357" s="46"/>
      <c r="P357" s="46"/>
      <c r="Q357" s="46"/>
      <c r="R357" s="46"/>
      <c r="S357" s="46"/>
      <c r="T357" s="46"/>
      <c r="U357" s="46"/>
      <c r="V357" s="46"/>
      <c r="W357" s="46"/>
      <c r="X357" s="46"/>
      <c r="Y357" s="46"/>
      <c r="Z357" s="46"/>
    </row>
    <row r="358" spans="1:26" ht="12.75" customHeight="1" x14ac:dyDescent="0.2">
      <c r="A358" s="46"/>
      <c r="B358" s="46"/>
      <c r="C358" s="46"/>
      <c r="D358" s="46"/>
      <c r="E358" s="39"/>
      <c r="F358" s="46"/>
      <c r="G358" s="39"/>
      <c r="H358" s="39"/>
      <c r="I358" s="46"/>
      <c r="J358" s="46"/>
      <c r="K358" s="46"/>
      <c r="L358" s="46"/>
      <c r="M358" s="46"/>
      <c r="N358" s="46"/>
      <c r="O358" s="46"/>
      <c r="P358" s="46"/>
      <c r="Q358" s="46"/>
      <c r="R358" s="46"/>
      <c r="S358" s="46"/>
      <c r="T358" s="46"/>
      <c r="U358" s="46"/>
      <c r="V358" s="46"/>
      <c r="W358" s="46"/>
      <c r="X358" s="46"/>
      <c r="Y358" s="46"/>
      <c r="Z358" s="46"/>
    </row>
    <row r="359" spans="1:26" ht="12.75" customHeight="1" x14ac:dyDescent="0.2">
      <c r="A359" s="46"/>
      <c r="B359" s="46"/>
      <c r="C359" s="46"/>
      <c r="D359" s="46"/>
      <c r="E359" s="39"/>
      <c r="F359" s="46"/>
      <c r="G359" s="39"/>
      <c r="H359" s="39"/>
      <c r="I359" s="46"/>
      <c r="J359" s="46"/>
      <c r="K359" s="46"/>
      <c r="L359" s="46"/>
      <c r="M359" s="46"/>
      <c r="N359" s="46"/>
      <c r="O359" s="46"/>
      <c r="P359" s="46"/>
      <c r="Q359" s="46"/>
      <c r="R359" s="46"/>
      <c r="S359" s="46"/>
      <c r="T359" s="46"/>
      <c r="U359" s="46"/>
      <c r="V359" s="46"/>
      <c r="W359" s="46"/>
      <c r="X359" s="46"/>
      <c r="Y359" s="46"/>
      <c r="Z359" s="46"/>
    </row>
    <row r="360" spans="1:26" ht="12.75" customHeight="1" x14ac:dyDescent="0.2">
      <c r="A360" s="46"/>
      <c r="B360" s="46"/>
      <c r="C360" s="46"/>
      <c r="D360" s="46"/>
      <c r="E360" s="39"/>
      <c r="F360" s="46"/>
      <c r="G360" s="39"/>
      <c r="H360" s="39"/>
      <c r="I360" s="46"/>
      <c r="J360" s="46"/>
      <c r="K360" s="46"/>
      <c r="L360" s="46"/>
      <c r="M360" s="46"/>
      <c r="N360" s="46"/>
      <c r="O360" s="46"/>
      <c r="P360" s="46"/>
      <c r="Q360" s="46"/>
      <c r="R360" s="46"/>
      <c r="S360" s="46"/>
      <c r="T360" s="46"/>
      <c r="U360" s="46"/>
      <c r="V360" s="46"/>
      <c r="W360" s="46"/>
      <c r="X360" s="46"/>
      <c r="Y360" s="46"/>
      <c r="Z360" s="46"/>
    </row>
    <row r="361" spans="1:26" ht="12.75" customHeight="1" x14ac:dyDescent="0.2">
      <c r="A361" s="46"/>
      <c r="B361" s="46"/>
      <c r="C361" s="46"/>
      <c r="D361" s="46"/>
      <c r="E361" s="39"/>
      <c r="F361" s="46"/>
      <c r="G361" s="39"/>
      <c r="H361" s="39"/>
      <c r="I361" s="46"/>
      <c r="J361" s="46"/>
      <c r="K361" s="46"/>
      <c r="L361" s="46"/>
      <c r="M361" s="46"/>
      <c r="N361" s="46"/>
      <c r="O361" s="46"/>
      <c r="P361" s="46"/>
      <c r="Q361" s="46"/>
      <c r="R361" s="46"/>
      <c r="S361" s="46"/>
      <c r="T361" s="46"/>
      <c r="U361" s="46"/>
      <c r="V361" s="46"/>
      <c r="W361" s="46"/>
      <c r="X361" s="46"/>
      <c r="Y361" s="46"/>
      <c r="Z361" s="46"/>
    </row>
    <row r="362" spans="1:26" ht="12.75" customHeight="1" x14ac:dyDescent="0.2">
      <c r="A362" s="46"/>
      <c r="B362" s="46"/>
      <c r="C362" s="46"/>
      <c r="D362" s="46"/>
      <c r="E362" s="39"/>
      <c r="F362" s="46"/>
      <c r="G362" s="39"/>
      <c r="H362" s="39"/>
      <c r="I362" s="46"/>
      <c r="J362" s="46"/>
      <c r="K362" s="46"/>
      <c r="L362" s="46"/>
      <c r="M362" s="46"/>
      <c r="N362" s="46"/>
      <c r="O362" s="46"/>
      <c r="P362" s="46"/>
      <c r="Q362" s="46"/>
      <c r="R362" s="46"/>
      <c r="S362" s="46"/>
      <c r="T362" s="46"/>
      <c r="U362" s="46"/>
      <c r="V362" s="46"/>
      <c r="W362" s="46"/>
      <c r="X362" s="46"/>
      <c r="Y362" s="46"/>
      <c r="Z362" s="46"/>
    </row>
    <row r="363" spans="1:26" ht="12.75" customHeight="1" x14ac:dyDescent="0.2">
      <c r="A363" s="46"/>
      <c r="B363" s="46"/>
      <c r="C363" s="46"/>
      <c r="D363" s="46"/>
      <c r="E363" s="39"/>
      <c r="F363" s="46"/>
      <c r="G363" s="39"/>
      <c r="H363" s="39"/>
      <c r="I363" s="46"/>
      <c r="J363" s="46"/>
      <c r="K363" s="46"/>
      <c r="L363" s="46"/>
      <c r="M363" s="46"/>
      <c r="N363" s="46"/>
      <c r="O363" s="46"/>
      <c r="P363" s="46"/>
      <c r="Q363" s="46"/>
      <c r="R363" s="46"/>
      <c r="S363" s="46"/>
      <c r="T363" s="46"/>
      <c r="U363" s="46"/>
      <c r="V363" s="46"/>
      <c r="W363" s="46"/>
      <c r="X363" s="46"/>
      <c r="Y363" s="46"/>
      <c r="Z363" s="46"/>
    </row>
    <row r="364" spans="1:26" ht="12.75" customHeight="1" x14ac:dyDescent="0.2">
      <c r="A364" s="46"/>
      <c r="B364" s="46"/>
      <c r="C364" s="46"/>
      <c r="D364" s="46"/>
      <c r="E364" s="39"/>
      <c r="F364" s="46"/>
      <c r="G364" s="39"/>
      <c r="H364" s="39"/>
      <c r="I364" s="46"/>
      <c r="J364" s="46"/>
      <c r="K364" s="46"/>
      <c r="L364" s="46"/>
      <c r="M364" s="46"/>
      <c r="N364" s="46"/>
      <c r="O364" s="46"/>
      <c r="P364" s="46"/>
      <c r="Q364" s="46"/>
      <c r="R364" s="46"/>
      <c r="S364" s="46"/>
      <c r="T364" s="46"/>
      <c r="U364" s="46"/>
      <c r="V364" s="46"/>
      <c r="W364" s="46"/>
      <c r="X364" s="46"/>
      <c r="Y364" s="46"/>
      <c r="Z364" s="46"/>
    </row>
    <row r="365" spans="1:26" ht="12.75" customHeight="1" x14ac:dyDescent="0.2">
      <c r="A365" s="46"/>
      <c r="B365" s="46"/>
      <c r="C365" s="46"/>
      <c r="D365" s="46"/>
      <c r="E365" s="39"/>
      <c r="F365" s="46"/>
      <c r="G365" s="39"/>
      <c r="H365" s="39"/>
      <c r="I365" s="46"/>
      <c r="J365" s="46"/>
      <c r="K365" s="46"/>
      <c r="L365" s="46"/>
      <c r="M365" s="46"/>
      <c r="N365" s="46"/>
      <c r="O365" s="46"/>
      <c r="P365" s="46"/>
      <c r="Q365" s="46"/>
      <c r="R365" s="46"/>
      <c r="S365" s="46"/>
      <c r="T365" s="46"/>
      <c r="U365" s="46"/>
      <c r="V365" s="46"/>
      <c r="W365" s="46"/>
      <c r="X365" s="46"/>
      <c r="Y365" s="46"/>
      <c r="Z365" s="46"/>
    </row>
    <row r="366" spans="1:26" ht="12.75" customHeight="1" x14ac:dyDescent="0.2">
      <c r="A366" s="46"/>
      <c r="B366" s="46"/>
      <c r="C366" s="46"/>
      <c r="D366" s="46"/>
      <c r="E366" s="39"/>
      <c r="F366" s="46"/>
      <c r="G366" s="39"/>
      <c r="H366" s="39"/>
      <c r="I366" s="46"/>
      <c r="J366" s="46"/>
      <c r="K366" s="46"/>
      <c r="L366" s="46"/>
      <c r="M366" s="46"/>
      <c r="N366" s="46"/>
      <c r="O366" s="46"/>
      <c r="P366" s="46"/>
      <c r="Q366" s="46"/>
      <c r="R366" s="46"/>
      <c r="S366" s="46"/>
      <c r="T366" s="46"/>
      <c r="U366" s="46"/>
      <c r="V366" s="46"/>
      <c r="W366" s="46"/>
      <c r="X366" s="46"/>
      <c r="Y366" s="46"/>
      <c r="Z366" s="46"/>
    </row>
    <row r="367" spans="1:26" ht="12.75" customHeight="1" x14ac:dyDescent="0.2">
      <c r="A367" s="46"/>
      <c r="B367" s="46"/>
      <c r="C367" s="46"/>
      <c r="D367" s="46"/>
      <c r="E367" s="39"/>
      <c r="F367" s="46"/>
      <c r="G367" s="39"/>
      <c r="H367" s="39"/>
      <c r="I367" s="46"/>
      <c r="J367" s="46"/>
      <c r="K367" s="46"/>
      <c r="L367" s="46"/>
      <c r="M367" s="46"/>
      <c r="N367" s="46"/>
      <c r="O367" s="46"/>
      <c r="P367" s="46"/>
      <c r="Q367" s="46"/>
      <c r="R367" s="46"/>
      <c r="S367" s="46"/>
      <c r="T367" s="46"/>
      <c r="U367" s="46"/>
      <c r="V367" s="46"/>
      <c r="W367" s="46"/>
      <c r="X367" s="46"/>
      <c r="Y367" s="46"/>
      <c r="Z367" s="46"/>
    </row>
    <row r="368" spans="1:26" ht="12.75" customHeight="1" x14ac:dyDescent="0.2">
      <c r="A368" s="46"/>
      <c r="B368" s="46"/>
      <c r="C368" s="46"/>
      <c r="D368" s="46"/>
      <c r="E368" s="39"/>
      <c r="F368" s="46"/>
      <c r="G368" s="39"/>
      <c r="H368" s="39"/>
      <c r="I368" s="46"/>
      <c r="J368" s="46"/>
      <c r="K368" s="46"/>
      <c r="L368" s="46"/>
      <c r="M368" s="46"/>
      <c r="N368" s="46"/>
      <c r="O368" s="46"/>
      <c r="P368" s="46"/>
      <c r="Q368" s="46"/>
      <c r="R368" s="46"/>
      <c r="S368" s="46"/>
      <c r="T368" s="46"/>
      <c r="U368" s="46"/>
      <c r="V368" s="46"/>
      <c r="W368" s="46"/>
      <c r="X368" s="46"/>
      <c r="Y368" s="46"/>
      <c r="Z368" s="46"/>
    </row>
    <row r="369" spans="1:26" ht="12.75" customHeight="1" x14ac:dyDescent="0.2">
      <c r="A369" s="46"/>
      <c r="B369" s="46"/>
      <c r="C369" s="46"/>
      <c r="D369" s="46"/>
      <c r="E369" s="39"/>
      <c r="F369" s="46"/>
      <c r="G369" s="39"/>
      <c r="H369" s="39"/>
      <c r="I369" s="46"/>
      <c r="J369" s="46"/>
      <c r="K369" s="46"/>
      <c r="L369" s="46"/>
      <c r="M369" s="46"/>
      <c r="N369" s="46"/>
      <c r="O369" s="46"/>
      <c r="P369" s="46"/>
      <c r="Q369" s="46"/>
      <c r="R369" s="46"/>
      <c r="S369" s="46"/>
      <c r="T369" s="46"/>
      <c r="U369" s="46"/>
      <c r="V369" s="46"/>
      <c r="W369" s="46"/>
      <c r="X369" s="46"/>
      <c r="Y369" s="46"/>
      <c r="Z369" s="46"/>
    </row>
    <row r="370" spans="1:26" ht="12.75" customHeight="1" x14ac:dyDescent="0.2">
      <c r="A370" s="46"/>
      <c r="B370" s="46"/>
      <c r="C370" s="46"/>
      <c r="D370" s="46"/>
      <c r="E370" s="39"/>
      <c r="F370" s="46"/>
      <c r="G370" s="39"/>
      <c r="H370" s="39"/>
      <c r="I370" s="46"/>
      <c r="J370" s="46"/>
      <c r="K370" s="46"/>
      <c r="L370" s="46"/>
      <c r="M370" s="46"/>
      <c r="N370" s="46"/>
      <c r="O370" s="46"/>
      <c r="P370" s="46"/>
      <c r="Q370" s="46"/>
      <c r="R370" s="46"/>
      <c r="S370" s="46"/>
      <c r="T370" s="46"/>
      <c r="U370" s="46"/>
      <c r="V370" s="46"/>
      <c r="W370" s="46"/>
      <c r="X370" s="46"/>
      <c r="Y370" s="46"/>
      <c r="Z370" s="46"/>
    </row>
    <row r="371" spans="1:26" ht="12.75" customHeight="1" x14ac:dyDescent="0.2">
      <c r="A371" s="46"/>
      <c r="B371" s="46"/>
      <c r="C371" s="46"/>
      <c r="D371" s="46"/>
      <c r="E371" s="39"/>
      <c r="F371" s="46"/>
      <c r="G371" s="39"/>
      <c r="H371" s="39"/>
      <c r="I371" s="46"/>
      <c r="J371" s="46"/>
      <c r="K371" s="46"/>
      <c r="L371" s="46"/>
      <c r="M371" s="46"/>
      <c r="N371" s="46"/>
      <c r="O371" s="46"/>
      <c r="P371" s="46"/>
      <c r="Q371" s="46"/>
      <c r="R371" s="46"/>
      <c r="S371" s="46"/>
      <c r="T371" s="46"/>
      <c r="U371" s="46"/>
      <c r="V371" s="46"/>
      <c r="W371" s="46"/>
      <c r="X371" s="46"/>
      <c r="Y371" s="46"/>
      <c r="Z371" s="46"/>
    </row>
    <row r="372" spans="1:26" ht="12.75" customHeight="1" x14ac:dyDescent="0.2">
      <c r="A372" s="46"/>
      <c r="B372" s="46"/>
      <c r="C372" s="46"/>
      <c r="D372" s="46"/>
      <c r="E372" s="39"/>
      <c r="F372" s="46"/>
      <c r="G372" s="39"/>
      <c r="H372" s="39"/>
      <c r="I372" s="46"/>
      <c r="J372" s="46"/>
      <c r="K372" s="46"/>
      <c r="L372" s="46"/>
      <c r="M372" s="46"/>
      <c r="N372" s="46"/>
      <c r="O372" s="46"/>
      <c r="P372" s="46"/>
      <c r="Q372" s="46"/>
      <c r="R372" s="46"/>
      <c r="S372" s="46"/>
      <c r="T372" s="46"/>
      <c r="U372" s="46"/>
      <c r="V372" s="46"/>
      <c r="W372" s="46"/>
      <c r="X372" s="46"/>
      <c r="Y372" s="46"/>
      <c r="Z372" s="46"/>
    </row>
    <row r="373" spans="1:26" ht="12.75" customHeight="1" x14ac:dyDescent="0.2">
      <c r="A373" s="46"/>
      <c r="B373" s="46"/>
      <c r="C373" s="46"/>
      <c r="D373" s="46"/>
      <c r="E373" s="39"/>
      <c r="F373" s="46"/>
      <c r="G373" s="39"/>
      <c r="H373" s="39"/>
      <c r="I373" s="46"/>
      <c r="J373" s="46"/>
      <c r="K373" s="46"/>
      <c r="L373" s="46"/>
      <c r="M373" s="46"/>
      <c r="N373" s="46"/>
      <c r="O373" s="46"/>
      <c r="P373" s="46"/>
      <c r="Q373" s="46"/>
      <c r="R373" s="46"/>
      <c r="S373" s="46"/>
      <c r="T373" s="46"/>
      <c r="U373" s="46"/>
      <c r="V373" s="46"/>
      <c r="W373" s="46"/>
      <c r="X373" s="46"/>
      <c r="Y373" s="46"/>
      <c r="Z373" s="46"/>
    </row>
    <row r="374" spans="1:26" ht="12.75" customHeight="1" x14ac:dyDescent="0.2">
      <c r="A374" s="46"/>
      <c r="B374" s="46"/>
      <c r="C374" s="46"/>
      <c r="D374" s="46"/>
      <c r="E374" s="39"/>
      <c r="F374" s="46"/>
      <c r="G374" s="39"/>
      <c r="H374" s="39"/>
      <c r="I374" s="46"/>
      <c r="J374" s="46"/>
      <c r="K374" s="46"/>
      <c r="L374" s="46"/>
      <c r="M374" s="46"/>
      <c r="N374" s="46"/>
      <c r="O374" s="46"/>
      <c r="P374" s="46"/>
      <c r="Q374" s="46"/>
      <c r="R374" s="46"/>
      <c r="S374" s="46"/>
      <c r="T374" s="46"/>
      <c r="U374" s="46"/>
      <c r="V374" s="46"/>
      <c r="W374" s="46"/>
      <c r="X374" s="46"/>
      <c r="Y374" s="46"/>
      <c r="Z374" s="46"/>
    </row>
    <row r="375" spans="1:26" ht="12.75" customHeight="1" x14ac:dyDescent="0.2">
      <c r="A375" s="46"/>
      <c r="B375" s="46"/>
      <c r="C375" s="46"/>
      <c r="D375" s="46"/>
      <c r="E375" s="39"/>
      <c r="F375" s="46"/>
      <c r="G375" s="39"/>
      <c r="H375" s="39"/>
      <c r="I375" s="46"/>
      <c r="J375" s="46"/>
      <c r="K375" s="46"/>
      <c r="L375" s="46"/>
      <c r="M375" s="46"/>
      <c r="N375" s="46"/>
      <c r="O375" s="46"/>
      <c r="P375" s="46"/>
      <c r="Q375" s="46"/>
      <c r="R375" s="46"/>
      <c r="S375" s="46"/>
      <c r="T375" s="46"/>
      <c r="U375" s="46"/>
      <c r="V375" s="46"/>
      <c r="W375" s="46"/>
      <c r="X375" s="46"/>
      <c r="Y375" s="46"/>
      <c r="Z375" s="46"/>
    </row>
    <row r="376" spans="1:26" ht="12.75" customHeight="1" x14ac:dyDescent="0.2">
      <c r="A376" s="46"/>
      <c r="B376" s="46"/>
      <c r="C376" s="46"/>
      <c r="D376" s="46"/>
      <c r="E376" s="39"/>
      <c r="F376" s="46"/>
      <c r="G376" s="39"/>
      <c r="H376" s="39"/>
      <c r="I376" s="46"/>
      <c r="J376" s="46"/>
      <c r="K376" s="46"/>
      <c r="L376" s="46"/>
      <c r="M376" s="46"/>
      <c r="N376" s="46"/>
      <c r="O376" s="46"/>
      <c r="P376" s="46"/>
      <c r="Q376" s="46"/>
      <c r="R376" s="46"/>
      <c r="S376" s="46"/>
      <c r="T376" s="46"/>
      <c r="U376" s="46"/>
      <c r="V376" s="46"/>
      <c r="W376" s="46"/>
      <c r="X376" s="46"/>
      <c r="Y376" s="46"/>
      <c r="Z376" s="46"/>
    </row>
    <row r="377" spans="1:26" ht="12.75" customHeight="1" x14ac:dyDescent="0.2">
      <c r="A377" s="46"/>
      <c r="B377" s="46"/>
      <c r="C377" s="46"/>
      <c r="D377" s="46"/>
      <c r="E377" s="39"/>
      <c r="F377" s="46"/>
      <c r="G377" s="39"/>
      <c r="H377" s="39"/>
      <c r="I377" s="46"/>
      <c r="J377" s="46"/>
      <c r="K377" s="46"/>
      <c r="L377" s="46"/>
      <c r="M377" s="46"/>
      <c r="N377" s="46"/>
      <c r="O377" s="46"/>
      <c r="P377" s="46"/>
      <c r="Q377" s="46"/>
      <c r="R377" s="46"/>
      <c r="S377" s="46"/>
      <c r="T377" s="46"/>
      <c r="U377" s="46"/>
      <c r="V377" s="46"/>
      <c r="W377" s="46"/>
      <c r="X377" s="46"/>
      <c r="Y377" s="46"/>
      <c r="Z377" s="46"/>
    </row>
    <row r="378" spans="1:26" ht="12.75" customHeight="1" x14ac:dyDescent="0.2">
      <c r="A378" s="46"/>
      <c r="B378" s="46"/>
      <c r="C378" s="46"/>
      <c r="D378" s="46"/>
      <c r="E378" s="39"/>
      <c r="F378" s="46"/>
      <c r="G378" s="39"/>
      <c r="H378" s="39"/>
      <c r="I378" s="46"/>
      <c r="J378" s="46"/>
      <c r="K378" s="46"/>
      <c r="L378" s="46"/>
      <c r="M378" s="46"/>
      <c r="N378" s="46"/>
      <c r="O378" s="46"/>
      <c r="P378" s="46"/>
      <c r="Q378" s="46"/>
      <c r="R378" s="46"/>
      <c r="S378" s="46"/>
      <c r="T378" s="46"/>
      <c r="U378" s="46"/>
      <c r="V378" s="46"/>
      <c r="W378" s="46"/>
      <c r="X378" s="46"/>
      <c r="Y378" s="46"/>
      <c r="Z378" s="46"/>
    </row>
    <row r="379" spans="1:26" ht="12.75" customHeight="1" x14ac:dyDescent="0.2">
      <c r="A379" s="46"/>
      <c r="B379" s="46"/>
      <c r="C379" s="46"/>
      <c r="D379" s="46"/>
      <c r="E379" s="39"/>
      <c r="F379" s="46"/>
      <c r="G379" s="39"/>
      <c r="H379" s="39"/>
      <c r="I379" s="46"/>
      <c r="J379" s="46"/>
      <c r="K379" s="46"/>
      <c r="L379" s="46"/>
      <c r="M379" s="46"/>
      <c r="N379" s="46"/>
      <c r="O379" s="46"/>
      <c r="P379" s="46"/>
      <c r="Q379" s="46"/>
      <c r="R379" s="46"/>
      <c r="S379" s="46"/>
      <c r="T379" s="46"/>
      <c r="U379" s="46"/>
      <c r="V379" s="46"/>
      <c r="W379" s="46"/>
      <c r="X379" s="46"/>
      <c r="Y379" s="46"/>
      <c r="Z379" s="46"/>
    </row>
    <row r="380" spans="1:26" ht="12.75" customHeight="1" x14ac:dyDescent="0.2">
      <c r="A380" s="46"/>
      <c r="B380" s="46"/>
      <c r="C380" s="46"/>
      <c r="D380" s="46"/>
      <c r="E380" s="39"/>
      <c r="F380" s="46"/>
      <c r="G380" s="39"/>
      <c r="H380" s="39"/>
      <c r="I380" s="46"/>
      <c r="J380" s="46"/>
      <c r="K380" s="46"/>
      <c r="L380" s="46"/>
      <c r="M380" s="46"/>
      <c r="N380" s="46"/>
      <c r="O380" s="46"/>
      <c r="P380" s="46"/>
      <c r="Q380" s="46"/>
      <c r="R380" s="46"/>
      <c r="S380" s="46"/>
      <c r="T380" s="46"/>
      <c r="U380" s="46"/>
      <c r="V380" s="46"/>
      <c r="W380" s="46"/>
      <c r="X380" s="46"/>
      <c r="Y380" s="46"/>
      <c r="Z380" s="46"/>
    </row>
    <row r="381" spans="1:26" ht="12.75" customHeight="1" x14ac:dyDescent="0.2">
      <c r="A381" s="46"/>
      <c r="B381" s="46"/>
      <c r="C381" s="46"/>
      <c r="D381" s="46"/>
      <c r="E381" s="39"/>
      <c r="F381" s="46"/>
      <c r="G381" s="39"/>
      <c r="H381" s="39"/>
      <c r="I381" s="46"/>
      <c r="J381" s="46"/>
      <c r="K381" s="46"/>
      <c r="L381" s="46"/>
      <c r="M381" s="46"/>
      <c r="N381" s="46"/>
      <c r="O381" s="46"/>
      <c r="P381" s="46"/>
      <c r="Q381" s="46"/>
      <c r="R381" s="46"/>
      <c r="S381" s="46"/>
      <c r="T381" s="46"/>
      <c r="U381" s="46"/>
      <c r="V381" s="46"/>
      <c r="W381" s="46"/>
      <c r="X381" s="46"/>
      <c r="Y381" s="46"/>
      <c r="Z381" s="46"/>
    </row>
    <row r="382" spans="1:26" ht="12.75" customHeight="1" x14ac:dyDescent="0.2">
      <c r="A382" s="46"/>
      <c r="B382" s="46"/>
      <c r="C382" s="46"/>
      <c r="D382" s="46"/>
      <c r="E382" s="39"/>
      <c r="F382" s="46"/>
      <c r="G382" s="39"/>
      <c r="H382" s="39"/>
      <c r="I382" s="46"/>
      <c r="J382" s="46"/>
      <c r="K382" s="46"/>
      <c r="L382" s="46"/>
      <c r="M382" s="46"/>
      <c r="N382" s="46"/>
      <c r="O382" s="46"/>
      <c r="P382" s="46"/>
      <c r="Q382" s="46"/>
      <c r="R382" s="46"/>
      <c r="S382" s="46"/>
      <c r="T382" s="46"/>
      <c r="U382" s="46"/>
      <c r="V382" s="46"/>
      <c r="W382" s="46"/>
      <c r="X382" s="46"/>
      <c r="Y382" s="46"/>
      <c r="Z382" s="46"/>
    </row>
    <row r="383" spans="1:26" ht="12.75" customHeight="1" x14ac:dyDescent="0.2">
      <c r="A383" s="46"/>
      <c r="B383" s="46"/>
      <c r="C383" s="46"/>
      <c r="D383" s="46"/>
      <c r="E383" s="39"/>
      <c r="F383" s="46"/>
      <c r="G383" s="39"/>
      <c r="H383" s="39"/>
      <c r="I383" s="46"/>
      <c r="J383" s="46"/>
      <c r="K383" s="46"/>
      <c r="L383" s="46"/>
      <c r="M383" s="46"/>
      <c r="N383" s="46"/>
      <c r="O383" s="46"/>
      <c r="P383" s="46"/>
      <c r="Q383" s="46"/>
      <c r="R383" s="46"/>
      <c r="S383" s="46"/>
      <c r="T383" s="46"/>
      <c r="U383" s="46"/>
      <c r="V383" s="46"/>
      <c r="W383" s="46"/>
      <c r="X383" s="46"/>
      <c r="Y383" s="46"/>
      <c r="Z383" s="46"/>
    </row>
    <row r="384" spans="1:26" ht="12.75" customHeight="1" x14ac:dyDescent="0.2">
      <c r="A384" s="46"/>
      <c r="B384" s="46"/>
      <c r="C384" s="46"/>
      <c r="D384" s="46"/>
      <c r="E384" s="39"/>
      <c r="F384" s="46"/>
      <c r="G384" s="39"/>
      <c r="H384" s="39"/>
      <c r="I384" s="46"/>
      <c r="J384" s="46"/>
      <c r="K384" s="46"/>
      <c r="L384" s="46"/>
      <c r="M384" s="46"/>
      <c r="N384" s="46"/>
      <c r="O384" s="46"/>
      <c r="P384" s="46"/>
      <c r="Q384" s="46"/>
      <c r="R384" s="46"/>
      <c r="S384" s="46"/>
      <c r="T384" s="46"/>
      <c r="U384" s="46"/>
      <c r="V384" s="46"/>
      <c r="W384" s="46"/>
      <c r="X384" s="46"/>
      <c r="Y384" s="46"/>
      <c r="Z384" s="46"/>
    </row>
    <row r="385" spans="1:26" ht="12.75" customHeight="1" x14ac:dyDescent="0.2">
      <c r="A385" s="46"/>
      <c r="B385" s="46"/>
      <c r="C385" s="46"/>
      <c r="D385" s="46"/>
      <c r="E385" s="39"/>
      <c r="F385" s="46"/>
      <c r="G385" s="39"/>
      <c r="H385" s="39"/>
      <c r="I385" s="46"/>
      <c r="J385" s="46"/>
      <c r="K385" s="46"/>
      <c r="L385" s="46"/>
      <c r="M385" s="46"/>
      <c r="N385" s="46"/>
      <c r="O385" s="46"/>
      <c r="P385" s="46"/>
      <c r="Q385" s="46"/>
      <c r="R385" s="46"/>
      <c r="S385" s="46"/>
      <c r="T385" s="46"/>
      <c r="U385" s="46"/>
      <c r="V385" s="46"/>
      <c r="W385" s="46"/>
      <c r="X385" s="46"/>
      <c r="Y385" s="46"/>
      <c r="Z385" s="46"/>
    </row>
    <row r="386" spans="1:26" ht="12.75" customHeight="1" x14ac:dyDescent="0.2">
      <c r="A386" s="46"/>
      <c r="B386" s="46"/>
      <c r="C386" s="46"/>
      <c r="D386" s="46"/>
      <c r="E386" s="39"/>
      <c r="F386" s="46"/>
      <c r="G386" s="39"/>
      <c r="H386" s="39"/>
      <c r="I386" s="46"/>
      <c r="J386" s="46"/>
      <c r="K386" s="46"/>
      <c r="L386" s="46"/>
      <c r="M386" s="46"/>
      <c r="N386" s="46"/>
      <c r="O386" s="46"/>
      <c r="P386" s="46"/>
      <c r="Q386" s="46"/>
      <c r="R386" s="46"/>
      <c r="S386" s="46"/>
      <c r="T386" s="46"/>
      <c r="U386" s="46"/>
      <c r="V386" s="46"/>
      <c r="W386" s="46"/>
      <c r="X386" s="46"/>
      <c r="Y386" s="46"/>
      <c r="Z386" s="46"/>
    </row>
    <row r="387" spans="1:26" ht="12.75" customHeight="1" x14ac:dyDescent="0.2">
      <c r="A387" s="46"/>
      <c r="B387" s="46"/>
      <c r="C387" s="46"/>
      <c r="D387" s="46"/>
      <c r="E387" s="39"/>
      <c r="F387" s="46"/>
      <c r="G387" s="39"/>
      <c r="H387" s="39"/>
      <c r="I387" s="46"/>
      <c r="J387" s="46"/>
      <c r="K387" s="46"/>
      <c r="L387" s="46"/>
      <c r="M387" s="46"/>
      <c r="N387" s="46"/>
      <c r="O387" s="46"/>
      <c r="P387" s="46"/>
      <c r="Q387" s="46"/>
      <c r="R387" s="46"/>
      <c r="S387" s="46"/>
      <c r="T387" s="46"/>
      <c r="U387" s="46"/>
      <c r="V387" s="46"/>
      <c r="W387" s="46"/>
      <c r="X387" s="46"/>
      <c r="Y387" s="46"/>
      <c r="Z387" s="46"/>
    </row>
    <row r="388" spans="1:26" ht="12.75" customHeight="1" x14ac:dyDescent="0.2">
      <c r="A388" s="46"/>
      <c r="B388" s="46"/>
      <c r="C388" s="46"/>
      <c r="D388" s="46"/>
      <c r="E388" s="39"/>
      <c r="F388" s="46"/>
      <c r="G388" s="39"/>
      <c r="H388" s="39"/>
      <c r="I388" s="46"/>
      <c r="J388" s="46"/>
      <c r="K388" s="46"/>
      <c r="L388" s="46"/>
      <c r="M388" s="46"/>
      <c r="N388" s="46"/>
      <c r="O388" s="46"/>
      <c r="P388" s="46"/>
      <c r="Q388" s="46"/>
      <c r="R388" s="46"/>
      <c r="S388" s="46"/>
      <c r="T388" s="46"/>
      <c r="U388" s="46"/>
      <c r="V388" s="46"/>
      <c r="W388" s="46"/>
      <c r="X388" s="46"/>
      <c r="Y388" s="46"/>
      <c r="Z388" s="46"/>
    </row>
    <row r="389" spans="1:26" ht="12.75" customHeight="1" x14ac:dyDescent="0.2">
      <c r="A389" s="46"/>
      <c r="B389" s="46"/>
      <c r="C389" s="46"/>
      <c r="D389" s="46"/>
      <c r="E389" s="39"/>
      <c r="F389" s="46"/>
      <c r="G389" s="39"/>
      <c r="H389" s="39"/>
      <c r="I389" s="46"/>
      <c r="J389" s="46"/>
      <c r="K389" s="46"/>
      <c r="L389" s="46"/>
      <c r="M389" s="46"/>
      <c r="N389" s="46"/>
      <c r="O389" s="46"/>
      <c r="P389" s="46"/>
      <c r="Q389" s="46"/>
      <c r="R389" s="46"/>
      <c r="S389" s="46"/>
      <c r="T389" s="46"/>
      <c r="U389" s="46"/>
      <c r="V389" s="46"/>
      <c r="W389" s="46"/>
      <c r="X389" s="46"/>
      <c r="Y389" s="46"/>
      <c r="Z389" s="46"/>
    </row>
    <row r="390" spans="1:26" ht="12.75" customHeight="1" x14ac:dyDescent="0.2">
      <c r="A390" s="46"/>
      <c r="B390" s="46"/>
      <c r="C390" s="46"/>
      <c r="D390" s="46"/>
      <c r="E390" s="39"/>
      <c r="F390" s="46"/>
      <c r="G390" s="39"/>
      <c r="H390" s="39"/>
      <c r="I390" s="46"/>
      <c r="J390" s="46"/>
      <c r="K390" s="46"/>
      <c r="L390" s="46"/>
      <c r="M390" s="46"/>
      <c r="N390" s="46"/>
      <c r="O390" s="46"/>
      <c r="P390" s="46"/>
      <c r="Q390" s="46"/>
      <c r="R390" s="46"/>
      <c r="S390" s="46"/>
      <c r="T390" s="46"/>
      <c r="U390" s="46"/>
      <c r="V390" s="46"/>
      <c r="W390" s="46"/>
      <c r="X390" s="46"/>
      <c r="Y390" s="46"/>
      <c r="Z390" s="46"/>
    </row>
    <row r="391" spans="1:26" ht="12.75" customHeight="1" x14ac:dyDescent="0.2">
      <c r="A391" s="46"/>
      <c r="B391" s="46"/>
      <c r="C391" s="46"/>
      <c r="D391" s="46"/>
      <c r="E391" s="39"/>
      <c r="F391" s="46"/>
      <c r="G391" s="39"/>
      <c r="H391" s="39"/>
      <c r="I391" s="46"/>
      <c r="J391" s="46"/>
      <c r="K391" s="46"/>
      <c r="L391" s="46"/>
      <c r="M391" s="46"/>
      <c r="N391" s="46"/>
      <c r="O391" s="46"/>
      <c r="P391" s="46"/>
      <c r="Q391" s="46"/>
      <c r="R391" s="46"/>
      <c r="S391" s="46"/>
      <c r="T391" s="46"/>
      <c r="U391" s="46"/>
      <c r="V391" s="46"/>
      <c r="W391" s="46"/>
      <c r="X391" s="46"/>
      <c r="Y391" s="46"/>
      <c r="Z391" s="46"/>
    </row>
    <row r="392" spans="1:26" ht="12.75" customHeight="1" x14ac:dyDescent="0.2">
      <c r="A392" s="46"/>
      <c r="B392" s="46"/>
      <c r="C392" s="46"/>
      <c r="D392" s="46"/>
      <c r="E392" s="39"/>
      <c r="F392" s="46"/>
      <c r="G392" s="39"/>
      <c r="H392" s="39"/>
      <c r="I392" s="46"/>
      <c r="J392" s="46"/>
      <c r="K392" s="46"/>
      <c r="L392" s="46"/>
      <c r="M392" s="46"/>
      <c r="N392" s="46"/>
      <c r="O392" s="46"/>
      <c r="P392" s="46"/>
      <c r="Q392" s="46"/>
      <c r="R392" s="46"/>
      <c r="S392" s="46"/>
      <c r="T392" s="46"/>
      <c r="U392" s="46"/>
      <c r="V392" s="46"/>
      <c r="W392" s="46"/>
      <c r="X392" s="46"/>
      <c r="Y392" s="46"/>
      <c r="Z392" s="46"/>
    </row>
    <row r="393" spans="1:26" ht="12.75" customHeight="1" x14ac:dyDescent="0.2">
      <c r="A393" s="46"/>
      <c r="B393" s="46"/>
      <c r="C393" s="46"/>
      <c r="D393" s="46"/>
      <c r="E393" s="39"/>
      <c r="F393" s="46"/>
      <c r="G393" s="39"/>
      <c r="H393" s="39"/>
      <c r="I393" s="46"/>
      <c r="J393" s="46"/>
      <c r="K393" s="46"/>
      <c r="L393" s="46"/>
      <c r="M393" s="46"/>
      <c r="N393" s="46"/>
      <c r="O393" s="46"/>
      <c r="P393" s="46"/>
      <c r="Q393" s="46"/>
      <c r="R393" s="46"/>
      <c r="S393" s="46"/>
      <c r="T393" s="46"/>
      <c r="U393" s="46"/>
      <c r="V393" s="46"/>
      <c r="W393" s="46"/>
      <c r="X393" s="46"/>
      <c r="Y393" s="46"/>
      <c r="Z393" s="46"/>
    </row>
    <row r="394" spans="1:26" ht="12.75" customHeight="1" x14ac:dyDescent="0.2">
      <c r="A394" s="46"/>
      <c r="B394" s="46"/>
      <c r="C394" s="46"/>
      <c r="D394" s="46"/>
      <c r="E394" s="39"/>
      <c r="F394" s="46"/>
      <c r="G394" s="39"/>
      <c r="H394" s="39"/>
      <c r="I394" s="46"/>
      <c r="J394" s="46"/>
      <c r="K394" s="46"/>
      <c r="L394" s="46"/>
      <c r="M394" s="46"/>
      <c r="N394" s="46"/>
      <c r="O394" s="46"/>
      <c r="P394" s="46"/>
      <c r="Q394" s="46"/>
      <c r="R394" s="46"/>
      <c r="S394" s="46"/>
      <c r="T394" s="46"/>
      <c r="U394" s="46"/>
      <c r="V394" s="46"/>
      <c r="W394" s="46"/>
      <c r="X394" s="46"/>
      <c r="Y394" s="46"/>
      <c r="Z394" s="46"/>
    </row>
    <row r="395" spans="1:26" ht="12.75" customHeight="1" x14ac:dyDescent="0.2">
      <c r="A395" s="46"/>
      <c r="B395" s="46"/>
      <c r="C395" s="46"/>
      <c r="D395" s="46"/>
      <c r="E395" s="39"/>
      <c r="F395" s="46"/>
      <c r="G395" s="39"/>
      <c r="H395" s="39"/>
      <c r="I395" s="46"/>
      <c r="J395" s="46"/>
      <c r="K395" s="46"/>
      <c r="L395" s="46"/>
      <c r="M395" s="46"/>
      <c r="N395" s="46"/>
      <c r="O395" s="46"/>
      <c r="P395" s="46"/>
      <c r="Q395" s="46"/>
      <c r="R395" s="46"/>
      <c r="S395" s="46"/>
      <c r="T395" s="46"/>
      <c r="U395" s="46"/>
      <c r="V395" s="46"/>
      <c r="W395" s="46"/>
      <c r="X395" s="46"/>
      <c r="Y395" s="46"/>
      <c r="Z395" s="46"/>
    </row>
    <row r="396" spans="1:26" ht="12.75" customHeight="1" x14ac:dyDescent="0.2">
      <c r="A396" s="46"/>
      <c r="B396" s="46"/>
      <c r="C396" s="46"/>
      <c r="D396" s="46"/>
      <c r="E396" s="39"/>
      <c r="F396" s="46"/>
      <c r="G396" s="39"/>
      <c r="H396" s="39"/>
      <c r="I396" s="46"/>
      <c r="J396" s="46"/>
      <c r="K396" s="46"/>
      <c r="L396" s="46"/>
      <c r="M396" s="46"/>
      <c r="N396" s="46"/>
      <c r="O396" s="46"/>
      <c r="P396" s="46"/>
      <c r="Q396" s="46"/>
      <c r="R396" s="46"/>
      <c r="S396" s="46"/>
      <c r="T396" s="46"/>
      <c r="U396" s="46"/>
      <c r="V396" s="46"/>
      <c r="W396" s="46"/>
      <c r="X396" s="46"/>
      <c r="Y396" s="46"/>
      <c r="Z396" s="46"/>
    </row>
    <row r="397" spans="1:26" ht="12.75" customHeight="1" x14ac:dyDescent="0.2">
      <c r="A397" s="46"/>
      <c r="B397" s="46"/>
      <c r="C397" s="46"/>
      <c r="D397" s="46"/>
      <c r="E397" s="39"/>
      <c r="F397" s="46"/>
      <c r="G397" s="39"/>
      <c r="H397" s="39"/>
      <c r="I397" s="46"/>
      <c r="J397" s="46"/>
      <c r="K397" s="46"/>
      <c r="L397" s="46"/>
      <c r="M397" s="46"/>
      <c r="N397" s="46"/>
      <c r="O397" s="46"/>
      <c r="P397" s="46"/>
      <c r="Q397" s="46"/>
      <c r="R397" s="46"/>
      <c r="S397" s="46"/>
      <c r="T397" s="46"/>
      <c r="U397" s="46"/>
      <c r="V397" s="46"/>
      <c r="W397" s="46"/>
      <c r="X397" s="46"/>
      <c r="Y397" s="46"/>
      <c r="Z397" s="46"/>
    </row>
    <row r="398" spans="1:26" ht="12.75" customHeight="1" x14ac:dyDescent="0.2">
      <c r="A398" s="46"/>
      <c r="B398" s="46"/>
      <c r="C398" s="46"/>
      <c r="D398" s="46"/>
      <c r="E398" s="39"/>
      <c r="F398" s="46"/>
      <c r="G398" s="39"/>
      <c r="H398" s="39"/>
      <c r="I398" s="46"/>
      <c r="J398" s="46"/>
      <c r="K398" s="46"/>
      <c r="L398" s="46"/>
      <c r="M398" s="46"/>
      <c r="N398" s="46"/>
      <c r="O398" s="46"/>
      <c r="P398" s="46"/>
      <c r="Q398" s="46"/>
      <c r="R398" s="46"/>
      <c r="S398" s="46"/>
      <c r="T398" s="46"/>
      <c r="U398" s="46"/>
      <c r="V398" s="46"/>
      <c r="W398" s="46"/>
      <c r="X398" s="46"/>
      <c r="Y398" s="46"/>
      <c r="Z398" s="46"/>
    </row>
    <row r="399" spans="1:26" ht="12.75" customHeight="1" x14ac:dyDescent="0.2">
      <c r="A399" s="46"/>
      <c r="B399" s="46"/>
      <c r="C399" s="46"/>
      <c r="D399" s="46"/>
      <c r="E399" s="39"/>
      <c r="F399" s="46"/>
      <c r="G399" s="39"/>
      <c r="H399" s="39"/>
      <c r="I399" s="46"/>
      <c r="J399" s="46"/>
      <c r="K399" s="46"/>
      <c r="L399" s="46"/>
      <c r="M399" s="46"/>
      <c r="N399" s="46"/>
      <c r="O399" s="46"/>
      <c r="P399" s="46"/>
      <c r="Q399" s="46"/>
      <c r="R399" s="46"/>
      <c r="S399" s="46"/>
      <c r="T399" s="46"/>
      <c r="U399" s="46"/>
      <c r="V399" s="46"/>
      <c r="W399" s="46"/>
      <c r="X399" s="46"/>
      <c r="Y399" s="46"/>
      <c r="Z399" s="46"/>
    </row>
    <row r="400" spans="1:26" ht="12.75" customHeight="1" x14ac:dyDescent="0.2">
      <c r="A400" s="46"/>
      <c r="B400" s="46"/>
      <c r="C400" s="46"/>
      <c r="D400" s="46"/>
      <c r="E400" s="39"/>
      <c r="F400" s="46"/>
      <c r="G400" s="39"/>
      <c r="H400" s="39"/>
      <c r="I400" s="46"/>
      <c r="J400" s="46"/>
      <c r="K400" s="46"/>
      <c r="L400" s="46"/>
      <c r="M400" s="46"/>
      <c r="N400" s="46"/>
      <c r="O400" s="46"/>
      <c r="P400" s="46"/>
      <c r="Q400" s="46"/>
      <c r="R400" s="46"/>
      <c r="S400" s="46"/>
      <c r="T400" s="46"/>
      <c r="U400" s="46"/>
      <c r="V400" s="46"/>
      <c r="W400" s="46"/>
      <c r="X400" s="46"/>
      <c r="Y400" s="46"/>
      <c r="Z400" s="46"/>
    </row>
    <row r="401" spans="1:26" ht="12.75" customHeight="1" x14ac:dyDescent="0.2">
      <c r="A401" s="46"/>
      <c r="B401" s="46"/>
      <c r="C401" s="46"/>
      <c r="D401" s="46"/>
      <c r="E401" s="39"/>
      <c r="F401" s="46"/>
      <c r="G401" s="39"/>
      <c r="H401" s="39"/>
      <c r="I401" s="46"/>
      <c r="J401" s="46"/>
      <c r="K401" s="46"/>
      <c r="L401" s="46"/>
      <c r="M401" s="46"/>
      <c r="N401" s="46"/>
      <c r="O401" s="46"/>
      <c r="P401" s="46"/>
      <c r="Q401" s="46"/>
      <c r="R401" s="46"/>
      <c r="S401" s="46"/>
      <c r="T401" s="46"/>
      <c r="U401" s="46"/>
      <c r="V401" s="46"/>
      <c r="W401" s="46"/>
      <c r="X401" s="46"/>
      <c r="Y401" s="46"/>
      <c r="Z401" s="46"/>
    </row>
    <row r="402" spans="1:26" ht="12.75" customHeight="1" x14ac:dyDescent="0.2">
      <c r="A402" s="46"/>
      <c r="B402" s="46"/>
      <c r="C402" s="46"/>
      <c r="D402" s="46"/>
      <c r="E402" s="39"/>
      <c r="F402" s="46"/>
      <c r="G402" s="39"/>
      <c r="H402" s="39"/>
      <c r="I402" s="46"/>
      <c r="J402" s="46"/>
      <c r="K402" s="46"/>
      <c r="L402" s="46"/>
      <c r="M402" s="46"/>
      <c r="N402" s="46"/>
      <c r="O402" s="46"/>
      <c r="P402" s="46"/>
      <c r="Q402" s="46"/>
      <c r="R402" s="46"/>
      <c r="S402" s="46"/>
      <c r="T402" s="46"/>
      <c r="U402" s="46"/>
      <c r="V402" s="46"/>
      <c r="W402" s="46"/>
      <c r="X402" s="46"/>
      <c r="Y402" s="46"/>
      <c r="Z402" s="46"/>
    </row>
    <row r="403" spans="1:26" ht="12.75" customHeight="1" x14ac:dyDescent="0.2">
      <c r="A403" s="46"/>
      <c r="B403" s="46"/>
      <c r="C403" s="46"/>
      <c r="D403" s="46"/>
      <c r="E403" s="39"/>
      <c r="F403" s="46"/>
      <c r="G403" s="39"/>
      <c r="H403" s="39"/>
      <c r="I403" s="46"/>
      <c r="J403" s="46"/>
      <c r="K403" s="46"/>
      <c r="L403" s="46"/>
      <c r="M403" s="46"/>
      <c r="N403" s="46"/>
      <c r="O403" s="46"/>
      <c r="P403" s="46"/>
      <c r="Q403" s="46"/>
      <c r="R403" s="46"/>
      <c r="S403" s="46"/>
      <c r="T403" s="46"/>
      <c r="U403" s="46"/>
      <c r="V403" s="46"/>
      <c r="W403" s="46"/>
      <c r="X403" s="46"/>
      <c r="Y403" s="46"/>
      <c r="Z403" s="46"/>
    </row>
    <row r="404" spans="1:26" ht="12.75" customHeight="1" x14ac:dyDescent="0.2">
      <c r="A404" s="46"/>
      <c r="B404" s="46"/>
      <c r="C404" s="46"/>
      <c r="D404" s="46"/>
      <c r="E404" s="39"/>
      <c r="F404" s="46"/>
      <c r="G404" s="39"/>
      <c r="H404" s="39"/>
      <c r="I404" s="46"/>
      <c r="J404" s="46"/>
      <c r="K404" s="46"/>
      <c r="L404" s="46"/>
      <c r="M404" s="46"/>
      <c r="N404" s="46"/>
      <c r="O404" s="46"/>
      <c r="P404" s="46"/>
      <c r="Q404" s="46"/>
      <c r="R404" s="46"/>
      <c r="S404" s="46"/>
      <c r="T404" s="46"/>
      <c r="U404" s="46"/>
      <c r="V404" s="46"/>
      <c r="W404" s="46"/>
      <c r="X404" s="46"/>
      <c r="Y404" s="46"/>
      <c r="Z404" s="46"/>
    </row>
    <row r="405" spans="1:26" ht="12.75" customHeight="1" x14ac:dyDescent="0.2">
      <c r="A405" s="46"/>
      <c r="B405" s="46"/>
      <c r="C405" s="46"/>
      <c r="D405" s="46"/>
      <c r="E405" s="39"/>
      <c r="F405" s="46"/>
      <c r="G405" s="39"/>
      <c r="H405" s="39"/>
      <c r="I405" s="46"/>
      <c r="J405" s="46"/>
      <c r="K405" s="46"/>
      <c r="L405" s="46"/>
      <c r="M405" s="46"/>
      <c r="N405" s="46"/>
      <c r="O405" s="46"/>
      <c r="P405" s="46"/>
      <c r="Q405" s="46"/>
      <c r="R405" s="46"/>
      <c r="S405" s="46"/>
      <c r="T405" s="46"/>
      <c r="U405" s="46"/>
      <c r="V405" s="46"/>
      <c r="W405" s="46"/>
      <c r="X405" s="46"/>
      <c r="Y405" s="46"/>
      <c r="Z405" s="46"/>
    </row>
    <row r="406" spans="1:26" ht="12.75" customHeight="1" x14ac:dyDescent="0.2">
      <c r="A406" s="46"/>
      <c r="B406" s="46"/>
      <c r="C406" s="46"/>
      <c r="D406" s="46"/>
      <c r="E406" s="39"/>
      <c r="F406" s="46"/>
      <c r="G406" s="39"/>
      <c r="H406" s="39"/>
      <c r="I406" s="46"/>
      <c r="J406" s="46"/>
      <c r="K406" s="46"/>
      <c r="L406" s="46"/>
      <c r="M406" s="46"/>
      <c r="N406" s="46"/>
      <c r="O406" s="46"/>
      <c r="P406" s="46"/>
      <c r="Q406" s="46"/>
      <c r="R406" s="46"/>
      <c r="S406" s="46"/>
      <c r="T406" s="46"/>
      <c r="U406" s="46"/>
      <c r="V406" s="46"/>
      <c r="W406" s="46"/>
      <c r="X406" s="46"/>
      <c r="Y406" s="46"/>
      <c r="Z406" s="46"/>
    </row>
    <row r="407" spans="1:26" ht="12.75" customHeight="1" x14ac:dyDescent="0.2">
      <c r="A407" s="46"/>
      <c r="B407" s="46"/>
      <c r="C407" s="46"/>
      <c r="D407" s="46"/>
      <c r="E407" s="39"/>
      <c r="F407" s="46"/>
      <c r="G407" s="39"/>
      <c r="H407" s="39"/>
      <c r="I407" s="46"/>
      <c r="J407" s="46"/>
      <c r="K407" s="46"/>
      <c r="L407" s="46"/>
      <c r="M407" s="46"/>
      <c r="N407" s="46"/>
      <c r="O407" s="46"/>
      <c r="P407" s="46"/>
      <c r="Q407" s="46"/>
      <c r="R407" s="46"/>
      <c r="S407" s="46"/>
      <c r="T407" s="46"/>
      <c r="U407" s="46"/>
      <c r="V407" s="46"/>
      <c r="W407" s="46"/>
      <c r="X407" s="46"/>
      <c r="Y407" s="46"/>
      <c r="Z407" s="46"/>
    </row>
    <row r="408" spans="1:26" ht="12.75" customHeight="1" x14ac:dyDescent="0.2">
      <c r="A408" s="46"/>
      <c r="B408" s="46"/>
      <c r="C408" s="46"/>
      <c r="D408" s="46"/>
      <c r="E408" s="39"/>
      <c r="F408" s="46"/>
      <c r="G408" s="39"/>
      <c r="H408" s="39"/>
      <c r="I408" s="46"/>
      <c r="J408" s="46"/>
      <c r="K408" s="46"/>
      <c r="L408" s="46"/>
      <c r="M408" s="46"/>
      <c r="N408" s="46"/>
      <c r="O408" s="46"/>
      <c r="P408" s="46"/>
      <c r="Q408" s="46"/>
      <c r="R408" s="46"/>
      <c r="S408" s="46"/>
      <c r="T408" s="46"/>
      <c r="U408" s="46"/>
      <c r="V408" s="46"/>
      <c r="W408" s="46"/>
      <c r="X408" s="46"/>
      <c r="Y408" s="46"/>
      <c r="Z408" s="46"/>
    </row>
    <row r="409" spans="1:26" ht="12.75" customHeight="1" x14ac:dyDescent="0.2">
      <c r="A409" s="46"/>
      <c r="B409" s="46"/>
      <c r="C409" s="46"/>
      <c r="D409" s="46"/>
      <c r="E409" s="39"/>
      <c r="F409" s="46"/>
      <c r="G409" s="39"/>
      <c r="H409" s="39"/>
      <c r="I409" s="46"/>
      <c r="J409" s="46"/>
      <c r="K409" s="46"/>
      <c r="L409" s="46"/>
      <c r="M409" s="46"/>
      <c r="N409" s="46"/>
      <c r="O409" s="46"/>
      <c r="P409" s="46"/>
      <c r="Q409" s="46"/>
      <c r="R409" s="46"/>
      <c r="S409" s="46"/>
      <c r="T409" s="46"/>
      <c r="U409" s="46"/>
      <c r="V409" s="46"/>
      <c r="W409" s="46"/>
      <c r="X409" s="46"/>
      <c r="Y409" s="46"/>
      <c r="Z409" s="46"/>
    </row>
    <row r="410" spans="1:26" ht="12.75" customHeight="1" x14ac:dyDescent="0.2">
      <c r="A410" s="46"/>
      <c r="B410" s="46"/>
      <c r="C410" s="46"/>
      <c r="D410" s="46"/>
      <c r="E410" s="39"/>
      <c r="F410" s="46"/>
      <c r="G410" s="39"/>
      <c r="H410" s="39"/>
      <c r="I410" s="46"/>
      <c r="J410" s="46"/>
      <c r="K410" s="46"/>
      <c r="L410" s="46"/>
      <c r="M410" s="46"/>
      <c r="N410" s="46"/>
      <c r="O410" s="46"/>
      <c r="P410" s="46"/>
      <c r="Q410" s="46"/>
      <c r="R410" s="46"/>
      <c r="S410" s="46"/>
      <c r="T410" s="46"/>
      <c r="U410" s="46"/>
      <c r="V410" s="46"/>
      <c r="W410" s="46"/>
      <c r="X410" s="46"/>
      <c r="Y410" s="46"/>
      <c r="Z410" s="46"/>
    </row>
    <row r="411" spans="1:26" ht="12.75" customHeight="1" x14ac:dyDescent="0.2">
      <c r="A411" s="46"/>
      <c r="B411" s="46"/>
      <c r="C411" s="46"/>
      <c r="D411" s="46"/>
      <c r="E411" s="39"/>
      <c r="F411" s="46"/>
      <c r="G411" s="39"/>
      <c r="H411" s="39"/>
      <c r="I411" s="46"/>
      <c r="J411" s="46"/>
      <c r="K411" s="46"/>
      <c r="L411" s="46"/>
      <c r="M411" s="46"/>
      <c r="N411" s="46"/>
      <c r="O411" s="46"/>
      <c r="P411" s="46"/>
      <c r="Q411" s="46"/>
      <c r="R411" s="46"/>
      <c r="S411" s="46"/>
      <c r="T411" s="46"/>
      <c r="U411" s="46"/>
      <c r="V411" s="46"/>
      <c r="W411" s="46"/>
      <c r="X411" s="46"/>
      <c r="Y411" s="46"/>
      <c r="Z411" s="46"/>
    </row>
    <row r="412" spans="1:26" ht="12.75" customHeight="1" x14ac:dyDescent="0.2">
      <c r="A412" s="46"/>
      <c r="B412" s="46"/>
      <c r="C412" s="46"/>
      <c r="D412" s="46"/>
      <c r="E412" s="39"/>
      <c r="F412" s="46"/>
      <c r="G412" s="39"/>
      <c r="H412" s="39"/>
      <c r="I412" s="46"/>
      <c r="J412" s="46"/>
      <c r="K412" s="46"/>
      <c r="L412" s="46"/>
      <c r="M412" s="46"/>
      <c r="N412" s="46"/>
      <c r="O412" s="46"/>
      <c r="P412" s="46"/>
      <c r="Q412" s="46"/>
      <c r="R412" s="46"/>
      <c r="S412" s="46"/>
      <c r="T412" s="46"/>
      <c r="U412" s="46"/>
      <c r="V412" s="46"/>
      <c r="W412" s="46"/>
      <c r="X412" s="46"/>
      <c r="Y412" s="46"/>
      <c r="Z412" s="46"/>
    </row>
    <row r="413" spans="1:26" ht="12.75" customHeight="1" x14ac:dyDescent="0.2">
      <c r="A413" s="46"/>
      <c r="B413" s="46"/>
      <c r="C413" s="46"/>
      <c r="D413" s="46"/>
      <c r="E413" s="39"/>
      <c r="F413" s="46"/>
      <c r="G413" s="39"/>
      <c r="H413" s="39"/>
      <c r="I413" s="46"/>
      <c r="J413" s="46"/>
      <c r="K413" s="46"/>
      <c r="L413" s="46"/>
      <c r="M413" s="46"/>
      <c r="N413" s="46"/>
      <c r="O413" s="46"/>
      <c r="P413" s="46"/>
      <c r="Q413" s="46"/>
      <c r="R413" s="46"/>
      <c r="S413" s="46"/>
      <c r="T413" s="46"/>
      <c r="U413" s="46"/>
      <c r="V413" s="46"/>
      <c r="W413" s="46"/>
      <c r="X413" s="46"/>
      <c r="Y413" s="46"/>
      <c r="Z413" s="46"/>
    </row>
    <row r="414" spans="1:26" ht="12.75" customHeight="1" x14ac:dyDescent="0.2">
      <c r="A414" s="46"/>
      <c r="B414" s="46"/>
      <c r="C414" s="46"/>
      <c r="D414" s="46"/>
      <c r="E414" s="39"/>
      <c r="F414" s="46"/>
      <c r="G414" s="39"/>
      <c r="H414" s="39"/>
      <c r="I414" s="46"/>
      <c r="J414" s="46"/>
      <c r="K414" s="46"/>
      <c r="L414" s="46"/>
      <c r="M414" s="46"/>
      <c r="N414" s="46"/>
      <c r="O414" s="46"/>
      <c r="P414" s="46"/>
      <c r="Q414" s="46"/>
      <c r="R414" s="46"/>
      <c r="S414" s="46"/>
      <c r="T414" s="46"/>
      <c r="U414" s="46"/>
      <c r="V414" s="46"/>
      <c r="W414" s="46"/>
      <c r="X414" s="46"/>
      <c r="Y414" s="46"/>
      <c r="Z414" s="46"/>
    </row>
    <row r="415" spans="1:26" ht="12.75" customHeight="1" x14ac:dyDescent="0.2">
      <c r="A415" s="46"/>
      <c r="B415" s="46"/>
      <c r="C415" s="46"/>
      <c r="D415" s="46"/>
      <c r="E415" s="39"/>
      <c r="F415" s="46"/>
      <c r="G415" s="39"/>
      <c r="H415" s="39"/>
      <c r="I415" s="46"/>
      <c r="J415" s="46"/>
      <c r="K415" s="46"/>
      <c r="L415" s="46"/>
      <c r="M415" s="46"/>
      <c r="N415" s="46"/>
      <c r="O415" s="46"/>
      <c r="P415" s="46"/>
      <c r="Q415" s="46"/>
      <c r="R415" s="46"/>
      <c r="S415" s="46"/>
      <c r="T415" s="46"/>
      <c r="U415" s="46"/>
      <c r="V415" s="46"/>
      <c r="W415" s="46"/>
      <c r="X415" s="46"/>
      <c r="Y415" s="46"/>
      <c r="Z415" s="46"/>
    </row>
    <row r="416" spans="1:26" ht="12.75" customHeight="1" x14ac:dyDescent="0.2">
      <c r="A416" s="46"/>
      <c r="B416" s="46"/>
      <c r="C416" s="46"/>
      <c r="D416" s="46"/>
      <c r="E416" s="39"/>
      <c r="F416" s="46"/>
      <c r="G416" s="39"/>
      <c r="H416" s="39"/>
      <c r="I416" s="46"/>
      <c r="J416" s="46"/>
      <c r="K416" s="46"/>
      <c r="L416" s="46"/>
      <c r="M416" s="46"/>
      <c r="N416" s="46"/>
      <c r="O416" s="46"/>
      <c r="P416" s="46"/>
      <c r="Q416" s="46"/>
      <c r="R416" s="46"/>
      <c r="S416" s="46"/>
      <c r="T416" s="46"/>
      <c r="U416" s="46"/>
      <c r="V416" s="46"/>
      <c r="W416" s="46"/>
      <c r="X416" s="46"/>
      <c r="Y416" s="46"/>
      <c r="Z416" s="46"/>
    </row>
    <row r="417" spans="1:26" ht="12.75" customHeight="1" x14ac:dyDescent="0.2">
      <c r="A417" s="46"/>
      <c r="B417" s="46"/>
      <c r="C417" s="46"/>
      <c r="D417" s="46"/>
      <c r="E417" s="39"/>
      <c r="F417" s="46"/>
      <c r="G417" s="39"/>
      <c r="H417" s="39"/>
      <c r="I417" s="46"/>
      <c r="J417" s="46"/>
      <c r="K417" s="46"/>
      <c r="L417" s="46"/>
      <c r="M417" s="46"/>
      <c r="N417" s="46"/>
      <c r="O417" s="46"/>
      <c r="P417" s="46"/>
      <c r="Q417" s="46"/>
      <c r="R417" s="46"/>
      <c r="S417" s="46"/>
      <c r="T417" s="46"/>
      <c r="U417" s="46"/>
      <c r="V417" s="46"/>
      <c r="W417" s="46"/>
      <c r="X417" s="46"/>
      <c r="Y417" s="46"/>
      <c r="Z417" s="46"/>
    </row>
    <row r="418" spans="1:26" ht="12.75" customHeight="1" x14ac:dyDescent="0.2">
      <c r="A418" s="46"/>
      <c r="B418" s="46"/>
      <c r="C418" s="46"/>
      <c r="D418" s="46"/>
      <c r="E418" s="39"/>
      <c r="F418" s="46"/>
      <c r="G418" s="39"/>
      <c r="H418" s="39"/>
      <c r="I418" s="46"/>
      <c r="J418" s="46"/>
      <c r="K418" s="46"/>
      <c r="L418" s="46"/>
      <c r="M418" s="46"/>
      <c r="N418" s="46"/>
      <c r="O418" s="46"/>
      <c r="P418" s="46"/>
      <c r="Q418" s="46"/>
      <c r="R418" s="46"/>
      <c r="S418" s="46"/>
      <c r="T418" s="46"/>
      <c r="U418" s="46"/>
      <c r="V418" s="46"/>
      <c r="W418" s="46"/>
      <c r="X418" s="46"/>
      <c r="Y418" s="46"/>
      <c r="Z418" s="46"/>
    </row>
    <row r="419" spans="1:26" ht="12.75" customHeight="1" x14ac:dyDescent="0.2">
      <c r="A419" s="46"/>
      <c r="B419" s="46"/>
      <c r="C419" s="46"/>
      <c r="D419" s="46"/>
      <c r="E419" s="39"/>
      <c r="F419" s="46"/>
      <c r="G419" s="39"/>
      <c r="H419" s="39"/>
      <c r="I419" s="46"/>
      <c r="J419" s="46"/>
      <c r="K419" s="46"/>
      <c r="L419" s="46"/>
      <c r="M419" s="46"/>
      <c r="N419" s="46"/>
      <c r="O419" s="46"/>
      <c r="P419" s="46"/>
      <c r="Q419" s="46"/>
      <c r="R419" s="46"/>
      <c r="S419" s="46"/>
      <c r="T419" s="46"/>
      <c r="U419" s="46"/>
      <c r="V419" s="46"/>
      <c r="W419" s="46"/>
      <c r="X419" s="46"/>
      <c r="Y419" s="46"/>
      <c r="Z419" s="46"/>
    </row>
    <row r="420" spans="1:26" ht="12.75" customHeight="1" x14ac:dyDescent="0.2">
      <c r="A420" s="46"/>
      <c r="B420" s="46"/>
      <c r="C420" s="46"/>
      <c r="D420" s="46"/>
      <c r="E420" s="39"/>
      <c r="F420" s="46"/>
      <c r="G420" s="39"/>
      <c r="H420" s="39"/>
      <c r="I420" s="46"/>
      <c r="J420" s="46"/>
      <c r="K420" s="46"/>
      <c r="L420" s="46"/>
      <c r="M420" s="46"/>
      <c r="N420" s="46"/>
      <c r="O420" s="46"/>
      <c r="P420" s="46"/>
      <c r="Q420" s="46"/>
      <c r="R420" s="46"/>
      <c r="S420" s="46"/>
      <c r="T420" s="46"/>
      <c r="U420" s="46"/>
      <c r="V420" s="46"/>
      <c r="W420" s="46"/>
      <c r="X420" s="46"/>
      <c r="Y420" s="46"/>
      <c r="Z420" s="46"/>
    </row>
    <row r="421" spans="1:26" ht="12.75" customHeight="1" x14ac:dyDescent="0.2">
      <c r="A421" s="46"/>
      <c r="B421" s="46"/>
      <c r="C421" s="46"/>
      <c r="D421" s="46"/>
      <c r="E421" s="39"/>
      <c r="F421" s="46"/>
      <c r="G421" s="39"/>
      <c r="H421" s="39"/>
      <c r="I421" s="46"/>
      <c r="J421" s="46"/>
      <c r="K421" s="46"/>
      <c r="L421" s="46"/>
      <c r="M421" s="46"/>
      <c r="N421" s="46"/>
      <c r="O421" s="46"/>
      <c r="P421" s="46"/>
      <c r="Q421" s="46"/>
      <c r="R421" s="46"/>
      <c r="S421" s="46"/>
      <c r="T421" s="46"/>
      <c r="U421" s="46"/>
      <c r="V421" s="46"/>
      <c r="W421" s="46"/>
      <c r="X421" s="46"/>
      <c r="Y421" s="46"/>
      <c r="Z421" s="46"/>
    </row>
    <row r="422" spans="1:26" ht="12.75" customHeight="1" x14ac:dyDescent="0.2">
      <c r="A422" s="46"/>
      <c r="B422" s="46"/>
      <c r="C422" s="46"/>
      <c r="D422" s="46"/>
      <c r="E422" s="39"/>
      <c r="F422" s="46"/>
      <c r="G422" s="39"/>
      <c r="H422" s="39"/>
      <c r="I422" s="46"/>
      <c r="J422" s="46"/>
      <c r="K422" s="46"/>
      <c r="L422" s="46"/>
      <c r="M422" s="46"/>
      <c r="N422" s="46"/>
      <c r="O422" s="46"/>
      <c r="P422" s="46"/>
      <c r="Q422" s="46"/>
      <c r="R422" s="46"/>
      <c r="S422" s="46"/>
      <c r="T422" s="46"/>
      <c r="U422" s="46"/>
      <c r="V422" s="46"/>
      <c r="W422" s="46"/>
      <c r="X422" s="46"/>
      <c r="Y422" s="46"/>
      <c r="Z422" s="46"/>
    </row>
    <row r="423" spans="1:26" ht="12.75" customHeight="1" x14ac:dyDescent="0.2">
      <c r="A423" s="46"/>
      <c r="B423" s="46"/>
      <c r="C423" s="46"/>
      <c r="D423" s="46"/>
      <c r="E423" s="39"/>
      <c r="F423" s="46"/>
      <c r="G423" s="39"/>
      <c r="H423" s="39"/>
      <c r="I423" s="46"/>
      <c r="J423" s="46"/>
      <c r="K423" s="46"/>
      <c r="L423" s="46"/>
      <c r="M423" s="46"/>
      <c r="N423" s="46"/>
      <c r="O423" s="46"/>
      <c r="P423" s="46"/>
      <c r="Q423" s="46"/>
      <c r="R423" s="46"/>
      <c r="S423" s="46"/>
      <c r="T423" s="46"/>
      <c r="U423" s="46"/>
      <c r="V423" s="46"/>
      <c r="W423" s="46"/>
      <c r="X423" s="46"/>
      <c r="Y423" s="46"/>
      <c r="Z423" s="46"/>
    </row>
    <row r="424" spans="1:26" ht="12.75" customHeight="1" x14ac:dyDescent="0.2">
      <c r="A424" s="46"/>
      <c r="B424" s="46"/>
      <c r="C424" s="46"/>
      <c r="D424" s="46"/>
      <c r="E424" s="39"/>
      <c r="F424" s="46"/>
      <c r="G424" s="39"/>
      <c r="H424" s="39"/>
      <c r="I424" s="46"/>
      <c r="J424" s="46"/>
      <c r="K424" s="46"/>
      <c r="L424" s="46"/>
      <c r="M424" s="46"/>
      <c r="N424" s="46"/>
      <c r="O424" s="46"/>
      <c r="P424" s="46"/>
      <c r="Q424" s="46"/>
      <c r="R424" s="46"/>
      <c r="S424" s="46"/>
      <c r="T424" s="46"/>
      <c r="U424" s="46"/>
      <c r="V424" s="46"/>
      <c r="W424" s="46"/>
      <c r="X424" s="46"/>
      <c r="Y424" s="46"/>
      <c r="Z424" s="46"/>
    </row>
    <row r="425" spans="1:26" ht="12.75" customHeight="1" x14ac:dyDescent="0.2">
      <c r="A425" s="46"/>
      <c r="B425" s="46"/>
      <c r="C425" s="46"/>
      <c r="D425" s="46"/>
      <c r="E425" s="39"/>
      <c r="F425" s="46"/>
      <c r="G425" s="39"/>
      <c r="H425" s="39"/>
      <c r="I425" s="46"/>
      <c r="J425" s="46"/>
      <c r="K425" s="46"/>
      <c r="L425" s="46"/>
      <c r="M425" s="46"/>
      <c r="N425" s="46"/>
      <c r="O425" s="46"/>
      <c r="P425" s="46"/>
      <c r="Q425" s="46"/>
      <c r="R425" s="46"/>
      <c r="S425" s="46"/>
      <c r="T425" s="46"/>
      <c r="U425" s="46"/>
      <c r="V425" s="46"/>
      <c r="W425" s="46"/>
      <c r="X425" s="46"/>
      <c r="Y425" s="46"/>
      <c r="Z425" s="46"/>
    </row>
    <row r="426" spans="1:26" ht="12.75" customHeight="1" x14ac:dyDescent="0.2">
      <c r="A426" s="46"/>
      <c r="B426" s="46"/>
      <c r="C426" s="46"/>
      <c r="D426" s="46"/>
      <c r="E426" s="39"/>
      <c r="F426" s="46"/>
      <c r="G426" s="39"/>
      <c r="H426" s="39"/>
      <c r="I426" s="46"/>
      <c r="J426" s="46"/>
      <c r="K426" s="46"/>
      <c r="L426" s="46"/>
      <c r="M426" s="46"/>
      <c r="N426" s="46"/>
      <c r="O426" s="46"/>
      <c r="P426" s="46"/>
      <c r="Q426" s="46"/>
      <c r="R426" s="46"/>
      <c r="S426" s="46"/>
      <c r="T426" s="46"/>
      <c r="U426" s="46"/>
      <c r="V426" s="46"/>
      <c r="W426" s="46"/>
      <c r="X426" s="46"/>
      <c r="Y426" s="46"/>
      <c r="Z426" s="46"/>
    </row>
    <row r="427" spans="1:26" ht="12.75" customHeight="1" x14ac:dyDescent="0.2">
      <c r="A427" s="46"/>
      <c r="B427" s="46"/>
      <c r="C427" s="46"/>
      <c r="D427" s="46"/>
      <c r="E427" s="39"/>
      <c r="F427" s="46"/>
      <c r="G427" s="39"/>
      <c r="H427" s="39"/>
      <c r="I427" s="46"/>
      <c r="J427" s="46"/>
      <c r="K427" s="46"/>
      <c r="L427" s="46"/>
      <c r="M427" s="46"/>
      <c r="N427" s="46"/>
      <c r="O427" s="46"/>
      <c r="P427" s="46"/>
      <c r="Q427" s="46"/>
      <c r="R427" s="46"/>
      <c r="S427" s="46"/>
      <c r="T427" s="46"/>
      <c r="U427" s="46"/>
      <c r="V427" s="46"/>
      <c r="W427" s="46"/>
      <c r="X427" s="46"/>
      <c r="Y427" s="46"/>
      <c r="Z427" s="46"/>
    </row>
    <row r="428" spans="1:26" ht="12.75" customHeight="1" x14ac:dyDescent="0.2">
      <c r="A428" s="46"/>
      <c r="B428" s="46"/>
      <c r="C428" s="46"/>
      <c r="D428" s="46"/>
      <c r="E428" s="39"/>
      <c r="F428" s="46"/>
      <c r="G428" s="39"/>
      <c r="H428" s="39"/>
      <c r="I428" s="46"/>
      <c r="J428" s="46"/>
      <c r="K428" s="46"/>
      <c r="L428" s="46"/>
      <c r="M428" s="46"/>
      <c r="N428" s="46"/>
      <c r="O428" s="46"/>
      <c r="P428" s="46"/>
      <c r="Q428" s="46"/>
      <c r="R428" s="46"/>
      <c r="S428" s="46"/>
      <c r="T428" s="46"/>
      <c r="U428" s="46"/>
      <c r="V428" s="46"/>
      <c r="W428" s="46"/>
      <c r="X428" s="46"/>
      <c r="Y428" s="46"/>
      <c r="Z428" s="46"/>
    </row>
    <row r="429" spans="1:26" ht="12.75" customHeight="1" x14ac:dyDescent="0.2">
      <c r="A429" s="46"/>
      <c r="B429" s="46"/>
      <c r="C429" s="46"/>
      <c r="D429" s="46"/>
      <c r="E429" s="39"/>
      <c r="F429" s="46"/>
      <c r="G429" s="39"/>
      <c r="H429" s="39"/>
      <c r="I429" s="46"/>
      <c r="J429" s="46"/>
      <c r="K429" s="46"/>
      <c r="L429" s="46"/>
      <c r="M429" s="46"/>
      <c r="N429" s="46"/>
      <c r="O429" s="46"/>
      <c r="P429" s="46"/>
      <c r="Q429" s="46"/>
      <c r="R429" s="46"/>
      <c r="S429" s="46"/>
      <c r="T429" s="46"/>
      <c r="U429" s="46"/>
      <c r="V429" s="46"/>
      <c r="W429" s="46"/>
      <c r="X429" s="46"/>
      <c r="Y429" s="46"/>
      <c r="Z429" s="46"/>
    </row>
    <row r="430" spans="1:26" ht="12.75" customHeight="1" x14ac:dyDescent="0.2">
      <c r="A430" s="46"/>
      <c r="B430" s="46"/>
      <c r="C430" s="46"/>
      <c r="D430" s="46"/>
      <c r="E430" s="39"/>
      <c r="F430" s="46"/>
      <c r="G430" s="39"/>
      <c r="H430" s="39"/>
      <c r="I430" s="46"/>
      <c r="J430" s="46"/>
      <c r="K430" s="46"/>
      <c r="L430" s="46"/>
      <c r="M430" s="46"/>
      <c r="N430" s="46"/>
      <c r="O430" s="46"/>
      <c r="P430" s="46"/>
      <c r="Q430" s="46"/>
      <c r="R430" s="46"/>
      <c r="S430" s="46"/>
      <c r="T430" s="46"/>
      <c r="U430" s="46"/>
      <c r="V430" s="46"/>
      <c r="W430" s="46"/>
      <c r="X430" s="46"/>
      <c r="Y430" s="46"/>
      <c r="Z430" s="46"/>
    </row>
    <row r="431" spans="1:26" ht="12.75" customHeight="1" x14ac:dyDescent="0.2">
      <c r="A431" s="46"/>
      <c r="B431" s="46"/>
      <c r="C431" s="46"/>
      <c r="D431" s="46"/>
      <c r="E431" s="39"/>
      <c r="F431" s="46"/>
      <c r="G431" s="39"/>
      <c r="H431" s="39"/>
      <c r="I431" s="46"/>
      <c r="J431" s="46"/>
      <c r="K431" s="46"/>
      <c r="L431" s="46"/>
      <c r="M431" s="46"/>
      <c r="N431" s="46"/>
      <c r="O431" s="46"/>
      <c r="P431" s="46"/>
      <c r="Q431" s="46"/>
      <c r="R431" s="46"/>
      <c r="S431" s="46"/>
      <c r="T431" s="46"/>
      <c r="U431" s="46"/>
      <c r="V431" s="46"/>
      <c r="W431" s="46"/>
      <c r="X431" s="46"/>
      <c r="Y431" s="46"/>
      <c r="Z431" s="46"/>
    </row>
    <row r="432" spans="1:26" ht="12.75" customHeight="1" x14ac:dyDescent="0.2">
      <c r="A432" s="46"/>
      <c r="B432" s="46"/>
      <c r="C432" s="46"/>
      <c r="D432" s="46"/>
      <c r="E432" s="39"/>
      <c r="F432" s="46"/>
      <c r="G432" s="39"/>
      <c r="H432" s="39"/>
      <c r="I432" s="46"/>
      <c r="J432" s="46"/>
      <c r="K432" s="46"/>
      <c r="L432" s="46"/>
      <c r="M432" s="46"/>
      <c r="N432" s="46"/>
      <c r="O432" s="46"/>
      <c r="P432" s="46"/>
      <c r="Q432" s="46"/>
      <c r="R432" s="46"/>
      <c r="S432" s="46"/>
      <c r="T432" s="46"/>
      <c r="U432" s="46"/>
      <c r="V432" s="46"/>
      <c r="W432" s="46"/>
      <c r="X432" s="46"/>
      <c r="Y432" s="46"/>
      <c r="Z432" s="46"/>
    </row>
    <row r="433" spans="1:26" ht="12.75" customHeight="1" x14ac:dyDescent="0.2">
      <c r="A433" s="46"/>
      <c r="B433" s="46"/>
      <c r="C433" s="46"/>
      <c r="D433" s="46"/>
      <c r="E433" s="39"/>
      <c r="F433" s="46"/>
      <c r="G433" s="39"/>
      <c r="H433" s="39"/>
      <c r="I433" s="46"/>
      <c r="J433" s="46"/>
      <c r="K433" s="46"/>
      <c r="L433" s="46"/>
      <c r="M433" s="46"/>
      <c r="N433" s="46"/>
      <c r="O433" s="46"/>
      <c r="P433" s="46"/>
      <c r="Q433" s="46"/>
      <c r="R433" s="46"/>
      <c r="S433" s="46"/>
      <c r="T433" s="46"/>
      <c r="U433" s="46"/>
      <c r="V433" s="46"/>
      <c r="W433" s="46"/>
      <c r="X433" s="46"/>
      <c r="Y433" s="46"/>
      <c r="Z433" s="46"/>
    </row>
    <row r="434" spans="1:26" ht="12.75" customHeight="1" x14ac:dyDescent="0.2">
      <c r="A434" s="46"/>
      <c r="B434" s="46"/>
      <c r="C434" s="46"/>
      <c r="D434" s="46"/>
      <c r="E434" s="39"/>
      <c r="F434" s="46"/>
      <c r="G434" s="39"/>
      <c r="H434" s="39"/>
      <c r="I434" s="46"/>
      <c r="J434" s="46"/>
      <c r="K434" s="46"/>
      <c r="L434" s="46"/>
      <c r="M434" s="46"/>
      <c r="N434" s="46"/>
      <c r="O434" s="46"/>
      <c r="P434" s="46"/>
      <c r="Q434" s="46"/>
      <c r="R434" s="46"/>
      <c r="S434" s="46"/>
      <c r="T434" s="46"/>
      <c r="U434" s="46"/>
      <c r="V434" s="46"/>
      <c r="W434" s="46"/>
      <c r="X434" s="46"/>
      <c r="Y434" s="46"/>
      <c r="Z434" s="46"/>
    </row>
    <row r="435" spans="1:26" ht="12.75" customHeight="1" x14ac:dyDescent="0.2">
      <c r="A435" s="46"/>
      <c r="B435" s="46"/>
      <c r="C435" s="46"/>
      <c r="D435" s="46"/>
      <c r="E435" s="39"/>
      <c r="F435" s="46"/>
      <c r="G435" s="39"/>
      <c r="H435" s="39"/>
      <c r="I435" s="46"/>
      <c r="J435" s="46"/>
      <c r="K435" s="46"/>
      <c r="L435" s="46"/>
      <c r="M435" s="46"/>
      <c r="N435" s="46"/>
      <c r="O435" s="46"/>
      <c r="P435" s="46"/>
      <c r="Q435" s="46"/>
      <c r="R435" s="46"/>
      <c r="S435" s="46"/>
      <c r="T435" s="46"/>
      <c r="U435" s="46"/>
      <c r="V435" s="46"/>
      <c r="W435" s="46"/>
      <c r="X435" s="46"/>
      <c r="Y435" s="46"/>
      <c r="Z435" s="46"/>
    </row>
    <row r="436" spans="1:26" ht="12.75" customHeight="1" x14ac:dyDescent="0.2">
      <c r="A436" s="46"/>
      <c r="B436" s="46"/>
      <c r="C436" s="46"/>
      <c r="D436" s="46"/>
      <c r="E436" s="39"/>
      <c r="F436" s="46"/>
      <c r="G436" s="39"/>
      <c r="H436" s="39"/>
      <c r="I436" s="46"/>
      <c r="J436" s="46"/>
      <c r="K436" s="46"/>
      <c r="L436" s="46"/>
      <c r="M436" s="46"/>
      <c r="N436" s="46"/>
      <c r="O436" s="46"/>
      <c r="P436" s="46"/>
      <c r="Q436" s="46"/>
      <c r="R436" s="46"/>
      <c r="S436" s="46"/>
      <c r="T436" s="46"/>
      <c r="U436" s="46"/>
      <c r="V436" s="46"/>
      <c r="W436" s="46"/>
      <c r="X436" s="46"/>
      <c r="Y436" s="46"/>
      <c r="Z436" s="46"/>
    </row>
    <row r="437" spans="1:26" ht="12.75" customHeight="1" x14ac:dyDescent="0.2">
      <c r="A437" s="46"/>
      <c r="B437" s="46"/>
      <c r="C437" s="46"/>
      <c r="D437" s="46"/>
      <c r="E437" s="39"/>
      <c r="F437" s="46"/>
      <c r="G437" s="39"/>
      <c r="H437" s="39"/>
      <c r="I437" s="46"/>
      <c r="J437" s="46"/>
      <c r="K437" s="46"/>
      <c r="L437" s="46"/>
      <c r="M437" s="46"/>
      <c r="N437" s="46"/>
      <c r="O437" s="46"/>
      <c r="P437" s="46"/>
      <c r="Q437" s="46"/>
      <c r="R437" s="46"/>
      <c r="S437" s="46"/>
      <c r="T437" s="46"/>
      <c r="U437" s="46"/>
      <c r="V437" s="46"/>
      <c r="W437" s="46"/>
      <c r="X437" s="46"/>
      <c r="Y437" s="46"/>
      <c r="Z437" s="46"/>
    </row>
    <row r="438" spans="1:26" ht="12.75" customHeight="1" x14ac:dyDescent="0.2">
      <c r="A438" s="46"/>
      <c r="B438" s="46"/>
      <c r="C438" s="46"/>
      <c r="D438" s="46"/>
      <c r="E438" s="39"/>
      <c r="F438" s="46"/>
      <c r="G438" s="39"/>
      <c r="H438" s="39"/>
      <c r="I438" s="46"/>
      <c r="J438" s="46"/>
      <c r="K438" s="46"/>
      <c r="L438" s="46"/>
      <c r="M438" s="46"/>
      <c r="N438" s="46"/>
      <c r="O438" s="46"/>
      <c r="P438" s="46"/>
      <c r="Q438" s="46"/>
      <c r="R438" s="46"/>
      <c r="S438" s="46"/>
      <c r="T438" s="46"/>
      <c r="U438" s="46"/>
      <c r="V438" s="46"/>
      <c r="W438" s="46"/>
      <c r="X438" s="46"/>
      <c r="Y438" s="46"/>
      <c r="Z438" s="46"/>
    </row>
    <row r="439" spans="1:26" ht="12.75" customHeight="1" x14ac:dyDescent="0.2">
      <c r="A439" s="46"/>
      <c r="B439" s="46"/>
      <c r="C439" s="46"/>
      <c r="D439" s="46"/>
      <c r="E439" s="39"/>
      <c r="F439" s="46"/>
      <c r="G439" s="39"/>
      <c r="H439" s="39"/>
      <c r="I439" s="46"/>
      <c r="J439" s="46"/>
      <c r="K439" s="46"/>
      <c r="L439" s="46"/>
      <c r="M439" s="46"/>
      <c r="N439" s="46"/>
      <c r="O439" s="46"/>
      <c r="P439" s="46"/>
      <c r="Q439" s="46"/>
      <c r="R439" s="46"/>
      <c r="S439" s="46"/>
      <c r="T439" s="46"/>
      <c r="U439" s="46"/>
      <c r="V439" s="46"/>
      <c r="W439" s="46"/>
      <c r="X439" s="46"/>
      <c r="Y439" s="46"/>
      <c r="Z439" s="46"/>
    </row>
    <row r="440" spans="1:26" ht="12.75" customHeight="1" x14ac:dyDescent="0.2">
      <c r="A440" s="46"/>
      <c r="B440" s="46"/>
      <c r="C440" s="46"/>
      <c r="D440" s="46"/>
      <c r="E440" s="39"/>
      <c r="F440" s="46"/>
      <c r="G440" s="39"/>
      <c r="H440" s="39"/>
      <c r="I440" s="46"/>
      <c r="J440" s="46"/>
      <c r="K440" s="46"/>
      <c r="L440" s="46"/>
      <c r="M440" s="46"/>
      <c r="N440" s="46"/>
      <c r="O440" s="46"/>
      <c r="P440" s="46"/>
      <c r="Q440" s="46"/>
      <c r="R440" s="46"/>
      <c r="S440" s="46"/>
      <c r="T440" s="46"/>
      <c r="U440" s="46"/>
      <c r="V440" s="46"/>
      <c r="W440" s="46"/>
      <c r="X440" s="46"/>
      <c r="Y440" s="46"/>
      <c r="Z440" s="46"/>
    </row>
    <row r="441" spans="1:26" ht="12.75" customHeight="1" x14ac:dyDescent="0.2">
      <c r="A441" s="46"/>
      <c r="B441" s="46"/>
      <c r="C441" s="46"/>
      <c r="D441" s="46"/>
      <c r="E441" s="39"/>
      <c r="F441" s="46"/>
      <c r="G441" s="39"/>
      <c r="H441" s="39"/>
      <c r="I441" s="46"/>
      <c r="J441" s="46"/>
      <c r="K441" s="46"/>
      <c r="L441" s="46"/>
      <c r="M441" s="46"/>
      <c r="N441" s="46"/>
      <c r="O441" s="46"/>
      <c r="P441" s="46"/>
      <c r="Q441" s="46"/>
      <c r="R441" s="46"/>
      <c r="S441" s="46"/>
      <c r="T441" s="46"/>
      <c r="U441" s="46"/>
      <c r="V441" s="46"/>
      <c r="W441" s="46"/>
      <c r="X441" s="46"/>
      <c r="Y441" s="46"/>
      <c r="Z441" s="46"/>
    </row>
    <row r="442" spans="1:26" ht="12.75" customHeight="1" x14ac:dyDescent="0.2">
      <c r="A442" s="46"/>
      <c r="B442" s="46"/>
      <c r="C442" s="46"/>
      <c r="D442" s="46"/>
      <c r="E442" s="39"/>
      <c r="F442" s="46"/>
      <c r="G442" s="39"/>
      <c r="H442" s="39"/>
      <c r="I442" s="46"/>
      <c r="J442" s="46"/>
      <c r="K442" s="46"/>
      <c r="L442" s="46"/>
      <c r="M442" s="46"/>
      <c r="N442" s="46"/>
      <c r="O442" s="46"/>
      <c r="P442" s="46"/>
      <c r="Q442" s="46"/>
      <c r="R442" s="46"/>
      <c r="S442" s="46"/>
      <c r="T442" s="46"/>
      <c r="U442" s="46"/>
      <c r="V442" s="46"/>
      <c r="W442" s="46"/>
      <c r="X442" s="46"/>
      <c r="Y442" s="46"/>
      <c r="Z442" s="46"/>
    </row>
    <row r="443" spans="1:26" ht="12.75" customHeight="1" x14ac:dyDescent="0.2">
      <c r="A443" s="46"/>
      <c r="B443" s="46"/>
      <c r="C443" s="46"/>
      <c r="D443" s="46"/>
      <c r="E443" s="39"/>
      <c r="F443" s="46"/>
      <c r="G443" s="39"/>
      <c r="H443" s="39"/>
      <c r="I443" s="46"/>
      <c r="J443" s="46"/>
      <c r="K443" s="46"/>
      <c r="L443" s="46"/>
      <c r="M443" s="46"/>
      <c r="N443" s="46"/>
      <c r="O443" s="46"/>
      <c r="P443" s="46"/>
      <c r="Q443" s="46"/>
      <c r="R443" s="46"/>
      <c r="S443" s="46"/>
      <c r="T443" s="46"/>
      <c r="U443" s="46"/>
      <c r="V443" s="46"/>
      <c r="W443" s="46"/>
      <c r="X443" s="46"/>
      <c r="Y443" s="46"/>
      <c r="Z443" s="46"/>
    </row>
    <row r="444" spans="1:26" ht="12.75" customHeight="1" x14ac:dyDescent="0.2">
      <c r="A444" s="46"/>
      <c r="B444" s="46"/>
      <c r="C444" s="46"/>
      <c r="D444" s="46"/>
      <c r="E444" s="39"/>
      <c r="F444" s="46"/>
      <c r="G444" s="39"/>
      <c r="H444" s="39"/>
      <c r="I444" s="46"/>
      <c r="J444" s="46"/>
      <c r="K444" s="46"/>
      <c r="L444" s="46"/>
      <c r="M444" s="46"/>
      <c r="N444" s="46"/>
      <c r="O444" s="46"/>
      <c r="P444" s="46"/>
      <c r="Q444" s="46"/>
      <c r="R444" s="46"/>
      <c r="S444" s="46"/>
      <c r="T444" s="46"/>
      <c r="U444" s="46"/>
      <c r="V444" s="46"/>
      <c r="W444" s="46"/>
      <c r="X444" s="46"/>
      <c r="Y444" s="46"/>
      <c r="Z444" s="46"/>
    </row>
    <row r="445" spans="1:26" ht="12.75" customHeight="1" x14ac:dyDescent="0.2">
      <c r="A445" s="46"/>
      <c r="B445" s="46"/>
      <c r="C445" s="46"/>
      <c r="D445" s="46"/>
      <c r="E445" s="39"/>
      <c r="F445" s="46"/>
      <c r="G445" s="39"/>
      <c r="H445" s="39"/>
      <c r="I445" s="46"/>
      <c r="J445" s="46"/>
      <c r="K445" s="46"/>
      <c r="L445" s="46"/>
      <c r="M445" s="46"/>
      <c r="N445" s="46"/>
      <c r="O445" s="46"/>
      <c r="P445" s="46"/>
      <c r="Q445" s="46"/>
      <c r="R445" s="46"/>
      <c r="S445" s="46"/>
      <c r="T445" s="46"/>
      <c r="U445" s="46"/>
      <c r="V445" s="46"/>
      <c r="W445" s="46"/>
      <c r="X445" s="46"/>
      <c r="Y445" s="46"/>
      <c r="Z445" s="46"/>
    </row>
    <row r="446" spans="1:26" ht="12.75" customHeight="1" x14ac:dyDescent="0.2">
      <c r="A446" s="46"/>
      <c r="B446" s="46"/>
      <c r="C446" s="46"/>
      <c r="D446" s="46"/>
      <c r="E446" s="39"/>
      <c r="F446" s="46"/>
      <c r="G446" s="39"/>
      <c r="H446" s="39"/>
      <c r="I446" s="46"/>
      <c r="J446" s="46"/>
      <c r="K446" s="46"/>
      <c r="L446" s="46"/>
      <c r="M446" s="46"/>
      <c r="N446" s="46"/>
      <c r="O446" s="46"/>
      <c r="P446" s="46"/>
      <c r="Q446" s="46"/>
      <c r="R446" s="46"/>
      <c r="S446" s="46"/>
      <c r="T446" s="46"/>
      <c r="U446" s="46"/>
      <c r="V446" s="46"/>
      <c r="W446" s="46"/>
      <c r="X446" s="46"/>
      <c r="Y446" s="46"/>
      <c r="Z446" s="46"/>
    </row>
    <row r="447" spans="1:26" ht="12.75" customHeight="1" x14ac:dyDescent="0.2">
      <c r="A447" s="46"/>
      <c r="B447" s="46"/>
      <c r="C447" s="46"/>
      <c r="D447" s="46"/>
      <c r="E447" s="39"/>
      <c r="F447" s="46"/>
      <c r="G447" s="39"/>
      <c r="H447" s="39"/>
      <c r="I447" s="46"/>
      <c r="J447" s="46"/>
      <c r="K447" s="46"/>
      <c r="L447" s="46"/>
      <c r="M447" s="46"/>
      <c r="N447" s="46"/>
      <c r="O447" s="46"/>
      <c r="P447" s="46"/>
      <c r="Q447" s="46"/>
      <c r="R447" s="46"/>
      <c r="S447" s="46"/>
      <c r="T447" s="46"/>
      <c r="U447" s="46"/>
      <c r="V447" s="46"/>
      <c r="W447" s="46"/>
      <c r="X447" s="46"/>
      <c r="Y447" s="46"/>
      <c r="Z447" s="46"/>
    </row>
    <row r="448" spans="1:26" ht="12.75" customHeight="1" x14ac:dyDescent="0.2">
      <c r="A448" s="46"/>
      <c r="B448" s="46"/>
      <c r="C448" s="46"/>
      <c r="D448" s="46"/>
      <c r="E448" s="39"/>
      <c r="F448" s="46"/>
      <c r="G448" s="39"/>
      <c r="H448" s="39"/>
      <c r="I448" s="46"/>
      <c r="J448" s="46"/>
      <c r="K448" s="46"/>
      <c r="L448" s="46"/>
      <c r="M448" s="46"/>
      <c r="N448" s="46"/>
      <c r="O448" s="46"/>
      <c r="P448" s="46"/>
      <c r="Q448" s="46"/>
      <c r="R448" s="46"/>
      <c r="S448" s="46"/>
      <c r="T448" s="46"/>
      <c r="U448" s="46"/>
      <c r="V448" s="46"/>
      <c r="W448" s="46"/>
      <c r="X448" s="46"/>
      <c r="Y448" s="46"/>
      <c r="Z448" s="46"/>
    </row>
    <row r="449" spans="1:26" ht="12.75" customHeight="1" x14ac:dyDescent="0.2">
      <c r="A449" s="46"/>
      <c r="B449" s="46"/>
      <c r="C449" s="46"/>
      <c r="D449" s="46"/>
      <c r="E449" s="39"/>
      <c r="F449" s="46"/>
      <c r="G449" s="39"/>
      <c r="H449" s="39"/>
      <c r="I449" s="46"/>
      <c r="J449" s="46"/>
      <c r="K449" s="46"/>
      <c r="L449" s="46"/>
      <c r="M449" s="46"/>
      <c r="N449" s="46"/>
      <c r="O449" s="46"/>
      <c r="P449" s="46"/>
      <c r="Q449" s="46"/>
      <c r="R449" s="46"/>
      <c r="S449" s="46"/>
      <c r="T449" s="46"/>
      <c r="U449" s="46"/>
      <c r="V449" s="46"/>
      <c r="W449" s="46"/>
      <c r="X449" s="46"/>
      <c r="Y449" s="46"/>
      <c r="Z449" s="46"/>
    </row>
    <row r="450" spans="1:26" ht="12.75" customHeight="1" x14ac:dyDescent="0.2">
      <c r="A450" s="46"/>
      <c r="B450" s="46"/>
      <c r="C450" s="46"/>
      <c r="D450" s="46"/>
      <c r="E450" s="39"/>
      <c r="F450" s="46"/>
      <c r="G450" s="39"/>
      <c r="H450" s="39"/>
      <c r="I450" s="46"/>
      <c r="J450" s="46"/>
      <c r="K450" s="46"/>
      <c r="L450" s="46"/>
      <c r="M450" s="46"/>
      <c r="N450" s="46"/>
      <c r="O450" s="46"/>
      <c r="P450" s="46"/>
      <c r="Q450" s="46"/>
      <c r="R450" s="46"/>
      <c r="S450" s="46"/>
      <c r="T450" s="46"/>
      <c r="U450" s="46"/>
      <c r="V450" s="46"/>
      <c r="W450" s="46"/>
      <c r="X450" s="46"/>
      <c r="Y450" s="46"/>
      <c r="Z450" s="46"/>
    </row>
    <row r="451" spans="1:26" ht="12.75" customHeight="1" x14ac:dyDescent="0.2">
      <c r="A451" s="46"/>
      <c r="B451" s="46"/>
      <c r="C451" s="46"/>
      <c r="D451" s="46"/>
      <c r="E451" s="39"/>
      <c r="F451" s="46"/>
      <c r="G451" s="39"/>
      <c r="H451" s="39"/>
      <c r="I451" s="46"/>
      <c r="J451" s="46"/>
      <c r="K451" s="46"/>
      <c r="L451" s="46"/>
      <c r="M451" s="46"/>
      <c r="N451" s="46"/>
      <c r="O451" s="46"/>
      <c r="P451" s="46"/>
      <c r="Q451" s="46"/>
      <c r="R451" s="46"/>
      <c r="S451" s="46"/>
      <c r="T451" s="46"/>
      <c r="U451" s="46"/>
      <c r="V451" s="46"/>
      <c r="W451" s="46"/>
      <c r="X451" s="46"/>
      <c r="Y451" s="46"/>
      <c r="Z451" s="46"/>
    </row>
    <row r="452" spans="1:26" ht="12.75" customHeight="1" x14ac:dyDescent="0.2">
      <c r="A452" s="46"/>
      <c r="B452" s="46"/>
      <c r="C452" s="46"/>
      <c r="D452" s="46"/>
      <c r="E452" s="39"/>
      <c r="F452" s="46"/>
      <c r="G452" s="39"/>
      <c r="H452" s="39"/>
      <c r="I452" s="46"/>
      <c r="J452" s="46"/>
      <c r="K452" s="46"/>
      <c r="L452" s="46"/>
      <c r="M452" s="46"/>
      <c r="N452" s="46"/>
      <c r="O452" s="46"/>
      <c r="P452" s="46"/>
      <c r="Q452" s="46"/>
      <c r="R452" s="46"/>
      <c r="S452" s="46"/>
      <c r="T452" s="46"/>
      <c r="U452" s="46"/>
      <c r="V452" s="46"/>
      <c r="W452" s="46"/>
      <c r="X452" s="46"/>
      <c r="Y452" s="46"/>
      <c r="Z452" s="46"/>
    </row>
    <row r="453" spans="1:26" ht="12.75" customHeight="1" x14ac:dyDescent="0.2">
      <c r="A453" s="46"/>
      <c r="B453" s="46"/>
      <c r="C453" s="46"/>
      <c r="D453" s="46"/>
      <c r="E453" s="39"/>
      <c r="F453" s="46"/>
      <c r="G453" s="39"/>
      <c r="H453" s="39"/>
      <c r="I453" s="46"/>
      <c r="J453" s="46"/>
      <c r="K453" s="46"/>
      <c r="L453" s="46"/>
      <c r="M453" s="46"/>
      <c r="N453" s="46"/>
      <c r="O453" s="46"/>
      <c r="P453" s="46"/>
      <c r="Q453" s="46"/>
      <c r="R453" s="46"/>
      <c r="S453" s="46"/>
      <c r="T453" s="46"/>
      <c r="U453" s="46"/>
      <c r="V453" s="46"/>
      <c r="W453" s="46"/>
      <c r="X453" s="46"/>
      <c r="Y453" s="46"/>
      <c r="Z453" s="46"/>
    </row>
    <row r="454" spans="1:26" ht="12.75" customHeight="1" x14ac:dyDescent="0.2">
      <c r="A454" s="46"/>
      <c r="B454" s="46"/>
      <c r="C454" s="46"/>
      <c r="D454" s="46"/>
      <c r="E454" s="39"/>
      <c r="F454" s="46"/>
      <c r="G454" s="39"/>
      <c r="H454" s="39"/>
      <c r="I454" s="46"/>
      <c r="J454" s="46"/>
      <c r="K454" s="46"/>
      <c r="L454" s="46"/>
      <c r="M454" s="46"/>
      <c r="N454" s="46"/>
      <c r="O454" s="46"/>
      <c r="P454" s="46"/>
      <c r="Q454" s="46"/>
      <c r="R454" s="46"/>
      <c r="S454" s="46"/>
      <c r="T454" s="46"/>
      <c r="U454" s="46"/>
      <c r="V454" s="46"/>
      <c r="W454" s="46"/>
      <c r="X454" s="46"/>
      <c r="Y454" s="46"/>
      <c r="Z454" s="46"/>
    </row>
    <row r="455" spans="1:26" ht="12.75" customHeight="1" x14ac:dyDescent="0.2">
      <c r="A455" s="46"/>
      <c r="B455" s="46"/>
      <c r="C455" s="46"/>
      <c r="D455" s="46"/>
      <c r="E455" s="39"/>
      <c r="F455" s="46"/>
      <c r="G455" s="39"/>
      <c r="H455" s="39"/>
      <c r="I455" s="46"/>
      <c r="J455" s="46"/>
      <c r="K455" s="46"/>
      <c r="L455" s="46"/>
      <c r="M455" s="46"/>
      <c r="N455" s="46"/>
      <c r="O455" s="46"/>
      <c r="P455" s="46"/>
      <c r="Q455" s="46"/>
      <c r="R455" s="46"/>
      <c r="S455" s="46"/>
      <c r="T455" s="46"/>
      <c r="U455" s="46"/>
      <c r="V455" s="46"/>
      <c r="W455" s="46"/>
      <c r="X455" s="46"/>
      <c r="Y455" s="46"/>
      <c r="Z455" s="46"/>
    </row>
    <row r="456" spans="1:26" ht="12.75" customHeight="1" x14ac:dyDescent="0.2">
      <c r="A456" s="46"/>
      <c r="B456" s="46"/>
      <c r="C456" s="46"/>
      <c r="D456" s="46"/>
      <c r="E456" s="39"/>
      <c r="F456" s="46"/>
      <c r="G456" s="39"/>
      <c r="H456" s="39"/>
      <c r="I456" s="46"/>
      <c r="J456" s="46"/>
      <c r="K456" s="46"/>
      <c r="L456" s="46"/>
      <c r="M456" s="46"/>
      <c r="N456" s="46"/>
      <c r="O456" s="46"/>
      <c r="P456" s="46"/>
      <c r="Q456" s="46"/>
      <c r="R456" s="46"/>
      <c r="S456" s="46"/>
      <c r="T456" s="46"/>
      <c r="U456" s="46"/>
      <c r="V456" s="46"/>
      <c r="W456" s="46"/>
      <c r="X456" s="46"/>
      <c r="Y456" s="46"/>
      <c r="Z456" s="46"/>
    </row>
    <row r="457" spans="1:26" ht="12.75" customHeight="1" x14ac:dyDescent="0.2">
      <c r="A457" s="46"/>
      <c r="B457" s="46"/>
      <c r="C457" s="46"/>
      <c r="D457" s="46"/>
      <c r="E457" s="39"/>
      <c r="F457" s="46"/>
      <c r="G457" s="39"/>
      <c r="H457" s="39"/>
      <c r="I457" s="46"/>
      <c r="J457" s="46"/>
      <c r="K457" s="46"/>
      <c r="L457" s="46"/>
      <c r="M457" s="46"/>
      <c r="N457" s="46"/>
      <c r="O457" s="46"/>
      <c r="P457" s="46"/>
      <c r="Q457" s="46"/>
      <c r="R457" s="46"/>
      <c r="S457" s="46"/>
      <c r="T457" s="46"/>
      <c r="U457" s="46"/>
      <c r="V457" s="46"/>
      <c r="W457" s="46"/>
      <c r="X457" s="46"/>
      <c r="Y457" s="46"/>
      <c r="Z457" s="46"/>
    </row>
    <row r="458" spans="1:26" ht="12.75" customHeight="1" x14ac:dyDescent="0.2">
      <c r="A458" s="46"/>
      <c r="B458" s="46"/>
      <c r="C458" s="46"/>
      <c r="D458" s="46"/>
      <c r="E458" s="39"/>
      <c r="F458" s="46"/>
      <c r="G458" s="39"/>
      <c r="H458" s="39"/>
      <c r="I458" s="46"/>
      <c r="J458" s="46"/>
      <c r="K458" s="46"/>
      <c r="L458" s="46"/>
      <c r="M458" s="46"/>
      <c r="N458" s="46"/>
      <c r="O458" s="46"/>
      <c r="P458" s="46"/>
      <c r="Q458" s="46"/>
      <c r="R458" s="46"/>
      <c r="S458" s="46"/>
      <c r="T458" s="46"/>
      <c r="U458" s="46"/>
      <c r="V458" s="46"/>
      <c r="W458" s="46"/>
      <c r="X458" s="46"/>
      <c r="Y458" s="46"/>
      <c r="Z458" s="46"/>
    </row>
    <row r="459" spans="1:26" ht="12.75" customHeight="1" x14ac:dyDescent="0.2">
      <c r="A459" s="46"/>
      <c r="B459" s="46"/>
      <c r="C459" s="46"/>
      <c r="D459" s="46"/>
      <c r="E459" s="39"/>
      <c r="F459" s="46"/>
      <c r="G459" s="39"/>
      <c r="H459" s="39"/>
      <c r="I459" s="46"/>
      <c r="J459" s="46"/>
      <c r="K459" s="46"/>
      <c r="L459" s="46"/>
      <c r="M459" s="46"/>
      <c r="N459" s="46"/>
      <c r="O459" s="46"/>
      <c r="P459" s="46"/>
      <c r="Q459" s="46"/>
      <c r="R459" s="46"/>
      <c r="S459" s="46"/>
      <c r="T459" s="46"/>
      <c r="U459" s="46"/>
      <c r="V459" s="46"/>
      <c r="W459" s="46"/>
      <c r="X459" s="46"/>
      <c r="Y459" s="46"/>
      <c r="Z459" s="46"/>
    </row>
    <row r="460" spans="1:26" ht="12.75" customHeight="1" x14ac:dyDescent="0.2">
      <c r="A460" s="46"/>
      <c r="B460" s="46"/>
      <c r="C460" s="46"/>
      <c r="D460" s="46"/>
      <c r="E460" s="39"/>
      <c r="F460" s="46"/>
      <c r="G460" s="39"/>
      <c r="H460" s="39"/>
      <c r="I460" s="46"/>
      <c r="J460" s="46"/>
      <c r="K460" s="46"/>
      <c r="L460" s="46"/>
      <c r="M460" s="46"/>
      <c r="N460" s="46"/>
      <c r="O460" s="46"/>
      <c r="P460" s="46"/>
      <c r="Q460" s="46"/>
      <c r="R460" s="46"/>
      <c r="S460" s="46"/>
      <c r="T460" s="46"/>
      <c r="U460" s="46"/>
      <c r="V460" s="46"/>
      <c r="W460" s="46"/>
      <c r="X460" s="46"/>
      <c r="Y460" s="46"/>
      <c r="Z460" s="46"/>
    </row>
    <row r="461" spans="1:26" ht="12.75" customHeight="1" x14ac:dyDescent="0.2">
      <c r="A461" s="46"/>
      <c r="B461" s="46"/>
      <c r="C461" s="46"/>
      <c r="D461" s="46"/>
      <c r="E461" s="39"/>
      <c r="F461" s="46"/>
      <c r="G461" s="39"/>
      <c r="H461" s="39"/>
      <c r="I461" s="46"/>
      <c r="J461" s="46"/>
      <c r="K461" s="46"/>
      <c r="L461" s="46"/>
      <c r="M461" s="46"/>
      <c r="N461" s="46"/>
      <c r="O461" s="46"/>
      <c r="P461" s="46"/>
      <c r="Q461" s="46"/>
      <c r="R461" s="46"/>
      <c r="S461" s="46"/>
      <c r="T461" s="46"/>
      <c r="U461" s="46"/>
      <c r="V461" s="46"/>
      <c r="W461" s="46"/>
      <c r="X461" s="46"/>
      <c r="Y461" s="46"/>
      <c r="Z461" s="46"/>
    </row>
    <row r="462" spans="1:26" ht="12.75" customHeight="1" x14ac:dyDescent="0.2">
      <c r="A462" s="46"/>
      <c r="B462" s="46"/>
      <c r="C462" s="46"/>
      <c r="D462" s="46"/>
      <c r="E462" s="39"/>
      <c r="F462" s="46"/>
      <c r="G462" s="39"/>
      <c r="H462" s="39"/>
      <c r="I462" s="46"/>
      <c r="J462" s="46"/>
      <c r="K462" s="46"/>
      <c r="L462" s="46"/>
      <c r="M462" s="46"/>
      <c r="N462" s="46"/>
      <c r="O462" s="46"/>
      <c r="P462" s="46"/>
      <c r="Q462" s="46"/>
      <c r="R462" s="46"/>
      <c r="S462" s="46"/>
      <c r="T462" s="46"/>
      <c r="U462" s="46"/>
      <c r="V462" s="46"/>
      <c r="W462" s="46"/>
      <c r="X462" s="46"/>
      <c r="Y462" s="46"/>
      <c r="Z462" s="46"/>
    </row>
    <row r="463" spans="1:26" ht="12.75" customHeight="1" x14ac:dyDescent="0.2">
      <c r="A463" s="46"/>
      <c r="B463" s="46"/>
      <c r="C463" s="46"/>
      <c r="D463" s="46"/>
      <c r="E463" s="39"/>
      <c r="F463" s="46"/>
      <c r="G463" s="39"/>
      <c r="H463" s="39"/>
      <c r="I463" s="46"/>
      <c r="J463" s="46"/>
      <c r="K463" s="46"/>
      <c r="L463" s="46"/>
      <c r="M463" s="46"/>
      <c r="N463" s="46"/>
      <c r="O463" s="46"/>
      <c r="P463" s="46"/>
      <c r="Q463" s="46"/>
      <c r="R463" s="46"/>
      <c r="S463" s="46"/>
      <c r="T463" s="46"/>
      <c r="U463" s="46"/>
      <c r="V463" s="46"/>
      <c r="W463" s="46"/>
      <c r="X463" s="46"/>
      <c r="Y463" s="46"/>
      <c r="Z463" s="46"/>
    </row>
    <row r="464" spans="1:26" ht="12.75" customHeight="1" x14ac:dyDescent="0.2">
      <c r="A464" s="46"/>
      <c r="B464" s="46"/>
      <c r="C464" s="46"/>
      <c r="D464" s="46"/>
      <c r="E464" s="39"/>
      <c r="F464" s="46"/>
      <c r="G464" s="39"/>
      <c r="H464" s="39"/>
      <c r="I464" s="46"/>
      <c r="J464" s="46"/>
      <c r="K464" s="46"/>
      <c r="L464" s="46"/>
      <c r="M464" s="46"/>
      <c r="N464" s="46"/>
      <c r="O464" s="46"/>
      <c r="P464" s="46"/>
      <c r="Q464" s="46"/>
      <c r="R464" s="46"/>
      <c r="S464" s="46"/>
      <c r="T464" s="46"/>
      <c r="U464" s="46"/>
      <c r="V464" s="46"/>
      <c r="W464" s="46"/>
      <c r="X464" s="46"/>
      <c r="Y464" s="46"/>
      <c r="Z464" s="46"/>
    </row>
    <row r="465" spans="1:26" ht="12.75" customHeight="1" x14ac:dyDescent="0.2">
      <c r="A465" s="46"/>
      <c r="B465" s="46"/>
      <c r="C465" s="46"/>
      <c r="D465" s="46"/>
      <c r="E465" s="39"/>
      <c r="F465" s="46"/>
      <c r="G465" s="39"/>
      <c r="H465" s="39"/>
      <c r="I465" s="46"/>
      <c r="J465" s="46"/>
      <c r="K465" s="46"/>
      <c r="L465" s="46"/>
      <c r="M465" s="46"/>
      <c r="N465" s="46"/>
      <c r="O465" s="46"/>
      <c r="P465" s="46"/>
      <c r="Q465" s="46"/>
      <c r="R465" s="46"/>
      <c r="S465" s="46"/>
      <c r="T465" s="46"/>
      <c r="U465" s="46"/>
      <c r="V465" s="46"/>
      <c r="W465" s="46"/>
      <c r="X465" s="46"/>
      <c r="Y465" s="46"/>
      <c r="Z465" s="46"/>
    </row>
    <row r="466" spans="1:26" ht="12.75" customHeight="1" x14ac:dyDescent="0.2">
      <c r="A466" s="46"/>
      <c r="B466" s="46"/>
      <c r="C466" s="46"/>
      <c r="D466" s="46"/>
      <c r="E466" s="39"/>
      <c r="F466" s="46"/>
      <c r="G466" s="39"/>
      <c r="H466" s="39"/>
      <c r="I466" s="46"/>
      <c r="J466" s="46"/>
      <c r="K466" s="46"/>
      <c r="L466" s="46"/>
      <c r="M466" s="46"/>
      <c r="N466" s="46"/>
      <c r="O466" s="46"/>
      <c r="P466" s="46"/>
      <c r="Q466" s="46"/>
      <c r="R466" s="46"/>
      <c r="S466" s="46"/>
      <c r="T466" s="46"/>
      <c r="U466" s="46"/>
      <c r="V466" s="46"/>
      <c r="W466" s="46"/>
      <c r="X466" s="46"/>
      <c r="Y466" s="46"/>
      <c r="Z466" s="46"/>
    </row>
    <row r="467" spans="1:26" ht="12.75" customHeight="1" x14ac:dyDescent="0.2">
      <c r="A467" s="46"/>
      <c r="B467" s="46"/>
      <c r="C467" s="46"/>
      <c r="D467" s="46"/>
      <c r="E467" s="39"/>
      <c r="F467" s="46"/>
      <c r="G467" s="39"/>
      <c r="H467" s="39"/>
      <c r="I467" s="46"/>
      <c r="J467" s="46"/>
      <c r="K467" s="46"/>
      <c r="L467" s="46"/>
      <c r="M467" s="46"/>
      <c r="N467" s="46"/>
      <c r="O467" s="46"/>
      <c r="P467" s="46"/>
      <c r="Q467" s="46"/>
      <c r="R467" s="46"/>
      <c r="S467" s="46"/>
      <c r="T467" s="46"/>
      <c r="U467" s="46"/>
      <c r="V467" s="46"/>
      <c r="W467" s="46"/>
      <c r="X467" s="46"/>
      <c r="Y467" s="46"/>
      <c r="Z467" s="46"/>
    </row>
    <row r="468" spans="1:26" ht="12.75" customHeight="1" x14ac:dyDescent="0.2">
      <c r="A468" s="46"/>
      <c r="B468" s="46"/>
      <c r="C468" s="46"/>
      <c r="D468" s="46"/>
      <c r="E468" s="39"/>
      <c r="F468" s="46"/>
      <c r="G468" s="39"/>
      <c r="H468" s="39"/>
      <c r="I468" s="46"/>
      <c r="J468" s="46"/>
      <c r="K468" s="46"/>
      <c r="L468" s="46"/>
      <c r="M468" s="46"/>
      <c r="N468" s="46"/>
      <c r="O468" s="46"/>
      <c r="P468" s="46"/>
      <c r="Q468" s="46"/>
      <c r="R468" s="46"/>
      <c r="S468" s="46"/>
      <c r="T468" s="46"/>
      <c r="U468" s="46"/>
      <c r="V468" s="46"/>
      <c r="W468" s="46"/>
      <c r="X468" s="46"/>
      <c r="Y468" s="46"/>
      <c r="Z468" s="46"/>
    </row>
    <row r="469" spans="1:26" ht="12.75" customHeight="1" x14ac:dyDescent="0.2">
      <c r="A469" s="46"/>
      <c r="B469" s="46"/>
      <c r="C469" s="46"/>
      <c r="D469" s="46"/>
      <c r="E469" s="39"/>
      <c r="F469" s="46"/>
      <c r="G469" s="39"/>
      <c r="H469" s="39"/>
      <c r="I469" s="46"/>
      <c r="J469" s="46"/>
      <c r="K469" s="46"/>
      <c r="L469" s="46"/>
      <c r="M469" s="46"/>
      <c r="N469" s="46"/>
      <c r="O469" s="46"/>
      <c r="P469" s="46"/>
      <c r="Q469" s="46"/>
      <c r="R469" s="46"/>
      <c r="S469" s="46"/>
      <c r="T469" s="46"/>
      <c r="U469" s="46"/>
      <c r="V469" s="46"/>
      <c r="W469" s="46"/>
      <c r="X469" s="46"/>
      <c r="Y469" s="46"/>
      <c r="Z469" s="46"/>
    </row>
    <row r="470" spans="1:26" ht="12.75" customHeight="1" x14ac:dyDescent="0.2">
      <c r="A470" s="46"/>
      <c r="B470" s="46"/>
      <c r="C470" s="46"/>
      <c r="D470" s="46"/>
      <c r="E470" s="39"/>
      <c r="F470" s="46"/>
      <c r="G470" s="39"/>
      <c r="H470" s="39"/>
      <c r="I470" s="46"/>
      <c r="J470" s="46"/>
      <c r="K470" s="46"/>
      <c r="L470" s="46"/>
      <c r="M470" s="46"/>
      <c r="N470" s="46"/>
      <c r="O470" s="46"/>
      <c r="P470" s="46"/>
      <c r="Q470" s="46"/>
      <c r="R470" s="46"/>
      <c r="S470" s="46"/>
      <c r="T470" s="46"/>
      <c r="U470" s="46"/>
      <c r="V470" s="46"/>
      <c r="W470" s="46"/>
      <c r="X470" s="46"/>
      <c r="Y470" s="46"/>
      <c r="Z470" s="46"/>
    </row>
    <row r="471" spans="1:26" ht="12.75" customHeight="1" x14ac:dyDescent="0.2">
      <c r="A471" s="46"/>
      <c r="B471" s="46"/>
      <c r="C471" s="46"/>
      <c r="D471" s="46"/>
      <c r="E471" s="39"/>
      <c r="F471" s="46"/>
      <c r="G471" s="39"/>
      <c r="H471" s="39"/>
      <c r="I471" s="46"/>
      <c r="J471" s="46"/>
      <c r="K471" s="46"/>
      <c r="L471" s="46"/>
      <c r="M471" s="46"/>
      <c r="N471" s="46"/>
      <c r="O471" s="46"/>
      <c r="P471" s="46"/>
      <c r="Q471" s="46"/>
      <c r="R471" s="46"/>
      <c r="S471" s="46"/>
      <c r="T471" s="46"/>
      <c r="U471" s="46"/>
      <c r="V471" s="46"/>
      <c r="W471" s="46"/>
      <c r="X471" s="46"/>
      <c r="Y471" s="46"/>
      <c r="Z471" s="46"/>
    </row>
    <row r="472" spans="1:26" ht="12.75" customHeight="1" x14ac:dyDescent="0.2">
      <c r="A472" s="46"/>
      <c r="B472" s="46"/>
      <c r="C472" s="46"/>
      <c r="D472" s="46"/>
      <c r="E472" s="39"/>
      <c r="F472" s="46"/>
      <c r="G472" s="39"/>
      <c r="H472" s="39"/>
      <c r="I472" s="46"/>
      <c r="J472" s="46"/>
      <c r="K472" s="46"/>
      <c r="L472" s="46"/>
      <c r="M472" s="46"/>
      <c r="N472" s="46"/>
      <c r="O472" s="46"/>
      <c r="P472" s="46"/>
      <c r="Q472" s="46"/>
      <c r="R472" s="46"/>
      <c r="S472" s="46"/>
      <c r="T472" s="46"/>
      <c r="U472" s="46"/>
      <c r="V472" s="46"/>
      <c r="W472" s="46"/>
      <c r="X472" s="46"/>
      <c r="Y472" s="46"/>
      <c r="Z472" s="46"/>
    </row>
    <row r="473" spans="1:26" ht="12.75" customHeight="1" x14ac:dyDescent="0.2">
      <c r="A473" s="46"/>
      <c r="B473" s="46"/>
      <c r="C473" s="46"/>
      <c r="D473" s="46"/>
      <c r="E473" s="39"/>
      <c r="F473" s="46"/>
      <c r="G473" s="39"/>
      <c r="H473" s="39"/>
      <c r="I473" s="46"/>
      <c r="J473" s="46"/>
      <c r="K473" s="46"/>
      <c r="L473" s="46"/>
      <c r="M473" s="46"/>
      <c r="N473" s="46"/>
      <c r="O473" s="46"/>
      <c r="P473" s="46"/>
      <c r="Q473" s="46"/>
      <c r="R473" s="46"/>
      <c r="S473" s="46"/>
      <c r="T473" s="46"/>
      <c r="U473" s="46"/>
      <c r="V473" s="46"/>
      <c r="W473" s="46"/>
      <c r="X473" s="46"/>
      <c r="Y473" s="46"/>
      <c r="Z473" s="46"/>
    </row>
    <row r="474" spans="1:26" ht="12.75" customHeight="1" x14ac:dyDescent="0.2">
      <c r="A474" s="46"/>
      <c r="B474" s="46"/>
      <c r="C474" s="46"/>
      <c r="D474" s="46"/>
      <c r="E474" s="39"/>
      <c r="F474" s="46"/>
      <c r="G474" s="39"/>
      <c r="H474" s="39"/>
      <c r="I474" s="46"/>
      <c r="J474" s="46"/>
      <c r="K474" s="46"/>
      <c r="L474" s="46"/>
      <c r="M474" s="46"/>
      <c r="N474" s="46"/>
      <c r="O474" s="46"/>
      <c r="P474" s="46"/>
      <c r="Q474" s="46"/>
      <c r="R474" s="46"/>
      <c r="S474" s="46"/>
      <c r="T474" s="46"/>
      <c r="U474" s="46"/>
      <c r="V474" s="46"/>
      <c r="W474" s="46"/>
      <c r="X474" s="46"/>
      <c r="Y474" s="46"/>
      <c r="Z474" s="46"/>
    </row>
    <row r="475" spans="1:26" ht="12.75" customHeight="1" x14ac:dyDescent="0.2">
      <c r="A475" s="46"/>
      <c r="B475" s="46"/>
      <c r="C475" s="46"/>
      <c r="D475" s="46"/>
      <c r="E475" s="39"/>
      <c r="F475" s="46"/>
      <c r="G475" s="39"/>
      <c r="H475" s="39"/>
      <c r="I475" s="46"/>
      <c r="J475" s="46"/>
      <c r="K475" s="46"/>
      <c r="L475" s="46"/>
      <c r="M475" s="46"/>
      <c r="N475" s="46"/>
      <c r="O475" s="46"/>
      <c r="P475" s="46"/>
      <c r="Q475" s="46"/>
      <c r="R475" s="46"/>
      <c r="S475" s="46"/>
      <c r="T475" s="46"/>
      <c r="U475" s="46"/>
      <c r="V475" s="46"/>
      <c r="W475" s="46"/>
      <c r="X475" s="46"/>
      <c r="Y475" s="46"/>
      <c r="Z475" s="46"/>
    </row>
    <row r="476" spans="1:26" ht="12.75" customHeight="1" x14ac:dyDescent="0.2">
      <c r="A476" s="46"/>
      <c r="B476" s="46"/>
      <c r="C476" s="46"/>
      <c r="D476" s="46"/>
      <c r="E476" s="39"/>
      <c r="F476" s="46"/>
      <c r="G476" s="39"/>
      <c r="H476" s="39"/>
      <c r="I476" s="46"/>
      <c r="J476" s="46"/>
      <c r="K476" s="46"/>
      <c r="L476" s="46"/>
      <c r="M476" s="46"/>
      <c r="N476" s="46"/>
      <c r="O476" s="46"/>
      <c r="P476" s="46"/>
      <c r="Q476" s="46"/>
      <c r="R476" s="46"/>
      <c r="S476" s="46"/>
      <c r="T476" s="46"/>
      <c r="U476" s="46"/>
      <c r="V476" s="46"/>
      <c r="W476" s="46"/>
      <c r="X476" s="46"/>
      <c r="Y476" s="46"/>
      <c r="Z476" s="46"/>
    </row>
    <row r="477" spans="1:26" ht="12.75" customHeight="1" x14ac:dyDescent="0.2">
      <c r="A477" s="46"/>
      <c r="B477" s="46"/>
      <c r="C477" s="46"/>
      <c r="D477" s="46"/>
      <c r="E477" s="39"/>
      <c r="F477" s="46"/>
      <c r="G477" s="39"/>
      <c r="H477" s="39"/>
      <c r="I477" s="46"/>
      <c r="J477" s="46"/>
      <c r="K477" s="46"/>
      <c r="L477" s="46"/>
      <c r="M477" s="46"/>
      <c r="N477" s="46"/>
      <c r="O477" s="46"/>
      <c r="P477" s="46"/>
      <c r="Q477" s="46"/>
      <c r="R477" s="46"/>
      <c r="S477" s="46"/>
      <c r="T477" s="46"/>
      <c r="U477" s="46"/>
      <c r="V477" s="46"/>
      <c r="W477" s="46"/>
      <c r="X477" s="46"/>
      <c r="Y477" s="46"/>
      <c r="Z477" s="46"/>
    </row>
    <row r="478" spans="1:26" ht="12.75" customHeight="1" x14ac:dyDescent="0.2">
      <c r="A478" s="46"/>
      <c r="B478" s="46"/>
      <c r="C478" s="46"/>
      <c r="D478" s="46"/>
      <c r="E478" s="39"/>
      <c r="F478" s="46"/>
      <c r="G478" s="39"/>
      <c r="H478" s="39"/>
      <c r="I478" s="46"/>
      <c r="J478" s="46"/>
      <c r="K478" s="46"/>
      <c r="L478" s="46"/>
      <c r="M478" s="46"/>
      <c r="N478" s="46"/>
      <c r="O478" s="46"/>
      <c r="P478" s="46"/>
      <c r="Q478" s="46"/>
      <c r="R478" s="46"/>
      <c r="S478" s="46"/>
      <c r="T478" s="46"/>
      <c r="U478" s="46"/>
      <c r="V478" s="46"/>
      <c r="W478" s="46"/>
      <c r="X478" s="46"/>
      <c r="Y478" s="46"/>
      <c r="Z478" s="46"/>
    </row>
    <row r="479" spans="1:26" ht="12.75" customHeight="1" x14ac:dyDescent="0.2">
      <c r="A479" s="46"/>
      <c r="B479" s="46"/>
      <c r="C479" s="46"/>
      <c r="D479" s="46"/>
      <c r="E479" s="39"/>
      <c r="F479" s="46"/>
      <c r="G479" s="39"/>
      <c r="H479" s="39"/>
      <c r="I479" s="46"/>
      <c r="J479" s="46"/>
      <c r="K479" s="46"/>
      <c r="L479" s="46"/>
      <c r="M479" s="46"/>
      <c r="N479" s="46"/>
      <c r="O479" s="46"/>
      <c r="P479" s="46"/>
      <c r="Q479" s="46"/>
      <c r="R479" s="46"/>
      <c r="S479" s="46"/>
      <c r="T479" s="46"/>
      <c r="U479" s="46"/>
      <c r="V479" s="46"/>
      <c r="W479" s="46"/>
      <c r="X479" s="46"/>
      <c r="Y479" s="46"/>
      <c r="Z479" s="46"/>
    </row>
    <row r="480" spans="1:26" ht="12.75" customHeight="1" x14ac:dyDescent="0.2">
      <c r="A480" s="46"/>
      <c r="B480" s="46"/>
      <c r="C480" s="46"/>
      <c r="D480" s="46"/>
      <c r="E480" s="39"/>
      <c r="F480" s="46"/>
      <c r="G480" s="39"/>
      <c r="H480" s="39"/>
      <c r="I480" s="46"/>
      <c r="J480" s="46"/>
      <c r="K480" s="46"/>
      <c r="L480" s="46"/>
      <c r="M480" s="46"/>
      <c r="N480" s="46"/>
      <c r="O480" s="46"/>
      <c r="P480" s="46"/>
      <c r="Q480" s="46"/>
      <c r="R480" s="46"/>
      <c r="S480" s="46"/>
      <c r="T480" s="46"/>
      <c r="U480" s="46"/>
      <c r="V480" s="46"/>
      <c r="W480" s="46"/>
      <c r="X480" s="46"/>
      <c r="Y480" s="46"/>
      <c r="Z480" s="46"/>
    </row>
    <row r="481" spans="1:26" ht="12.75" customHeight="1" x14ac:dyDescent="0.2">
      <c r="A481" s="46"/>
      <c r="B481" s="46"/>
      <c r="C481" s="46"/>
      <c r="D481" s="46"/>
      <c r="E481" s="39"/>
      <c r="F481" s="46"/>
      <c r="G481" s="39"/>
      <c r="H481" s="39"/>
      <c r="I481" s="46"/>
      <c r="J481" s="46"/>
      <c r="K481" s="46"/>
      <c r="L481" s="46"/>
      <c r="M481" s="46"/>
      <c r="N481" s="46"/>
      <c r="O481" s="46"/>
      <c r="P481" s="46"/>
      <c r="Q481" s="46"/>
      <c r="R481" s="46"/>
      <c r="S481" s="46"/>
      <c r="T481" s="46"/>
      <c r="U481" s="46"/>
      <c r="V481" s="46"/>
      <c r="W481" s="46"/>
      <c r="X481" s="46"/>
      <c r="Y481" s="46"/>
      <c r="Z481" s="46"/>
    </row>
    <row r="482" spans="1:26" ht="12.75" customHeight="1" x14ac:dyDescent="0.2">
      <c r="A482" s="46"/>
      <c r="B482" s="46"/>
      <c r="C482" s="46"/>
      <c r="D482" s="46"/>
      <c r="E482" s="39"/>
      <c r="F482" s="46"/>
      <c r="G482" s="39"/>
      <c r="H482" s="39"/>
      <c r="I482" s="46"/>
      <c r="J482" s="46"/>
      <c r="K482" s="46"/>
      <c r="L482" s="46"/>
      <c r="M482" s="46"/>
      <c r="N482" s="46"/>
      <c r="O482" s="46"/>
      <c r="P482" s="46"/>
      <c r="Q482" s="46"/>
      <c r="R482" s="46"/>
      <c r="S482" s="46"/>
      <c r="T482" s="46"/>
      <c r="U482" s="46"/>
      <c r="V482" s="46"/>
      <c r="W482" s="46"/>
      <c r="X482" s="46"/>
      <c r="Y482" s="46"/>
      <c r="Z482" s="46"/>
    </row>
    <row r="483" spans="1:26" ht="12.75" customHeight="1" x14ac:dyDescent="0.2">
      <c r="A483" s="46"/>
      <c r="B483" s="46"/>
      <c r="C483" s="46"/>
      <c r="D483" s="46"/>
      <c r="E483" s="39"/>
      <c r="F483" s="46"/>
      <c r="G483" s="39"/>
      <c r="H483" s="39"/>
      <c r="I483" s="46"/>
      <c r="J483" s="46"/>
      <c r="K483" s="46"/>
      <c r="L483" s="46"/>
      <c r="M483" s="46"/>
      <c r="N483" s="46"/>
      <c r="O483" s="46"/>
      <c r="P483" s="46"/>
      <c r="Q483" s="46"/>
      <c r="R483" s="46"/>
      <c r="S483" s="46"/>
      <c r="T483" s="46"/>
      <c r="U483" s="46"/>
      <c r="V483" s="46"/>
      <c r="W483" s="46"/>
      <c r="X483" s="46"/>
      <c r="Y483" s="46"/>
      <c r="Z483" s="46"/>
    </row>
    <row r="484" spans="1:26" ht="12.75" customHeight="1" x14ac:dyDescent="0.2">
      <c r="A484" s="46"/>
      <c r="B484" s="46"/>
      <c r="C484" s="46"/>
      <c r="D484" s="46"/>
      <c r="E484" s="39"/>
      <c r="F484" s="46"/>
      <c r="G484" s="39"/>
      <c r="H484" s="39"/>
      <c r="I484" s="46"/>
      <c r="J484" s="46"/>
      <c r="K484" s="46"/>
      <c r="L484" s="46"/>
      <c r="M484" s="46"/>
      <c r="N484" s="46"/>
      <c r="O484" s="46"/>
      <c r="P484" s="46"/>
      <c r="Q484" s="46"/>
      <c r="R484" s="46"/>
      <c r="S484" s="46"/>
      <c r="T484" s="46"/>
      <c r="U484" s="46"/>
      <c r="V484" s="46"/>
      <c r="W484" s="46"/>
      <c r="X484" s="46"/>
      <c r="Y484" s="46"/>
      <c r="Z484" s="46"/>
    </row>
    <row r="485" spans="1:26" ht="12.75" customHeight="1" x14ac:dyDescent="0.2">
      <c r="A485" s="46"/>
      <c r="B485" s="46"/>
      <c r="C485" s="46"/>
      <c r="D485" s="46"/>
      <c r="E485" s="39"/>
      <c r="F485" s="46"/>
      <c r="G485" s="39"/>
      <c r="H485" s="39"/>
      <c r="I485" s="46"/>
      <c r="J485" s="46"/>
      <c r="K485" s="46"/>
      <c r="L485" s="46"/>
      <c r="M485" s="46"/>
      <c r="N485" s="46"/>
      <c r="O485" s="46"/>
      <c r="P485" s="46"/>
      <c r="Q485" s="46"/>
      <c r="R485" s="46"/>
      <c r="S485" s="46"/>
      <c r="T485" s="46"/>
      <c r="U485" s="46"/>
      <c r="V485" s="46"/>
      <c r="W485" s="46"/>
      <c r="X485" s="46"/>
      <c r="Y485" s="46"/>
      <c r="Z485" s="46"/>
    </row>
    <row r="486" spans="1:26" ht="12.75" customHeight="1" x14ac:dyDescent="0.2">
      <c r="A486" s="46"/>
      <c r="B486" s="46"/>
      <c r="C486" s="46"/>
      <c r="D486" s="46"/>
      <c r="E486" s="39"/>
      <c r="F486" s="46"/>
      <c r="G486" s="39"/>
      <c r="H486" s="39"/>
      <c r="I486" s="46"/>
      <c r="J486" s="46"/>
      <c r="K486" s="46"/>
      <c r="L486" s="46"/>
      <c r="M486" s="46"/>
      <c r="N486" s="46"/>
      <c r="O486" s="46"/>
      <c r="P486" s="46"/>
      <c r="Q486" s="46"/>
      <c r="R486" s="46"/>
      <c r="S486" s="46"/>
      <c r="T486" s="46"/>
      <c r="U486" s="46"/>
      <c r="V486" s="46"/>
      <c r="W486" s="46"/>
      <c r="X486" s="46"/>
      <c r="Y486" s="46"/>
      <c r="Z486" s="46"/>
    </row>
    <row r="487" spans="1:26" ht="12.75" customHeight="1" x14ac:dyDescent="0.2">
      <c r="A487" s="46"/>
      <c r="B487" s="46"/>
      <c r="C487" s="46"/>
      <c r="D487" s="46"/>
      <c r="E487" s="39"/>
      <c r="F487" s="46"/>
      <c r="G487" s="39"/>
      <c r="H487" s="39"/>
      <c r="I487" s="46"/>
      <c r="J487" s="46"/>
      <c r="K487" s="46"/>
      <c r="L487" s="46"/>
      <c r="M487" s="46"/>
      <c r="N487" s="46"/>
      <c r="O487" s="46"/>
      <c r="P487" s="46"/>
      <c r="Q487" s="46"/>
      <c r="R487" s="46"/>
      <c r="S487" s="46"/>
      <c r="T487" s="46"/>
      <c r="U487" s="46"/>
      <c r="V487" s="46"/>
      <c r="W487" s="46"/>
      <c r="X487" s="46"/>
      <c r="Y487" s="46"/>
      <c r="Z487" s="46"/>
    </row>
    <row r="488" spans="1:26" ht="12.75" customHeight="1" x14ac:dyDescent="0.2">
      <c r="A488" s="46"/>
      <c r="B488" s="46"/>
      <c r="C488" s="46"/>
      <c r="D488" s="46"/>
      <c r="E488" s="39"/>
      <c r="F488" s="46"/>
      <c r="G488" s="39"/>
      <c r="H488" s="39"/>
      <c r="I488" s="46"/>
      <c r="J488" s="46"/>
      <c r="K488" s="46"/>
      <c r="L488" s="46"/>
      <c r="M488" s="46"/>
      <c r="N488" s="46"/>
      <c r="O488" s="46"/>
      <c r="P488" s="46"/>
      <c r="Q488" s="46"/>
      <c r="R488" s="46"/>
      <c r="S488" s="46"/>
      <c r="T488" s="46"/>
      <c r="U488" s="46"/>
      <c r="V488" s="46"/>
      <c r="W488" s="46"/>
      <c r="X488" s="46"/>
      <c r="Y488" s="46"/>
      <c r="Z488" s="46"/>
    </row>
    <row r="489" spans="1:26" ht="12.75" customHeight="1" x14ac:dyDescent="0.2">
      <c r="A489" s="46"/>
      <c r="B489" s="46"/>
      <c r="C489" s="46"/>
      <c r="D489" s="46"/>
      <c r="E489" s="39"/>
      <c r="F489" s="46"/>
      <c r="G489" s="39"/>
      <c r="H489" s="39"/>
      <c r="I489" s="46"/>
      <c r="J489" s="46"/>
      <c r="K489" s="46"/>
      <c r="L489" s="46"/>
      <c r="M489" s="46"/>
      <c r="N489" s="46"/>
      <c r="O489" s="46"/>
      <c r="P489" s="46"/>
      <c r="Q489" s="46"/>
      <c r="R489" s="46"/>
      <c r="S489" s="46"/>
      <c r="T489" s="46"/>
      <c r="U489" s="46"/>
      <c r="V489" s="46"/>
      <c r="W489" s="46"/>
      <c r="X489" s="46"/>
      <c r="Y489" s="46"/>
      <c r="Z489" s="46"/>
    </row>
    <row r="490" spans="1:26" ht="12.75" customHeight="1" x14ac:dyDescent="0.2">
      <c r="A490" s="46"/>
      <c r="B490" s="46"/>
      <c r="C490" s="46"/>
      <c r="D490" s="46"/>
      <c r="E490" s="39"/>
      <c r="F490" s="46"/>
      <c r="G490" s="39"/>
      <c r="H490" s="39"/>
      <c r="I490" s="46"/>
      <c r="J490" s="46"/>
      <c r="K490" s="46"/>
      <c r="L490" s="46"/>
      <c r="M490" s="46"/>
      <c r="N490" s="46"/>
      <c r="O490" s="46"/>
      <c r="P490" s="46"/>
      <c r="Q490" s="46"/>
      <c r="R490" s="46"/>
      <c r="S490" s="46"/>
      <c r="T490" s="46"/>
      <c r="U490" s="46"/>
      <c r="V490" s="46"/>
      <c r="W490" s="46"/>
      <c r="X490" s="46"/>
      <c r="Y490" s="46"/>
      <c r="Z490" s="46"/>
    </row>
    <row r="491" spans="1:26" ht="12.75" customHeight="1" x14ac:dyDescent="0.2">
      <c r="A491" s="46"/>
      <c r="B491" s="46"/>
      <c r="C491" s="46"/>
      <c r="D491" s="46"/>
      <c r="E491" s="39"/>
      <c r="F491" s="46"/>
      <c r="G491" s="39"/>
      <c r="H491" s="39"/>
      <c r="I491" s="46"/>
      <c r="J491" s="46"/>
      <c r="K491" s="46"/>
      <c r="L491" s="46"/>
      <c r="M491" s="46"/>
      <c r="N491" s="46"/>
      <c r="O491" s="46"/>
      <c r="P491" s="46"/>
      <c r="Q491" s="46"/>
      <c r="R491" s="46"/>
      <c r="S491" s="46"/>
      <c r="T491" s="46"/>
      <c r="U491" s="46"/>
      <c r="V491" s="46"/>
      <c r="W491" s="46"/>
      <c r="X491" s="46"/>
      <c r="Y491" s="46"/>
      <c r="Z491" s="46"/>
    </row>
    <row r="492" spans="1:26" ht="12.75" customHeight="1" x14ac:dyDescent="0.2">
      <c r="A492" s="46"/>
      <c r="B492" s="46"/>
      <c r="C492" s="46"/>
      <c r="D492" s="46"/>
      <c r="E492" s="39"/>
      <c r="F492" s="46"/>
      <c r="G492" s="39"/>
      <c r="H492" s="39"/>
      <c r="I492" s="46"/>
      <c r="J492" s="46"/>
      <c r="K492" s="46"/>
      <c r="L492" s="46"/>
      <c r="M492" s="46"/>
      <c r="N492" s="46"/>
      <c r="O492" s="46"/>
      <c r="P492" s="46"/>
      <c r="Q492" s="46"/>
      <c r="R492" s="46"/>
      <c r="S492" s="46"/>
      <c r="T492" s="46"/>
      <c r="U492" s="46"/>
      <c r="V492" s="46"/>
      <c r="W492" s="46"/>
      <c r="X492" s="46"/>
      <c r="Y492" s="46"/>
      <c r="Z492" s="46"/>
    </row>
    <row r="493" spans="1:26" ht="12.75" customHeight="1" x14ac:dyDescent="0.2">
      <c r="A493" s="46"/>
      <c r="B493" s="46"/>
      <c r="C493" s="46"/>
      <c r="D493" s="46"/>
      <c r="E493" s="39"/>
      <c r="F493" s="46"/>
      <c r="G493" s="39"/>
      <c r="H493" s="39"/>
      <c r="I493" s="46"/>
      <c r="J493" s="46"/>
      <c r="K493" s="46"/>
      <c r="L493" s="46"/>
      <c r="M493" s="46"/>
      <c r="N493" s="46"/>
      <c r="O493" s="46"/>
      <c r="P493" s="46"/>
      <c r="Q493" s="46"/>
      <c r="R493" s="46"/>
      <c r="S493" s="46"/>
      <c r="T493" s="46"/>
      <c r="U493" s="46"/>
      <c r="V493" s="46"/>
      <c r="W493" s="46"/>
      <c r="X493" s="46"/>
      <c r="Y493" s="46"/>
      <c r="Z493" s="46"/>
    </row>
    <row r="494" spans="1:26" ht="12.75" customHeight="1" x14ac:dyDescent="0.2">
      <c r="A494" s="46"/>
      <c r="B494" s="46"/>
      <c r="C494" s="46"/>
      <c r="D494" s="46"/>
      <c r="E494" s="39"/>
      <c r="F494" s="46"/>
      <c r="G494" s="39"/>
      <c r="H494" s="39"/>
      <c r="I494" s="46"/>
      <c r="J494" s="46"/>
      <c r="K494" s="46"/>
      <c r="L494" s="46"/>
      <c r="M494" s="46"/>
      <c r="N494" s="46"/>
      <c r="O494" s="46"/>
      <c r="P494" s="46"/>
      <c r="Q494" s="46"/>
      <c r="R494" s="46"/>
      <c r="S494" s="46"/>
      <c r="T494" s="46"/>
      <c r="U494" s="46"/>
      <c r="V494" s="46"/>
      <c r="W494" s="46"/>
      <c r="X494" s="46"/>
      <c r="Y494" s="46"/>
      <c r="Z494" s="46"/>
    </row>
    <row r="495" spans="1:26" ht="12.75" customHeight="1" x14ac:dyDescent="0.2">
      <c r="A495" s="46"/>
      <c r="B495" s="46"/>
      <c r="C495" s="46"/>
      <c r="D495" s="46"/>
      <c r="E495" s="39"/>
      <c r="F495" s="46"/>
      <c r="G495" s="39"/>
      <c r="H495" s="39"/>
      <c r="I495" s="46"/>
      <c r="J495" s="46"/>
      <c r="K495" s="46"/>
      <c r="L495" s="46"/>
      <c r="M495" s="46"/>
      <c r="N495" s="46"/>
      <c r="O495" s="46"/>
      <c r="P495" s="46"/>
      <c r="Q495" s="46"/>
      <c r="R495" s="46"/>
      <c r="S495" s="46"/>
      <c r="T495" s="46"/>
      <c r="U495" s="46"/>
      <c r="V495" s="46"/>
      <c r="W495" s="46"/>
      <c r="X495" s="46"/>
      <c r="Y495" s="46"/>
      <c r="Z495" s="46"/>
    </row>
    <row r="496" spans="1:26" ht="12.75" customHeight="1" x14ac:dyDescent="0.2">
      <c r="A496" s="46"/>
      <c r="B496" s="46"/>
      <c r="C496" s="46"/>
      <c r="D496" s="46"/>
      <c r="E496" s="39"/>
      <c r="F496" s="46"/>
      <c r="G496" s="39"/>
      <c r="H496" s="39"/>
      <c r="I496" s="46"/>
      <c r="J496" s="46"/>
      <c r="K496" s="46"/>
      <c r="L496" s="46"/>
      <c r="M496" s="46"/>
      <c r="N496" s="46"/>
      <c r="O496" s="46"/>
      <c r="P496" s="46"/>
      <c r="Q496" s="46"/>
      <c r="R496" s="46"/>
      <c r="S496" s="46"/>
      <c r="T496" s="46"/>
      <c r="U496" s="46"/>
      <c r="V496" s="46"/>
      <c r="W496" s="46"/>
      <c r="X496" s="46"/>
      <c r="Y496" s="46"/>
      <c r="Z496" s="46"/>
    </row>
    <row r="497" spans="1:26" ht="12.75" customHeight="1" x14ac:dyDescent="0.2">
      <c r="A497" s="46"/>
      <c r="B497" s="46"/>
      <c r="C497" s="46"/>
      <c r="D497" s="46"/>
      <c r="E497" s="39"/>
      <c r="F497" s="46"/>
      <c r="G497" s="39"/>
      <c r="H497" s="39"/>
      <c r="I497" s="46"/>
      <c r="J497" s="46"/>
      <c r="K497" s="46"/>
      <c r="L497" s="46"/>
      <c r="M497" s="46"/>
      <c r="N497" s="46"/>
      <c r="O497" s="46"/>
      <c r="P497" s="46"/>
      <c r="Q497" s="46"/>
      <c r="R497" s="46"/>
      <c r="S497" s="46"/>
      <c r="T497" s="46"/>
      <c r="U497" s="46"/>
      <c r="V497" s="46"/>
      <c r="W497" s="46"/>
      <c r="X497" s="46"/>
      <c r="Y497" s="46"/>
      <c r="Z497" s="46"/>
    </row>
    <row r="498" spans="1:26" ht="12.75" customHeight="1" x14ac:dyDescent="0.2">
      <c r="A498" s="46"/>
      <c r="B498" s="46"/>
      <c r="C498" s="46"/>
      <c r="D498" s="46"/>
      <c r="E498" s="39"/>
      <c r="F498" s="46"/>
      <c r="G498" s="39"/>
      <c r="H498" s="39"/>
      <c r="I498" s="46"/>
      <c r="J498" s="46"/>
      <c r="K498" s="46"/>
      <c r="L498" s="46"/>
      <c r="M498" s="46"/>
      <c r="N498" s="46"/>
      <c r="O498" s="46"/>
      <c r="P498" s="46"/>
      <c r="Q498" s="46"/>
      <c r="R498" s="46"/>
      <c r="S498" s="46"/>
      <c r="T498" s="46"/>
      <c r="U498" s="46"/>
      <c r="V498" s="46"/>
      <c r="W498" s="46"/>
      <c r="X498" s="46"/>
      <c r="Y498" s="46"/>
      <c r="Z498" s="46"/>
    </row>
    <row r="499" spans="1:26" ht="12.75" customHeight="1" x14ac:dyDescent="0.2">
      <c r="A499" s="46"/>
      <c r="B499" s="46"/>
      <c r="C499" s="46"/>
      <c r="D499" s="46"/>
      <c r="E499" s="39"/>
      <c r="F499" s="46"/>
      <c r="G499" s="39"/>
      <c r="H499" s="39"/>
      <c r="I499" s="46"/>
      <c r="J499" s="46"/>
      <c r="K499" s="46"/>
      <c r="L499" s="46"/>
      <c r="M499" s="46"/>
      <c r="N499" s="46"/>
      <c r="O499" s="46"/>
      <c r="P499" s="46"/>
      <c r="Q499" s="46"/>
      <c r="R499" s="46"/>
      <c r="S499" s="46"/>
      <c r="T499" s="46"/>
      <c r="U499" s="46"/>
      <c r="V499" s="46"/>
      <c r="W499" s="46"/>
      <c r="X499" s="46"/>
      <c r="Y499" s="46"/>
      <c r="Z499" s="46"/>
    </row>
    <row r="500" spans="1:26" ht="12.75" customHeight="1" x14ac:dyDescent="0.2">
      <c r="A500" s="46"/>
      <c r="B500" s="46"/>
      <c r="C500" s="46"/>
      <c r="D500" s="46"/>
      <c r="E500" s="39"/>
      <c r="F500" s="46"/>
      <c r="G500" s="39"/>
      <c r="H500" s="39"/>
      <c r="I500" s="46"/>
      <c r="J500" s="46"/>
      <c r="K500" s="46"/>
      <c r="L500" s="46"/>
      <c r="M500" s="46"/>
      <c r="N500" s="46"/>
      <c r="O500" s="46"/>
      <c r="P500" s="46"/>
      <c r="Q500" s="46"/>
      <c r="R500" s="46"/>
      <c r="S500" s="46"/>
      <c r="T500" s="46"/>
      <c r="U500" s="46"/>
      <c r="V500" s="46"/>
      <c r="W500" s="46"/>
      <c r="X500" s="46"/>
      <c r="Y500" s="46"/>
      <c r="Z500" s="46"/>
    </row>
    <row r="501" spans="1:26" ht="12.75" customHeight="1" x14ac:dyDescent="0.2">
      <c r="A501" s="46"/>
      <c r="B501" s="46"/>
      <c r="C501" s="46"/>
      <c r="D501" s="46"/>
      <c r="E501" s="39"/>
      <c r="F501" s="46"/>
      <c r="G501" s="39"/>
      <c r="H501" s="39"/>
      <c r="I501" s="46"/>
      <c r="J501" s="46"/>
      <c r="K501" s="46"/>
      <c r="L501" s="46"/>
      <c r="M501" s="46"/>
      <c r="N501" s="46"/>
      <c r="O501" s="46"/>
      <c r="P501" s="46"/>
      <c r="Q501" s="46"/>
      <c r="R501" s="46"/>
      <c r="S501" s="46"/>
      <c r="T501" s="46"/>
      <c r="U501" s="46"/>
      <c r="V501" s="46"/>
      <c r="W501" s="46"/>
      <c r="X501" s="46"/>
      <c r="Y501" s="46"/>
      <c r="Z501" s="46"/>
    </row>
    <row r="502" spans="1:26" ht="12.75" customHeight="1" x14ac:dyDescent="0.2">
      <c r="A502" s="46"/>
      <c r="B502" s="46"/>
      <c r="C502" s="46"/>
      <c r="D502" s="46"/>
      <c r="E502" s="39"/>
      <c r="F502" s="46"/>
      <c r="G502" s="39"/>
      <c r="H502" s="39"/>
      <c r="I502" s="46"/>
      <c r="J502" s="46"/>
      <c r="K502" s="46"/>
      <c r="L502" s="46"/>
      <c r="M502" s="46"/>
      <c r="N502" s="46"/>
      <c r="O502" s="46"/>
      <c r="P502" s="46"/>
      <c r="Q502" s="46"/>
      <c r="R502" s="46"/>
      <c r="S502" s="46"/>
      <c r="T502" s="46"/>
      <c r="U502" s="46"/>
      <c r="V502" s="46"/>
      <c r="W502" s="46"/>
      <c r="X502" s="46"/>
      <c r="Y502" s="46"/>
      <c r="Z502" s="46"/>
    </row>
    <row r="503" spans="1:26" ht="12.75" customHeight="1" x14ac:dyDescent="0.2">
      <c r="A503" s="46"/>
      <c r="B503" s="46"/>
      <c r="C503" s="46"/>
      <c r="D503" s="46"/>
      <c r="E503" s="39"/>
      <c r="F503" s="46"/>
      <c r="G503" s="39"/>
      <c r="H503" s="39"/>
      <c r="I503" s="46"/>
      <c r="J503" s="46"/>
      <c r="K503" s="46"/>
      <c r="L503" s="46"/>
      <c r="M503" s="46"/>
      <c r="N503" s="46"/>
      <c r="O503" s="46"/>
      <c r="P503" s="46"/>
      <c r="Q503" s="46"/>
      <c r="R503" s="46"/>
      <c r="S503" s="46"/>
      <c r="T503" s="46"/>
      <c r="U503" s="46"/>
      <c r="V503" s="46"/>
      <c r="W503" s="46"/>
      <c r="X503" s="46"/>
      <c r="Y503" s="46"/>
      <c r="Z503" s="46"/>
    </row>
    <row r="504" spans="1:26" ht="12.75" customHeight="1" x14ac:dyDescent="0.2">
      <c r="A504" s="46"/>
      <c r="B504" s="46"/>
      <c r="C504" s="46"/>
      <c r="D504" s="46"/>
      <c r="E504" s="39"/>
      <c r="F504" s="46"/>
      <c r="G504" s="39"/>
      <c r="H504" s="39"/>
      <c r="I504" s="46"/>
      <c r="J504" s="46"/>
      <c r="K504" s="46"/>
      <c r="L504" s="46"/>
      <c r="M504" s="46"/>
      <c r="N504" s="46"/>
      <c r="O504" s="46"/>
      <c r="P504" s="46"/>
      <c r="Q504" s="46"/>
      <c r="R504" s="46"/>
      <c r="S504" s="46"/>
      <c r="T504" s="46"/>
      <c r="U504" s="46"/>
      <c r="V504" s="46"/>
      <c r="W504" s="46"/>
      <c r="X504" s="46"/>
      <c r="Y504" s="46"/>
      <c r="Z504" s="46"/>
    </row>
    <row r="505" spans="1:26" ht="12.75" customHeight="1" x14ac:dyDescent="0.2">
      <c r="A505" s="46"/>
      <c r="B505" s="46"/>
      <c r="C505" s="46"/>
      <c r="D505" s="46"/>
      <c r="E505" s="39"/>
      <c r="F505" s="46"/>
      <c r="G505" s="39"/>
      <c r="H505" s="39"/>
      <c r="I505" s="46"/>
      <c r="J505" s="46"/>
      <c r="K505" s="46"/>
      <c r="L505" s="46"/>
      <c r="M505" s="46"/>
      <c r="N505" s="46"/>
      <c r="O505" s="46"/>
      <c r="P505" s="46"/>
      <c r="Q505" s="46"/>
      <c r="R505" s="46"/>
      <c r="S505" s="46"/>
      <c r="T505" s="46"/>
      <c r="U505" s="46"/>
      <c r="V505" s="46"/>
      <c r="W505" s="46"/>
      <c r="X505" s="46"/>
      <c r="Y505" s="46"/>
      <c r="Z505" s="46"/>
    </row>
    <row r="506" spans="1:26" ht="12.75" customHeight="1" x14ac:dyDescent="0.2">
      <c r="A506" s="46"/>
      <c r="B506" s="46"/>
      <c r="C506" s="46"/>
      <c r="D506" s="46"/>
      <c r="E506" s="39"/>
      <c r="F506" s="46"/>
      <c r="G506" s="39"/>
      <c r="H506" s="39"/>
      <c r="I506" s="46"/>
      <c r="J506" s="46"/>
      <c r="K506" s="46"/>
      <c r="L506" s="46"/>
      <c r="M506" s="46"/>
      <c r="N506" s="46"/>
      <c r="O506" s="46"/>
      <c r="P506" s="46"/>
      <c r="Q506" s="46"/>
      <c r="R506" s="46"/>
      <c r="S506" s="46"/>
      <c r="T506" s="46"/>
      <c r="U506" s="46"/>
      <c r="V506" s="46"/>
      <c r="W506" s="46"/>
      <c r="X506" s="46"/>
      <c r="Y506" s="46"/>
      <c r="Z506" s="46"/>
    </row>
    <row r="507" spans="1:26" ht="12.75" customHeight="1" x14ac:dyDescent="0.2">
      <c r="A507" s="46"/>
      <c r="B507" s="46"/>
      <c r="C507" s="46"/>
      <c r="D507" s="46"/>
      <c r="E507" s="39"/>
      <c r="F507" s="46"/>
      <c r="G507" s="39"/>
      <c r="H507" s="39"/>
      <c r="I507" s="46"/>
      <c r="J507" s="46"/>
      <c r="K507" s="46"/>
      <c r="L507" s="46"/>
      <c r="M507" s="46"/>
      <c r="N507" s="46"/>
      <c r="O507" s="46"/>
      <c r="P507" s="46"/>
      <c r="Q507" s="46"/>
      <c r="R507" s="46"/>
      <c r="S507" s="46"/>
      <c r="T507" s="46"/>
      <c r="U507" s="46"/>
      <c r="V507" s="46"/>
      <c r="W507" s="46"/>
      <c r="X507" s="46"/>
      <c r="Y507" s="46"/>
      <c r="Z507" s="46"/>
    </row>
    <row r="508" spans="1:26" ht="12.75" customHeight="1" x14ac:dyDescent="0.2">
      <c r="A508" s="46"/>
      <c r="B508" s="46"/>
      <c r="C508" s="46"/>
      <c r="D508" s="46"/>
      <c r="E508" s="39"/>
      <c r="F508" s="46"/>
      <c r="G508" s="39"/>
      <c r="H508" s="39"/>
      <c r="I508" s="46"/>
      <c r="J508" s="46"/>
      <c r="K508" s="46"/>
      <c r="L508" s="46"/>
      <c r="M508" s="46"/>
      <c r="N508" s="46"/>
      <c r="O508" s="46"/>
      <c r="P508" s="46"/>
      <c r="Q508" s="46"/>
      <c r="R508" s="46"/>
      <c r="S508" s="46"/>
      <c r="T508" s="46"/>
      <c r="U508" s="46"/>
      <c r="V508" s="46"/>
      <c r="W508" s="46"/>
      <c r="X508" s="46"/>
      <c r="Y508" s="46"/>
      <c r="Z508" s="46"/>
    </row>
    <row r="509" spans="1:26" ht="12.75" customHeight="1" x14ac:dyDescent="0.2">
      <c r="A509" s="46"/>
      <c r="B509" s="46"/>
      <c r="C509" s="46"/>
      <c r="D509" s="46"/>
      <c r="E509" s="39"/>
      <c r="F509" s="46"/>
      <c r="G509" s="39"/>
      <c r="H509" s="39"/>
      <c r="I509" s="46"/>
      <c r="J509" s="46"/>
      <c r="K509" s="46"/>
      <c r="L509" s="46"/>
      <c r="M509" s="46"/>
      <c r="N509" s="46"/>
      <c r="O509" s="46"/>
      <c r="P509" s="46"/>
      <c r="Q509" s="46"/>
      <c r="R509" s="46"/>
      <c r="S509" s="46"/>
      <c r="T509" s="46"/>
      <c r="U509" s="46"/>
      <c r="V509" s="46"/>
      <c r="W509" s="46"/>
      <c r="X509" s="46"/>
      <c r="Y509" s="46"/>
      <c r="Z509" s="46"/>
    </row>
    <row r="510" spans="1:26" ht="12.75" customHeight="1" x14ac:dyDescent="0.2">
      <c r="A510" s="46"/>
      <c r="B510" s="46"/>
      <c r="C510" s="46"/>
      <c r="D510" s="46"/>
      <c r="E510" s="39"/>
      <c r="F510" s="46"/>
      <c r="G510" s="39"/>
      <c r="H510" s="39"/>
      <c r="I510" s="46"/>
      <c r="J510" s="46"/>
      <c r="K510" s="46"/>
      <c r="L510" s="46"/>
      <c r="M510" s="46"/>
      <c r="N510" s="46"/>
      <c r="O510" s="46"/>
      <c r="P510" s="46"/>
      <c r="Q510" s="46"/>
      <c r="R510" s="46"/>
      <c r="S510" s="46"/>
      <c r="T510" s="46"/>
      <c r="U510" s="46"/>
      <c r="V510" s="46"/>
      <c r="W510" s="46"/>
      <c r="X510" s="46"/>
      <c r="Y510" s="46"/>
      <c r="Z510" s="46"/>
    </row>
    <row r="511" spans="1:26" ht="12.75" customHeight="1" x14ac:dyDescent="0.2">
      <c r="A511" s="46"/>
      <c r="B511" s="46"/>
      <c r="C511" s="46"/>
      <c r="D511" s="46"/>
      <c r="E511" s="39"/>
      <c r="F511" s="46"/>
      <c r="G511" s="39"/>
      <c r="H511" s="39"/>
      <c r="I511" s="46"/>
      <c r="J511" s="46"/>
      <c r="K511" s="46"/>
      <c r="L511" s="46"/>
      <c r="M511" s="46"/>
      <c r="N511" s="46"/>
      <c r="O511" s="46"/>
      <c r="P511" s="46"/>
      <c r="Q511" s="46"/>
      <c r="R511" s="46"/>
      <c r="S511" s="46"/>
      <c r="T511" s="46"/>
      <c r="U511" s="46"/>
      <c r="V511" s="46"/>
      <c r="W511" s="46"/>
      <c r="X511" s="46"/>
      <c r="Y511" s="46"/>
      <c r="Z511" s="46"/>
    </row>
    <row r="512" spans="1:26" ht="12.75" customHeight="1" x14ac:dyDescent="0.2">
      <c r="A512" s="46"/>
      <c r="B512" s="46"/>
      <c r="C512" s="46"/>
      <c r="D512" s="46"/>
      <c r="E512" s="39"/>
      <c r="F512" s="46"/>
      <c r="G512" s="39"/>
      <c r="H512" s="39"/>
      <c r="I512" s="46"/>
      <c r="J512" s="46"/>
      <c r="K512" s="46"/>
      <c r="L512" s="46"/>
      <c r="M512" s="46"/>
      <c r="N512" s="46"/>
      <c r="O512" s="46"/>
      <c r="P512" s="46"/>
      <c r="Q512" s="46"/>
      <c r="R512" s="46"/>
      <c r="S512" s="46"/>
      <c r="T512" s="46"/>
      <c r="U512" s="46"/>
      <c r="V512" s="46"/>
      <c r="W512" s="46"/>
      <c r="X512" s="46"/>
      <c r="Y512" s="46"/>
      <c r="Z512" s="46"/>
    </row>
    <row r="513" spans="1:26" ht="12.75" customHeight="1" x14ac:dyDescent="0.2">
      <c r="A513" s="46"/>
      <c r="B513" s="46"/>
      <c r="C513" s="46"/>
      <c r="D513" s="46"/>
      <c r="E513" s="39"/>
      <c r="F513" s="46"/>
      <c r="G513" s="39"/>
      <c r="H513" s="39"/>
      <c r="I513" s="46"/>
      <c r="J513" s="46"/>
      <c r="K513" s="46"/>
      <c r="L513" s="46"/>
      <c r="M513" s="46"/>
      <c r="N513" s="46"/>
      <c r="O513" s="46"/>
      <c r="P513" s="46"/>
      <c r="Q513" s="46"/>
      <c r="R513" s="46"/>
      <c r="S513" s="46"/>
      <c r="T513" s="46"/>
      <c r="U513" s="46"/>
      <c r="V513" s="46"/>
      <c r="W513" s="46"/>
      <c r="X513" s="46"/>
      <c r="Y513" s="46"/>
      <c r="Z513" s="46"/>
    </row>
    <row r="514" spans="1:26" ht="12.75" customHeight="1" x14ac:dyDescent="0.2">
      <c r="A514" s="46"/>
      <c r="B514" s="46"/>
      <c r="C514" s="46"/>
      <c r="D514" s="46"/>
      <c r="E514" s="39"/>
      <c r="F514" s="46"/>
      <c r="G514" s="39"/>
      <c r="H514" s="39"/>
      <c r="I514" s="46"/>
      <c r="J514" s="46"/>
      <c r="K514" s="46"/>
      <c r="L514" s="46"/>
      <c r="M514" s="46"/>
      <c r="N514" s="46"/>
      <c r="O514" s="46"/>
      <c r="P514" s="46"/>
      <c r="Q514" s="46"/>
      <c r="R514" s="46"/>
      <c r="S514" s="46"/>
      <c r="T514" s="46"/>
      <c r="U514" s="46"/>
      <c r="V514" s="46"/>
      <c r="W514" s="46"/>
      <c r="X514" s="46"/>
      <c r="Y514" s="46"/>
      <c r="Z514" s="46"/>
    </row>
    <row r="515" spans="1:26" ht="12.75" customHeight="1" x14ac:dyDescent="0.2">
      <c r="A515" s="46"/>
      <c r="B515" s="46"/>
      <c r="C515" s="46"/>
      <c r="D515" s="46"/>
      <c r="E515" s="39"/>
      <c r="F515" s="46"/>
      <c r="G515" s="39"/>
      <c r="H515" s="39"/>
      <c r="I515" s="46"/>
      <c r="J515" s="46"/>
      <c r="K515" s="46"/>
      <c r="L515" s="46"/>
      <c r="M515" s="46"/>
      <c r="N515" s="46"/>
      <c r="O515" s="46"/>
      <c r="P515" s="46"/>
      <c r="Q515" s="46"/>
      <c r="R515" s="46"/>
      <c r="S515" s="46"/>
      <c r="T515" s="46"/>
      <c r="U515" s="46"/>
      <c r="V515" s="46"/>
      <c r="W515" s="46"/>
      <c r="X515" s="46"/>
      <c r="Y515" s="46"/>
      <c r="Z515" s="46"/>
    </row>
    <row r="516" spans="1:26" ht="12.75" customHeight="1" x14ac:dyDescent="0.2">
      <c r="A516" s="46"/>
      <c r="B516" s="46"/>
      <c r="C516" s="46"/>
      <c r="D516" s="46"/>
      <c r="E516" s="39"/>
      <c r="F516" s="46"/>
      <c r="G516" s="39"/>
      <c r="H516" s="39"/>
      <c r="I516" s="46"/>
      <c r="J516" s="46"/>
      <c r="K516" s="46"/>
      <c r="L516" s="46"/>
      <c r="M516" s="46"/>
      <c r="N516" s="46"/>
      <c r="O516" s="46"/>
      <c r="P516" s="46"/>
      <c r="Q516" s="46"/>
      <c r="R516" s="46"/>
      <c r="S516" s="46"/>
      <c r="T516" s="46"/>
      <c r="U516" s="46"/>
      <c r="V516" s="46"/>
      <c r="W516" s="46"/>
      <c r="X516" s="46"/>
      <c r="Y516" s="46"/>
      <c r="Z516" s="46"/>
    </row>
    <row r="517" spans="1:26" ht="12.75" customHeight="1" x14ac:dyDescent="0.2">
      <c r="A517" s="46"/>
      <c r="B517" s="46"/>
      <c r="C517" s="46"/>
      <c r="D517" s="46"/>
      <c r="E517" s="39"/>
      <c r="F517" s="46"/>
      <c r="G517" s="39"/>
      <c r="H517" s="39"/>
      <c r="I517" s="46"/>
      <c r="J517" s="46"/>
      <c r="K517" s="46"/>
      <c r="L517" s="46"/>
      <c r="M517" s="46"/>
      <c r="N517" s="46"/>
      <c r="O517" s="46"/>
      <c r="P517" s="46"/>
      <c r="Q517" s="46"/>
      <c r="R517" s="46"/>
      <c r="S517" s="46"/>
      <c r="T517" s="46"/>
      <c r="U517" s="46"/>
      <c r="V517" s="46"/>
      <c r="W517" s="46"/>
      <c r="X517" s="46"/>
      <c r="Y517" s="46"/>
      <c r="Z517" s="46"/>
    </row>
    <row r="518" spans="1:26" ht="12.75" customHeight="1" x14ac:dyDescent="0.2">
      <c r="A518" s="46"/>
      <c r="B518" s="46"/>
      <c r="C518" s="46"/>
      <c r="D518" s="46"/>
      <c r="E518" s="39"/>
      <c r="F518" s="46"/>
      <c r="G518" s="39"/>
      <c r="H518" s="39"/>
      <c r="I518" s="46"/>
      <c r="J518" s="46"/>
      <c r="K518" s="46"/>
      <c r="L518" s="46"/>
      <c r="M518" s="46"/>
      <c r="N518" s="46"/>
      <c r="O518" s="46"/>
      <c r="P518" s="46"/>
      <c r="Q518" s="46"/>
      <c r="R518" s="46"/>
      <c r="S518" s="46"/>
      <c r="T518" s="46"/>
      <c r="U518" s="46"/>
      <c r="V518" s="46"/>
      <c r="W518" s="46"/>
      <c r="X518" s="46"/>
      <c r="Y518" s="46"/>
      <c r="Z518" s="46"/>
    </row>
    <row r="519" spans="1:26" ht="12.75" customHeight="1" x14ac:dyDescent="0.2">
      <c r="A519" s="46"/>
      <c r="B519" s="46"/>
      <c r="C519" s="46"/>
      <c r="D519" s="46"/>
      <c r="E519" s="39"/>
      <c r="F519" s="46"/>
      <c r="G519" s="39"/>
      <c r="H519" s="39"/>
      <c r="I519" s="46"/>
      <c r="J519" s="46"/>
      <c r="K519" s="46"/>
      <c r="L519" s="46"/>
      <c r="M519" s="46"/>
      <c r="N519" s="46"/>
      <c r="O519" s="46"/>
      <c r="P519" s="46"/>
      <c r="Q519" s="46"/>
      <c r="R519" s="46"/>
      <c r="S519" s="46"/>
      <c r="T519" s="46"/>
      <c r="U519" s="46"/>
      <c r="V519" s="46"/>
      <c r="W519" s="46"/>
      <c r="X519" s="46"/>
      <c r="Y519" s="46"/>
      <c r="Z519" s="46"/>
    </row>
    <row r="520" spans="1:26" ht="12.75" customHeight="1" x14ac:dyDescent="0.2">
      <c r="A520" s="46"/>
      <c r="B520" s="46"/>
      <c r="C520" s="46"/>
      <c r="D520" s="46"/>
      <c r="E520" s="39"/>
      <c r="F520" s="46"/>
      <c r="G520" s="39"/>
      <c r="H520" s="39"/>
      <c r="I520" s="46"/>
      <c r="J520" s="46"/>
      <c r="K520" s="46"/>
      <c r="L520" s="46"/>
      <c r="M520" s="46"/>
      <c r="N520" s="46"/>
      <c r="O520" s="46"/>
      <c r="P520" s="46"/>
      <c r="Q520" s="46"/>
      <c r="R520" s="46"/>
      <c r="S520" s="46"/>
      <c r="T520" s="46"/>
      <c r="U520" s="46"/>
      <c r="V520" s="46"/>
      <c r="W520" s="46"/>
      <c r="X520" s="46"/>
      <c r="Y520" s="46"/>
      <c r="Z520" s="46"/>
    </row>
    <row r="521" spans="1:26" ht="12.75" customHeight="1" x14ac:dyDescent="0.2">
      <c r="A521" s="46"/>
      <c r="B521" s="46"/>
      <c r="C521" s="46"/>
      <c r="D521" s="46"/>
      <c r="E521" s="39"/>
      <c r="F521" s="46"/>
      <c r="G521" s="39"/>
      <c r="H521" s="39"/>
      <c r="I521" s="46"/>
      <c r="J521" s="46"/>
      <c r="K521" s="46"/>
      <c r="L521" s="46"/>
      <c r="M521" s="46"/>
      <c r="N521" s="46"/>
      <c r="O521" s="46"/>
      <c r="P521" s="46"/>
      <c r="Q521" s="46"/>
      <c r="R521" s="46"/>
      <c r="S521" s="46"/>
      <c r="T521" s="46"/>
      <c r="U521" s="46"/>
      <c r="V521" s="46"/>
      <c r="W521" s="46"/>
      <c r="X521" s="46"/>
      <c r="Y521" s="46"/>
      <c r="Z521" s="46"/>
    </row>
    <row r="522" spans="1:26" ht="12.75" customHeight="1" x14ac:dyDescent="0.2">
      <c r="A522" s="46"/>
      <c r="B522" s="46"/>
      <c r="C522" s="46"/>
      <c r="D522" s="46"/>
      <c r="E522" s="39"/>
      <c r="F522" s="46"/>
      <c r="G522" s="39"/>
      <c r="H522" s="39"/>
      <c r="I522" s="46"/>
      <c r="J522" s="46"/>
      <c r="K522" s="46"/>
      <c r="L522" s="46"/>
      <c r="M522" s="46"/>
      <c r="N522" s="46"/>
      <c r="O522" s="46"/>
      <c r="P522" s="46"/>
      <c r="Q522" s="46"/>
      <c r="R522" s="46"/>
      <c r="S522" s="46"/>
      <c r="T522" s="46"/>
      <c r="U522" s="46"/>
      <c r="V522" s="46"/>
      <c r="W522" s="46"/>
      <c r="X522" s="46"/>
      <c r="Y522" s="46"/>
      <c r="Z522" s="46"/>
    </row>
    <row r="523" spans="1:26" ht="12.75" customHeight="1" x14ac:dyDescent="0.2">
      <c r="A523" s="46"/>
      <c r="B523" s="46"/>
      <c r="C523" s="46"/>
      <c r="D523" s="46"/>
      <c r="E523" s="39"/>
      <c r="F523" s="46"/>
      <c r="G523" s="39"/>
      <c r="H523" s="39"/>
      <c r="I523" s="46"/>
      <c r="J523" s="46"/>
      <c r="K523" s="46"/>
      <c r="L523" s="46"/>
      <c r="M523" s="46"/>
      <c r="N523" s="46"/>
      <c r="O523" s="46"/>
      <c r="P523" s="46"/>
      <c r="Q523" s="46"/>
      <c r="R523" s="46"/>
      <c r="S523" s="46"/>
      <c r="T523" s="46"/>
      <c r="U523" s="46"/>
      <c r="V523" s="46"/>
      <c r="W523" s="46"/>
      <c r="X523" s="46"/>
      <c r="Y523" s="46"/>
      <c r="Z523" s="46"/>
    </row>
    <row r="524" spans="1:26" ht="12.75" customHeight="1" x14ac:dyDescent="0.2">
      <c r="A524" s="46"/>
      <c r="B524" s="46"/>
      <c r="C524" s="46"/>
      <c r="D524" s="46"/>
      <c r="E524" s="39"/>
      <c r="F524" s="46"/>
      <c r="G524" s="39"/>
      <c r="H524" s="39"/>
      <c r="I524" s="46"/>
      <c r="J524" s="46"/>
      <c r="K524" s="46"/>
      <c r="L524" s="46"/>
      <c r="M524" s="46"/>
      <c r="N524" s="46"/>
      <c r="O524" s="46"/>
      <c r="P524" s="46"/>
      <c r="Q524" s="46"/>
      <c r="R524" s="46"/>
      <c r="S524" s="46"/>
      <c r="T524" s="46"/>
      <c r="U524" s="46"/>
      <c r="V524" s="46"/>
      <c r="W524" s="46"/>
      <c r="X524" s="46"/>
      <c r="Y524" s="46"/>
      <c r="Z524" s="46"/>
    </row>
    <row r="525" spans="1:26" ht="12.75" customHeight="1" x14ac:dyDescent="0.2">
      <c r="A525" s="46"/>
      <c r="B525" s="46"/>
      <c r="C525" s="46"/>
      <c r="D525" s="46"/>
      <c r="E525" s="39"/>
      <c r="F525" s="46"/>
      <c r="G525" s="39"/>
      <c r="H525" s="39"/>
      <c r="I525" s="46"/>
      <c r="J525" s="46"/>
      <c r="K525" s="46"/>
      <c r="L525" s="46"/>
      <c r="M525" s="46"/>
      <c r="N525" s="46"/>
      <c r="O525" s="46"/>
      <c r="P525" s="46"/>
      <c r="Q525" s="46"/>
      <c r="R525" s="46"/>
      <c r="S525" s="46"/>
      <c r="T525" s="46"/>
      <c r="U525" s="46"/>
      <c r="V525" s="46"/>
      <c r="W525" s="46"/>
      <c r="X525" s="46"/>
      <c r="Y525" s="46"/>
      <c r="Z525" s="46"/>
    </row>
    <row r="526" spans="1:26" ht="12.75" customHeight="1" x14ac:dyDescent="0.2">
      <c r="A526" s="46"/>
      <c r="B526" s="46"/>
      <c r="C526" s="46"/>
      <c r="D526" s="46"/>
      <c r="E526" s="39"/>
      <c r="F526" s="46"/>
      <c r="G526" s="39"/>
      <c r="H526" s="39"/>
      <c r="I526" s="46"/>
      <c r="J526" s="46"/>
      <c r="K526" s="46"/>
      <c r="L526" s="46"/>
      <c r="M526" s="46"/>
      <c r="N526" s="46"/>
      <c r="O526" s="46"/>
      <c r="P526" s="46"/>
      <c r="Q526" s="46"/>
      <c r="R526" s="46"/>
      <c r="S526" s="46"/>
      <c r="T526" s="46"/>
      <c r="U526" s="46"/>
      <c r="V526" s="46"/>
      <c r="W526" s="46"/>
      <c r="X526" s="46"/>
      <c r="Y526" s="46"/>
      <c r="Z526" s="46"/>
    </row>
    <row r="527" spans="1:26" ht="12.75" customHeight="1" x14ac:dyDescent="0.2">
      <c r="A527" s="46"/>
      <c r="B527" s="46"/>
      <c r="C527" s="46"/>
      <c r="D527" s="46"/>
      <c r="E527" s="39"/>
      <c r="F527" s="46"/>
      <c r="G527" s="39"/>
      <c r="H527" s="39"/>
      <c r="I527" s="46"/>
      <c r="J527" s="46"/>
      <c r="K527" s="46"/>
      <c r="L527" s="46"/>
      <c r="M527" s="46"/>
      <c r="N527" s="46"/>
      <c r="O527" s="46"/>
      <c r="P527" s="46"/>
      <c r="Q527" s="46"/>
      <c r="R527" s="46"/>
      <c r="S527" s="46"/>
      <c r="T527" s="46"/>
      <c r="U527" s="46"/>
      <c r="V527" s="46"/>
      <c r="W527" s="46"/>
      <c r="X527" s="46"/>
      <c r="Y527" s="46"/>
      <c r="Z527" s="46"/>
    </row>
    <row r="528" spans="1:26" ht="12.75" customHeight="1" x14ac:dyDescent="0.2">
      <c r="A528" s="46"/>
      <c r="B528" s="46"/>
      <c r="C528" s="46"/>
      <c r="D528" s="46"/>
      <c r="E528" s="39"/>
      <c r="F528" s="46"/>
      <c r="G528" s="39"/>
      <c r="H528" s="39"/>
      <c r="I528" s="46"/>
      <c r="J528" s="46"/>
      <c r="K528" s="46"/>
      <c r="L528" s="46"/>
      <c r="M528" s="46"/>
      <c r="N528" s="46"/>
      <c r="O528" s="46"/>
      <c r="P528" s="46"/>
      <c r="Q528" s="46"/>
      <c r="R528" s="46"/>
      <c r="S528" s="46"/>
      <c r="T528" s="46"/>
      <c r="U528" s="46"/>
      <c r="V528" s="46"/>
      <c r="W528" s="46"/>
      <c r="X528" s="46"/>
      <c r="Y528" s="46"/>
      <c r="Z528" s="46"/>
    </row>
    <row r="529" spans="1:26" ht="12.75" customHeight="1" x14ac:dyDescent="0.2">
      <c r="A529" s="46"/>
      <c r="B529" s="46"/>
      <c r="C529" s="46"/>
      <c r="D529" s="46"/>
      <c r="E529" s="39"/>
      <c r="F529" s="46"/>
      <c r="G529" s="39"/>
      <c r="H529" s="39"/>
      <c r="I529" s="46"/>
      <c r="J529" s="46"/>
      <c r="K529" s="46"/>
      <c r="L529" s="46"/>
      <c r="M529" s="46"/>
      <c r="N529" s="46"/>
      <c r="O529" s="46"/>
      <c r="P529" s="46"/>
      <c r="Q529" s="46"/>
      <c r="R529" s="46"/>
      <c r="S529" s="46"/>
      <c r="T529" s="46"/>
      <c r="U529" s="46"/>
      <c r="V529" s="46"/>
      <c r="W529" s="46"/>
      <c r="X529" s="46"/>
      <c r="Y529" s="46"/>
      <c r="Z529" s="46"/>
    </row>
    <row r="530" spans="1:26" ht="12.75" customHeight="1" x14ac:dyDescent="0.2">
      <c r="A530" s="46"/>
      <c r="B530" s="46"/>
      <c r="C530" s="46"/>
      <c r="D530" s="46"/>
      <c r="E530" s="39"/>
      <c r="F530" s="46"/>
      <c r="G530" s="39"/>
      <c r="H530" s="39"/>
      <c r="I530" s="46"/>
      <c r="J530" s="46"/>
      <c r="K530" s="46"/>
      <c r="L530" s="46"/>
      <c r="M530" s="46"/>
      <c r="N530" s="46"/>
      <c r="O530" s="46"/>
      <c r="P530" s="46"/>
      <c r="Q530" s="46"/>
      <c r="R530" s="46"/>
      <c r="S530" s="46"/>
      <c r="T530" s="46"/>
      <c r="U530" s="46"/>
      <c r="V530" s="46"/>
      <c r="W530" s="46"/>
      <c r="X530" s="46"/>
      <c r="Y530" s="46"/>
      <c r="Z530" s="46"/>
    </row>
    <row r="531" spans="1:26" ht="12.75" customHeight="1" x14ac:dyDescent="0.2">
      <c r="A531" s="46"/>
      <c r="B531" s="46"/>
      <c r="C531" s="46"/>
      <c r="D531" s="46"/>
      <c r="E531" s="39"/>
      <c r="F531" s="46"/>
      <c r="G531" s="39"/>
      <c r="H531" s="39"/>
      <c r="I531" s="46"/>
      <c r="J531" s="46"/>
      <c r="K531" s="46"/>
      <c r="L531" s="46"/>
      <c r="M531" s="46"/>
      <c r="N531" s="46"/>
      <c r="O531" s="46"/>
      <c r="P531" s="46"/>
      <c r="Q531" s="46"/>
      <c r="R531" s="46"/>
      <c r="S531" s="46"/>
      <c r="T531" s="46"/>
      <c r="U531" s="46"/>
      <c r="V531" s="46"/>
      <c r="W531" s="46"/>
      <c r="X531" s="46"/>
      <c r="Y531" s="46"/>
      <c r="Z531" s="46"/>
    </row>
    <row r="532" spans="1:26" ht="12.75" customHeight="1" x14ac:dyDescent="0.2">
      <c r="A532" s="46"/>
      <c r="B532" s="46"/>
      <c r="C532" s="46"/>
      <c r="D532" s="46"/>
      <c r="E532" s="39"/>
      <c r="F532" s="46"/>
      <c r="G532" s="39"/>
      <c r="H532" s="39"/>
      <c r="I532" s="46"/>
      <c r="J532" s="46"/>
      <c r="K532" s="46"/>
      <c r="L532" s="46"/>
      <c r="M532" s="46"/>
      <c r="N532" s="46"/>
      <c r="O532" s="46"/>
      <c r="P532" s="46"/>
      <c r="Q532" s="46"/>
      <c r="R532" s="46"/>
      <c r="S532" s="46"/>
      <c r="T532" s="46"/>
      <c r="U532" s="46"/>
      <c r="V532" s="46"/>
      <c r="W532" s="46"/>
      <c r="X532" s="46"/>
      <c r="Y532" s="46"/>
      <c r="Z532" s="46"/>
    </row>
    <row r="533" spans="1:26" ht="12.75" customHeight="1" x14ac:dyDescent="0.2">
      <c r="A533" s="46"/>
      <c r="B533" s="46"/>
      <c r="C533" s="46"/>
      <c r="D533" s="46"/>
      <c r="E533" s="39"/>
      <c r="F533" s="46"/>
      <c r="G533" s="39"/>
      <c r="H533" s="39"/>
      <c r="I533" s="46"/>
      <c r="J533" s="46"/>
      <c r="K533" s="46"/>
      <c r="L533" s="46"/>
      <c r="M533" s="46"/>
      <c r="N533" s="46"/>
      <c r="O533" s="46"/>
      <c r="P533" s="46"/>
      <c r="Q533" s="46"/>
      <c r="R533" s="46"/>
      <c r="S533" s="46"/>
      <c r="T533" s="46"/>
      <c r="U533" s="46"/>
      <c r="V533" s="46"/>
      <c r="W533" s="46"/>
      <c r="X533" s="46"/>
      <c r="Y533" s="46"/>
      <c r="Z533" s="46"/>
    </row>
    <row r="534" spans="1:26" ht="12.75" customHeight="1" x14ac:dyDescent="0.2">
      <c r="A534" s="46"/>
      <c r="B534" s="46"/>
      <c r="C534" s="46"/>
      <c r="D534" s="46"/>
      <c r="E534" s="39"/>
      <c r="F534" s="46"/>
      <c r="G534" s="39"/>
      <c r="H534" s="39"/>
      <c r="I534" s="46"/>
      <c r="J534" s="46"/>
      <c r="K534" s="46"/>
      <c r="L534" s="46"/>
      <c r="M534" s="46"/>
      <c r="N534" s="46"/>
      <c r="O534" s="46"/>
      <c r="P534" s="46"/>
      <c r="Q534" s="46"/>
      <c r="R534" s="46"/>
      <c r="S534" s="46"/>
      <c r="T534" s="46"/>
      <c r="U534" s="46"/>
      <c r="V534" s="46"/>
      <c r="W534" s="46"/>
      <c r="X534" s="46"/>
      <c r="Y534" s="46"/>
      <c r="Z534" s="46"/>
    </row>
    <row r="535" spans="1:26" ht="12.75" customHeight="1" x14ac:dyDescent="0.2">
      <c r="A535" s="46"/>
      <c r="B535" s="46"/>
      <c r="C535" s="46"/>
      <c r="D535" s="46"/>
      <c r="E535" s="39"/>
      <c r="F535" s="46"/>
      <c r="G535" s="39"/>
      <c r="H535" s="39"/>
      <c r="I535" s="46"/>
      <c r="J535" s="46"/>
      <c r="K535" s="46"/>
      <c r="L535" s="46"/>
      <c r="M535" s="46"/>
      <c r="N535" s="46"/>
      <c r="O535" s="46"/>
      <c r="P535" s="46"/>
      <c r="Q535" s="46"/>
      <c r="R535" s="46"/>
      <c r="S535" s="46"/>
      <c r="T535" s="46"/>
      <c r="U535" s="46"/>
      <c r="V535" s="46"/>
      <c r="W535" s="46"/>
      <c r="X535" s="46"/>
      <c r="Y535" s="46"/>
      <c r="Z535" s="46"/>
    </row>
    <row r="536" spans="1:26" ht="12.75" customHeight="1" x14ac:dyDescent="0.2">
      <c r="A536" s="46"/>
      <c r="B536" s="46"/>
      <c r="C536" s="46"/>
      <c r="D536" s="46"/>
      <c r="E536" s="39"/>
      <c r="F536" s="46"/>
      <c r="G536" s="39"/>
      <c r="H536" s="39"/>
      <c r="I536" s="46"/>
      <c r="J536" s="46"/>
      <c r="K536" s="46"/>
      <c r="L536" s="46"/>
      <c r="M536" s="46"/>
      <c r="N536" s="46"/>
      <c r="O536" s="46"/>
      <c r="P536" s="46"/>
      <c r="Q536" s="46"/>
      <c r="R536" s="46"/>
      <c r="S536" s="46"/>
      <c r="T536" s="46"/>
      <c r="U536" s="46"/>
      <c r="V536" s="46"/>
      <c r="W536" s="46"/>
      <c r="X536" s="46"/>
      <c r="Y536" s="46"/>
      <c r="Z536" s="46"/>
    </row>
    <row r="537" spans="1:26" ht="12.75" customHeight="1" x14ac:dyDescent="0.2">
      <c r="A537" s="46"/>
      <c r="B537" s="46"/>
      <c r="C537" s="46"/>
      <c r="D537" s="46"/>
      <c r="E537" s="39"/>
      <c r="F537" s="46"/>
      <c r="G537" s="39"/>
      <c r="H537" s="39"/>
      <c r="I537" s="46"/>
      <c r="J537" s="46"/>
      <c r="K537" s="46"/>
      <c r="L537" s="46"/>
      <c r="M537" s="46"/>
      <c r="N537" s="46"/>
      <c r="O537" s="46"/>
      <c r="P537" s="46"/>
      <c r="Q537" s="46"/>
      <c r="R537" s="46"/>
      <c r="S537" s="46"/>
      <c r="T537" s="46"/>
      <c r="U537" s="46"/>
      <c r="V537" s="46"/>
      <c r="W537" s="46"/>
      <c r="X537" s="46"/>
      <c r="Y537" s="46"/>
      <c r="Z537" s="46"/>
    </row>
    <row r="538" spans="1:26" ht="12.75" customHeight="1" x14ac:dyDescent="0.2">
      <c r="A538" s="46"/>
      <c r="B538" s="46"/>
      <c r="C538" s="46"/>
      <c r="D538" s="46"/>
      <c r="E538" s="39"/>
      <c r="F538" s="46"/>
      <c r="G538" s="39"/>
      <c r="H538" s="39"/>
      <c r="I538" s="46"/>
      <c r="J538" s="46"/>
      <c r="K538" s="46"/>
      <c r="L538" s="46"/>
      <c r="M538" s="46"/>
      <c r="N538" s="46"/>
      <c r="O538" s="46"/>
      <c r="P538" s="46"/>
      <c r="Q538" s="46"/>
      <c r="R538" s="46"/>
      <c r="S538" s="46"/>
      <c r="T538" s="46"/>
      <c r="U538" s="46"/>
      <c r="V538" s="46"/>
      <c r="W538" s="46"/>
      <c r="X538" s="46"/>
      <c r="Y538" s="46"/>
      <c r="Z538" s="46"/>
    </row>
    <row r="539" spans="1:26" ht="12.75" customHeight="1" x14ac:dyDescent="0.2">
      <c r="A539" s="46"/>
      <c r="B539" s="46"/>
      <c r="C539" s="46"/>
      <c r="D539" s="46"/>
      <c r="E539" s="39"/>
      <c r="F539" s="46"/>
      <c r="G539" s="39"/>
      <c r="H539" s="39"/>
      <c r="I539" s="46"/>
      <c r="J539" s="46"/>
      <c r="K539" s="46"/>
      <c r="L539" s="46"/>
      <c r="M539" s="46"/>
      <c r="N539" s="46"/>
      <c r="O539" s="46"/>
      <c r="P539" s="46"/>
      <c r="Q539" s="46"/>
      <c r="R539" s="46"/>
      <c r="S539" s="46"/>
      <c r="T539" s="46"/>
      <c r="U539" s="46"/>
      <c r="V539" s="46"/>
      <c r="W539" s="46"/>
      <c r="X539" s="46"/>
      <c r="Y539" s="46"/>
      <c r="Z539" s="46"/>
    </row>
    <row r="540" spans="1:26" ht="12.75" customHeight="1" x14ac:dyDescent="0.2">
      <c r="A540" s="46"/>
      <c r="B540" s="46"/>
      <c r="C540" s="46"/>
      <c r="D540" s="46"/>
      <c r="E540" s="39"/>
      <c r="F540" s="46"/>
      <c r="G540" s="39"/>
      <c r="H540" s="39"/>
      <c r="I540" s="46"/>
      <c r="J540" s="46"/>
      <c r="K540" s="46"/>
      <c r="L540" s="46"/>
      <c r="M540" s="46"/>
      <c r="N540" s="46"/>
      <c r="O540" s="46"/>
      <c r="P540" s="46"/>
      <c r="Q540" s="46"/>
      <c r="R540" s="46"/>
      <c r="S540" s="46"/>
      <c r="T540" s="46"/>
      <c r="U540" s="46"/>
      <c r="V540" s="46"/>
      <c r="W540" s="46"/>
      <c r="X540" s="46"/>
      <c r="Y540" s="46"/>
      <c r="Z540" s="46"/>
    </row>
    <row r="541" spans="1:26" ht="12.75" customHeight="1" x14ac:dyDescent="0.2">
      <c r="A541" s="46"/>
      <c r="B541" s="46"/>
      <c r="C541" s="46"/>
      <c r="D541" s="46"/>
      <c r="E541" s="39"/>
      <c r="F541" s="46"/>
      <c r="G541" s="39"/>
      <c r="H541" s="39"/>
      <c r="I541" s="46"/>
      <c r="J541" s="46"/>
      <c r="K541" s="46"/>
      <c r="L541" s="46"/>
      <c r="M541" s="46"/>
      <c r="N541" s="46"/>
      <c r="O541" s="46"/>
      <c r="P541" s="46"/>
      <c r="Q541" s="46"/>
      <c r="R541" s="46"/>
      <c r="S541" s="46"/>
      <c r="T541" s="46"/>
      <c r="U541" s="46"/>
      <c r="V541" s="46"/>
      <c r="W541" s="46"/>
      <c r="X541" s="46"/>
      <c r="Y541" s="46"/>
      <c r="Z541" s="46"/>
    </row>
    <row r="542" spans="1:26" ht="12.75" customHeight="1" x14ac:dyDescent="0.2">
      <c r="A542" s="46"/>
      <c r="B542" s="46"/>
      <c r="C542" s="46"/>
      <c r="D542" s="46"/>
      <c r="E542" s="39"/>
      <c r="F542" s="46"/>
      <c r="G542" s="39"/>
      <c r="H542" s="39"/>
      <c r="I542" s="46"/>
      <c r="J542" s="46"/>
      <c r="K542" s="46"/>
      <c r="L542" s="46"/>
      <c r="M542" s="46"/>
      <c r="N542" s="46"/>
      <c r="O542" s="46"/>
      <c r="P542" s="46"/>
      <c r="Q542" s="46"/>
      <c r="R542" s="46"/>
      <c r="S542" s="46"/>
      <c r="T542" s="46"/>
      <c r="U542" s="46"/>
      <c r="V542" s="46"/>
      <c r="W542" s="46"/>
      <c r="X542" s="46"/>
      <c r="Y542" s="46"/>
      <c r="Z542" s="46"/>
    </row>
    <row r="543" spans="1:26" ht="12.75" customHeight="1" x14ac:dyDescent="0.2">
      <c r="A543" s="46"/>
      <c r="B543" s="46"/>
      <c r="C543" s="46"/>
      <c r="D543" s="46"/>
      <c r="E543" s="39"/>
      <c r="F543" s="46"/>
      <c r="G543" s="39"/>
      <c r="H543" s="39"/>
      <c r="I543" s="46"/>
      <c r="J543" s="46"/>
      <c r="K543" s="46"/>
      <c r="L543" s="46"/>
      <c r="M543" s="46"/>
      <c r="N543" s="46"/>
      <c r="O543" s="46"/>
      <c r="P543" s="46"/>
      <c r="Q543" s="46"/>
      <c r="R543" s="46"/>
      <c r="S543" s="46"/>
      <c r="T543" s="46"/>
      <c r="U543" s="46"/>
      <c r="V543" s="46"/>
      <c r="W543" s="46"/>
      <c r="X543" s="46"/>
      <c r="Y543" s="46"/>
      <c r="Z543" s="46"/>
    </row>
    <row r="544" spans="1:26" ht="12.75" customHeight="1" x14ac:dyDescent="0.2">
      <c r="A544" s="46"/>
      <c r="B544" s="46"/>
      <c r="C544" s="46"/>
      <c r="D544" s="46"/>
      <c r="E544" s="39"/>
      <c r="F544" s="46"/>
      <c r="G544" s="39"/>
      <c r="H544" s="39"/>
      <c r="I544" s="46"/>
      <c r="J544" s="46"/>
      <c r="K544" s="46"/>
      <c r="L544" s="46"/>
      <c r="M544" s="46"/>
      <c r="N544" s="46"/>
      <c r="O544" s="46"/>
      <c r="P544" s="46"/>
      <c r="Q544" s="46"/>
      <c r="R544" s="46"/>
      <c r="S544" s="46"/>
      <c r="T544" s="46"/>
      <c r="U544" s="46"/>
      <c r="V544" s="46"/>
      <c r="W544" s="46"/>
      <c r="X544" s="46"/>
      <c r="Y544" s="46"/>
      <c r="Z544" s="46"/>
    </row>
    <row r="545" spans="1:26" ht="12.75" customHeight="1" x14ac:dyDescent="0.2">
      <c r="A545" s="46"/>
      <c r="B545" s="46"/>
      <c r="C545" s="46"/>
      <c r="D545" s="46"/>
      <c r="E545" s="39"/>
      <c r="F545" s="46"/>
      <c r="G545" s="39"/>
      <c r="H545" s="39"/>
      <c r="I545" s="46"/>
      <c r="J545" s="46"/>
      <c r="K545" s="46"/>
      <c r="L545" s="46"/>
      <c r="M545" s="46"/>
      <c r="N545" s="46"/>
      <c r="O545" s="46"/>
      <c r="P545" s="46"/>
      <c r="Q545" s="46"/>
      <c r="R545" s="46"/>
      <c r="S545" s="46"/>
      <c r="T545" s="46"/>
      <c r="U545" s="46"/>
      <c r="V545" s="46"/>
      <c r="W545" s="46"/>
      <c r="X545" s="46"/>
      <c r="Y545" s="46"/>
      <c r="Z545" s="46"/>
    </row>
    <row r="546" spans="1:26" ht="12.75" customHeight="1" x14ac:dyDescent="0.2">
      <c r="A546" s="46"/>
      <c r="B546" s="46"/>
      <c r="C546" s="46"/>
      <c r="D546" s="46"/>
      <c r="E546" s="39"/>
      <c r="F546" s="46"/>
      <c r="G546" s="39"/>
      <c r="H546" s="39"/>
      <c r="I546" s="46"/>
      <c r="J546" s="46"/>
      <c r="K546" s="46"/>
      <c r="L546" s="46"/>
      <c r="M546" s="46"/>
      <c r="N546" s="46"/>
      <c r="O546" s="46"/>
      <c r="P546" s="46"/>
      <c r="Q546" s="46"/>
      <c r="R546" s="46"/>
      <c r="S546" s="46"/>
      <c r="T546" s="46"/>
      <c r="U546" s="46"/>
      <c r="V546" s="46"/>
      <c r="W546" s="46"/>
      <c r="X546" s="46"/>
      <c r="Y546" s="46"/>
      <c r="Z546" s="46"/>
    </row>
    <row r="547" spans="1:26" ht="12.75" customHeight="1" x14ac:dyDescent="0.2">
      <c r="A547" s="46"/>
      <c r="B547" s="46"/>
      <c r="C547" s="46"/>
      <c r="D547" s="46"/>
      <c r="E547" s="39"/>
      <c r="F547" s="46"/>
      <c r="G547" s="39"/>
      <c r="H547" s="39"/>
      <c r="I547" s="46"/>
      <c r="J547" s="46"/>
      <c r="K547" s="46"/>
      <c r="L547" s="46"/>
      <c r="M547" s="46"/>
      <c r="N547" s="46"/>
      <c r="O547" s="46"/>
      <c r="P547" s="46"/>
      <c r="Q547" s="46"/>
      <c r="R547" s="46"/>
      <c r="S547" s="46"/>
      <c r="T547" s="46"/>
      <c r="U547" s="46"/>
      <c r="V547" s="46"/>
      <c r="W547" s="46"/>
      <c r="X547" s="46"/>
      <c r="Y547" s="46"/>
      <c r="Z547" s="46"/>
    </row>
    <row r="548" spans="1:26" ht="12.75" customHeight="1" x14ac:dyDescent="0.2">
      <c r="A548" s="46"/>
      <c r="B548" s="46"/>
      <c r="C548" s="46"/>
      <c r="D548" s="46"/>
      <c r="E548" s="39"/>
      <c r="F548" s="46"/>
      <c r="G548" s="39"/>
      <c r="H548" s="39"/>
      <c r="I548" s="46"/>
      <c r="J548" s="46"/>
      <c r="K548" s="46"/>
      <c r="L548" s="46"/>
      <c r="M548" s="46"/>
      <c r="N548" s="46"/>
      <c r="O548" s="46"/>
      <c r="P548" s="46"/>
      <c r="Q548" s="46"/>
      <c r="R548" s="46"/>
      <c r="S548" s="46"/>
      <c r="T548" s="46"/>
      <c r="U548" s="46"/>
      <c r="V548" s="46"/>
      <c r="W548" s="46"/>
      <c r="X548" s="46"/>
      <c r="Y548" s="46"/>
      <c r="Z548" s="46"/>
    </row>
    <row r="549" spans="1:26" ht="12.75" customHeight="1" x14ac:dyDescent="0.2">
      <c r="A549" s="46"/>
      <c r="B549" s="46"/>
      <c r="C549" s="46"/>
      <c r="D549" s="46"/>
      <c r="E549" s="39"/>
      <c r="F549" s="46"/>
      <c r="G549" s="39"/>
      <c r="H549" s="39"/>
      <c r="I549" s="46"/>
      <c r="J549" s="46"/>
      <c r="K549" s="46"/>
      <c r="L549" s="46"/>
      <c r="M549" s="46"/>
      <c r="N549" s="46"/>
      <c r="O549" s="46"/>
      <c r="P549" s="46"/>
      <c r="Q549" s="46"/>
      <c r="R549" s="46"/>
      <c r="S549" s="46"/>
      <c r="T549" s="46"/>
      <c r="U549" s="46"/>
      <c r="V549" s="46"/>
      <c r="W549" s="46"/>
      <c r="X549" s="46"/>
      <c r="Y549" s="46"/>
      <c r="Z549" s="46"/>
    </row>
    <row r="550" spans="1:26" ht="12.75" customHeight="1" x14ac:dyDescent="0.2">
      <c r="A550" s="46"/>
      <c r="B550" s="46"/>
      <c r="C550" s="46"/>
      <c r="D550" s="46"/>
      <c r="E550" s="39"/>
      <c r="F550" s="46"/>
      <c r="G550" s="39"/>
      <c r="H550" s="39"/>
      <c r="I550" s="46"/>
      <c r="J550" s="46"/>
      <c r="K550" s="46"/>
      <c r="L550" s="46"/>
      <c r="M550" s="46"/>
      <c r="N550" s="46"/>
      <c r="O550" s="46"/>
      <c r="P550" s="46"/>
      <c r="Q550" s="46"/>
      <c r="R550" s="46"/>
      <c r="S550" s="46"/>
      <c r="T550" s="46"/>
      <c r="U550" s="46"/>
      <c r="V550" s="46"/>
      <c r="W550" s="46"/>
      <c r="X550" s="46"/>
      <c r="Y550" s="46"/>
      <c r="Z550" s="46"/>
    </row>
    <row r="551" spans="1:26" ht="12.75" customHeight="1" x14ac:dyDescent="0.2">
      <c r="A551" s="46"/>
      <c r="B551" s="46"/>
      <c r="C551" s="46"/>
      <c r="D551" s="46"/>
      <c r="E551" s="39"/>
      <c r="F551" s="46"/>
      <c r="G551" s="39"/>
      <c r="H551" s="39"/>
      <c r="I551" s="46"/>
      <c r="J551" s="46"/>
      <c r="K551" s="46"/>
      <c r="L551" s="46"/>
      <c r="M551" s="46"/>
      <c r="N551" s="46"/>
      <c r="O551" s="46"/>
      <c r="P551" s="46"/>
      <c r="Q551" s="46"/>
      <c r="R551" s="46"/>
      <c r="S551" s="46"/>
      <c r="T551" s="46"/>
      <c r="U551" s="46"/>
      <c r="V551" s="46"/>
      <c r="W551" s="46"/>
      <c r="X551" s="46"/>
      <c r="Y551" s="46"/>
      <c r="Z551" s="46"/>
    </row>
    <row r="552" spans="1:26" ht="12.75" customHeight="1" x14ac:dyDescent="0.2">
      <c r="A552" s="46"/>
      <c r="B552" s="46"/>
      <c r="C552" s="46"/>
      <c r="D552" s="46"/>
      <c r="E552" s="39"/>
      <c r="F552" s="46"/>
      <c r="G552" s="39"/>
      <c r="H552" s="39"/>
      <c r="I552" s="46"/>
      <c r="J552" s="46"/>
      <c r="K552" s="46"/>
      <c r="L552" s="46"/>
      <c r="M552" s="46"/>
      <c r="N552" s="46"/>
      <c r="O552" s="46"/>
      <c r="P552" s="46"/>
      <c r="Q552" s="46"/>
      <c r="R552" s="46"/>
      <c r="S552" s="46"/>
      <c r="T552" s="46"/>
      <c r="U552" s="46"/>
      <c r="V552" s="46"/>
      <c r="W552" s="46"/>
      <c r="X552" s="46"/>
      <c r="Y552" s="46"/>
      <c r="Z552" s="46"/>
    </row>
    <row r="553" spans="1:26" ht="12.75" customHeight="1" x14ac:dyDescent="0.2">
      <c r="A553" s="46"/>
      <c r="B553" s="46"/>
      <c r="C553" s="46"/>
      <c r="D553" s="46"/>
      <c r="E553" s="39"/>
      <c r="F553" s="46"/>
      <c r="G553" s="39"/>
      <c r="H553" s="39"/>
      <c r="I553" s="46"/>
      <c r="J553" s="46"/>
      <c r="K553" s="46"/>
      <c r="L553" s="46"/>
      <c r="M553" s="46"/>
      <c r="N553" s="46"/>
      <c r="O553" s="46"/>
      <c r="P553" s="46"/>
      <c r="Q553" s="46"/>
      <c r="R553" s="46"/>
      <c r="S553" s="46"/>
      <c r="T553" s="46"/>
      <c r="U553" s="46"/>
      <c r="V553" s="46"/>
      <c r="W553" s="46"/>
      <c r="X553" s="46"/>
      <c r="Y553" s="46"/>
      <c r="Z553" s="46"/>
    </row>
    <row r="554" spans="1:26" ht="12.75" customHeight="1" x14ac:dyDescent="0.2">
      <c r="A554" s="46"/>
      <c r="B554" s="46"/>
      <c r="C554" s="46"/>
      <c r="D554" s="46"/>
      <c r="E554" s="39"/>
      <c r="F554" s="46"/>
      <c r="G554" s="39"/>
      <c r="H554" s="39"/>
      <c r="I554" s="46"/>
      <c r="J554" s="46"/>
      <c r="K554" s="46"/>
      <c r="L554" s="46"/>
      <c r="M554" s="46"/>
      <c r="N554" s="46"/>
      <c r="O554" s="46"/>
      <c r="P554" s="46"/>
      <c r="Q554" s="46"/>
      <c r="R554" s="46"/>
      <c r="S554" s="46"/>
      <c r="T554" s="46"/>
      <c r="U554" s="46"/>
      <c r="V554" s="46"/>
      <c r="W554" s="46"/>
      <c r="X554" s="46"/>
      <c r="Y554" s="46"/>
      <c r="Z554" s="46"/>
    </row>
    <row r="555" spans="1:26" ht="12.75" customHeight="1" x14ac:dyDescent="0.2">
      <c r="A555" s="46"/>
      <c r="B555" s="46"/>
      <c r="C555" s="46"/>
      <c r="D555" s="46"/>
      <c r="E555" s="39"/>
      <c r="F555" s="46"/>
      <c r="G555" s="39"/>
      <c r="H555" s="39"/>
      <c r="I555" s="46"/>
      <c r="J555" s="46"/>
      <c r="K555" s="46"/>
      <c r="L555" s="46"/>
      <c r="M555" s="46"/>
      <c r="N555" s="46"/>
      <c r="O555" s="46"/>
      <c r="P555" s="46"/>
      <c r="Q555" s="46"/>
      <c r="R555" s="46"/>
      <c r="S555" s="46"/>
      <c r="T555" s="46"/>
      <c r="U555" s="46"/>
      <c r="V555" s="46"/>
      <c r="W555" s="46"/>
      <c r="X555" s="46"/>
      <c r="Y555" s="46"/>
      <c r="Z555" s="46"/>
    </row>
    <row r="556" spans="1:26" ht="12.75" customHeight="1" x14ac:dyDescent="0.2">
      <c r="A556" s="46"/>
      <c r="B556" s="46"/>
      <c r="C556" s="46"/>
      <c r="D556" s="46"/>
      <c r="E556" s="39"/>
      <c r="F556" s="46"/>
      <c r="G556" s="39"/>
      <c r="H556" s="39"/>
      <c r="I556" s="46"/>
      <c r="J556" s="46"/>
      <c r="K556" s="46"/>
      <c r="L556" s="46"/>
      <c r="M556" s="46"/>
      <c r="N556" s="46"/>
      <c r="O556" s="46"/>
      <c r="P556" s="46"/>
      <c r="Q556" s="46"/>
      <c r="R556" s="46"/>
      <c r="S556" s="46"/>
      <c r="T556" s="46"/>
      <c r="U556" s="46"/>
      <c r="V556" s="46"/>
      <c r="W556" s="46"/>
      <c r="X556" s="46"/>
      <c r="Y556" s="46"/>
      <c r="Z556" s="46"/>
    </row>
    <row r="557" spans="1:26" ht="12.75" customHeight="1" x14ac:dyDescent="0.2">
      <c r="A557" s="46"/>
      <c r="B557" s="46"/>
      <c r="C557" s="46"/>
      <c r="D557" s="46"/>
      <c r="E557" s="39"/>
      <c r="F557" s="46"/>
      <c r="G557" s="39"/>
      <c r="H557" s="39"/>
      <c r="I557" s="46"/>
      <c r="J557" s="46"/>
      <c r="K557" s="46"/>
      <c r="L557" s="46"/>
      <c r="M557" s="46"/>
      <c r="N557" s="46"/>
      <c r="O557" s="46"/>
      <c r="P557" s="46"/>
      <c r="Q557" s="46"/>
      <c r="R557" s="46"/>
      <c r="S557" s="46"/>
      <c r="T557" s="46"/>
      <c r="U557" s="46"/>
      <c r="V557" s="46"/>
      <c r="W557" s="46"/>
      <c r="X557" s="46"/>
      <c r="Y557" s="46"/>
      <c r="Z557" s="46"/>
    </row>
    <row r="558" spans="1:26" ht="12.75" customHeight="1" x14ac:dyDescent="0.2">
      <c r="A558" s="46"/>
      <c r="B558" s="46"/>
      <c r="C558" s="46"/>
      <c r="D558" s="46"/>
      <c r="E558" s="39"/>
      <c r="F558" s="46"/>
      <c r="G558" s="39"/>
      <c r="H558" s="39"/>
      <c r="I558" s="46"/>
      <c r="J558" s="46"/>
      <c r="K558" s="46"/>
      <c r="L558" s="46"/>
      <c r="M558" s="46"/>
      <c r="N558" s="46"/>
      <c r="O558" s="46"/>
      <c r="P558" s="46"/>
      <c r="Q558" s="46"/>
      <c r="R558" s="46"/>
      <c r="S558" s="46"/>
      <c r="T558" s="46"/>
      <c r="U558" s="46"/>
      <c r="V558" s="46"/>
      <c r="W558" s="46"/>
      <c r="X558" s="46"/>
      <c r="Y558" s="46"/>
      <c r="Z558" s="46"/>
    </row>
    <row r="559" spans="1:26" ht="12.75" customHeight="1" x14ac:dyDescent="0.2">
      <c r="A559" s="46"/>
      <c r="B559" s="46"/>
      <c r="C559" s="46"/>
      <c r="D559" s="46"/>
      <c r="E559" s="39"/>
      <c r="F559" s="46"/>
      <c r="G559" s="39"/>
      <c r="H559" s="39"/>
      <c r="I559" s="46"/>
      <c r="J559" s="46"/>
      <c r="K559" s="46"/>
      <c r="L559" s="46"/>
      <c r="M559" s="46"/>
      <c r="N559" s="46"/>
      <c r="O559" s="46"/>
      <c r="P559" s="46"/>
      <c r="Q559" s="46"/>
      <c r="R559" s="46"/>
      <c r="S559" s="46"/>
      <c r="T559" s="46"/>
      <c r="U559" s="46"/>
      <c r="V559" s="46"/>
      <c r="W559" s="46"/>
      <c r="X559" s="46"/>
      <c r="Y559" s="46"/>
      <c r="Z559" s="46"/>
    </row>
    <row r="560" spans="1:26" ht="12.75" customHeight="1" x14ac:dyDescent="0.2">
      <c r="A560" s="46"/>
      <c r="B560" s="46"/>
      <c r="C560" s="46"/>
      <c r="D560" s="46"/>
      <c r="E560" s="39"/>
      <c r="F560" s="46"/>
      <c r="G560" s="39"/>
      <c r="H560" s="39"/>
      <c r="I560" s="46"/>
      <c r="J560" s="46"/>
      <c r="K560" s="46"/>
      <c r="L560" s="46"/>
      <c r="M560" s="46"/>
      <c r="N560" s="46"/>
      <c r="O560" s="46"/>
      <c r="P560" s="46"/>
      <c r="Q560" s="46"/>
      <c r="R560" s="46"/>
      <c r="S560" s="46"/>
      <c r="T560" s="46"/>
      <c r="U560" s="46"/>
      <c r="V560" s="46"/>
      <c r="W560" s="46"/>
      <c r="X560" s="46"/>
      <c r="Y560" s="46"/>
      <c r="Z560" s="46"/>
    </row>
    <row r="561" spans="1:26" ht="12.75" customHeight="1" x14ac:dyDescent="0.2">
      <c r="A561" s="46"/>
      <c r="B561" s="46"/>
      <c r="C561" s="46"/>
      <c r="D561" s="46"/>
      <c r="E561" s="39"/>
      <c r="F561" s="46"/>
      <c r="G561" s="39"/>
      <c r="H561" s="39"/>
      <c r="I561" s="46"/>
      <c r="J561" s="46"/>
      <c r="K561" s="46"/>
      <c r="L561" s="46"/>
      <c r="M561" s="46"/>
      <c r="N561" s="46"/>
      <c r="O561" s="46"/>
      <c r="P561" s="46"/>
      <c r="Q561" s="46"/>
      <c r="R561" s="46"/>
      <c r="S561" s="46"/>
      <c r="T561" s="46"/>
      <c r="U561" s="46"/>
      <c r="V561" s="46"/>
      <c r="W561" s="46"/>
      <c r="X561" s="46"/>
      <c r="Y561" s="46"/>
      <c r="Z561" s="46"/>
    </row>
    <row r="562" spans="1:26" ht="12.75" customHeight="1" x14ac:dyDescent="0.2">
      <c r="A562" s="46"/>
      <c r="B562" s="46"/>
      <c r="C562" s="46"/>
      <c r="D562" s="46"/>
      <c r="E562" s="39"/>
      <c r="F562" s="46"/>
      <c r="G562" s="39"/>
      <c r="H562" s="39"/>
      <c r="I562" s="46"/>
      <c r="J562" s="46"/>
      <c r="K562" s="46"/>
      <c r="L562" s="46"/>
      <c r="M562" s="46"/>
      <c r="N562" s="46"/>
      <c r="O562" s="46"/>
      <c r="P562" s="46"/>
      <c r="Q562" s="46"/>
      <c r="R562" s="46"/>
      <c r="S562" s="46"/>
      <c r="T562" s="46"/>
      <c r="U562" s="46"/>
      <c r="V562" s="46"/>
      <c r="W562" s="46"/>
      <c r="X562" s="46"/>
      <c r="Y562" s="46"/>
      <c r="Z562" s="46"/>
    </row>
    <row r="563" spans="1:26" ht="12.75" customHeight="1" x14ac:dyDescent="0.2">
      <c r="A563" s="46"/>
      <c r="B563" s="46"/>
      <c r="C563" s="46"/>
      <c r="D563" s="46"/>
      <c r="E563" s="39"/>
      <c r="F563" s="46"/>
      <c r="G563" s="39"/>
      <c r="H563" s="39"/>
      <c r="I563" s="46"/>
      <c r="J563" s="46"/>
      <c r="K563" s="46"/>
      <c r="L563" s="46"/>
      <c r="M563" s="46"/>
      <c r="N563" s="46"/>
      <c r="O563" s="46"/>
      <c r="P563" s="46"/>
      <c r="Q563" s="46"/>
      <c r="R563" s="46"/>
      <c r="S563" s="46"/>
      <c r="T563" s="46"/>
      <c r="U563" s="46"/>
      <c r="V563" s="46"/>
      <c r="W563" s="46"/>
      <c r="X563" s="46"/>
      <c r="Y563" s="46"/>
      <c r="Z563" s="46"/>
    </row>
    <row r="564" spans="1:26" ht="12.75" customHeight="1" x14ac:dyDescent="0.2">
      <c r="A564" s="46"/>
      <c r="B564" s="46"/>
      <c r="C564" s="46"/>
      <c r="D564" s="46"/>
      <c r="E564" s="39"/>
      <c r="F564" s="46"/>
      <c r="G564" s="39"/>
      <c r="H564" s="39"/>
      <c r="I564" s="46"/>
      <c r="J564" s="46"/>
      <c r="K564" s="46"/>
      <c r="L564" s="46"/>
      <c r="M564" s="46"/>
      <c r="N564" s="46"/>
      <c r="O564" s="46"/>
      <c r="P564" s="46"/>
      <c r="Q564" s="46"/>
      <c r="R564" s="46"/>
      <c r="S564" s="46"/>
      <c r="T564" s="46"/>
      <c r="U564" s="46"/>
      <c r="V564" s="46"/>
      <c r="W564" s="46"/>
      <c r="X564" s="46"/>
      <c r="Y564" s="46"/>
      <c r="Z564" s="46"/>
    </row>
    <row r="565" spans="1:26" ht="12.75" customHeight="1" x14ac:dyDescent="0.2">
      <c r="A565" s="46"/>
      <c r="B565" s="46"/>
      <c r="C565" s="46"/>
      <c r="D565" s="46"/>
      <c r="E565" s="39"/>
      <c r="F565" s="46"/>
      <c r="G565" s="39"/>
      <c r="H565" s="39"/>
      <c r="I565" s="46"/>
      <c r="J565" s="46"/>
      <c r="K565" s="46"/>
      <c r="L565" s="46"/>
      <c r="M565" s="46"/>
      <c r="N565" s="46"/>
      <c r="O565" s="46"/>
      <c r="P565" s="46"/>
      <c r="Q565" s="46"/>
      <c r="R565" s="46"/>
      <c r="S565" s="46"/>
      <c r="T565" s="46"/>
      <c r="U565" s="46"/>
      <c r="V565" s="46"/>
      <c r="W565" s="46"/>
      <c r="X565" s="46"/>
      <c r="Y565" s="46"/>
      <c r="Z565" s="46"/>
    </row>
    <row r="566" spans="1:26" ht="12.75" customHeight="1" x14ac:dyDescent="0.2">
      <c r="A566" s="46"/>
      <c r="B566" s="46"/>
      <c r="C566" s="46"/>
      <c r="D566" s="46"/>
      <c r="E566" s="39"/>
      <c r="F566" s="46"/>
      <c r="G566" s="39"/>
      <c r="H566" s="39"/>
      <c r="I566" s="46"/>
      <c r="J566" s="46"/>
      <c r="K566" s="46"/>
      <c r="L566" s="46"/>
      <c r="M566" s="46"/>
      <c r="N566" s="46"/>
      <c r="O566" s="46"/>
      <c r="P566" s="46"/>
      <c r="Q566" s="46"/>
      <c r="R566" s="46"/>
      <c r="S566" s="46"/>
      <c r="T566" s="46"/>
      <c r="U566" s="46"/>
      <c r="V566" s="46"/>
      <c r="W566" s="46"/>
      <c r="X566" s="46"/>
      <c r="Y566" s="46"/>
      <c r="Z566" s="46"/>
    </row>
    <row r="567" spans="1:26" ht="12.75" customHeight="1" x14ac:dyDescent="0.2">
      <c r="A567" s="46"/>
      <c r="B567" s="46"/>
      <c r="C567" s="46"/>
      <c r="D567" s="46"/>
      <c r="E567" s="39"/>
      <c r="F567" s="46"/>
      <c r="G567" s="39"/>
      <c r="H567" s="39"/>
      <c r="I567" s="46"/>
      <c r="J567" s="46"/>
      <c r="K567" s="46"/>
      <c r="L567" s="46"/>
      <c r="M567" s="46"/>
      <c r="N567" s="46"/>
      <c r="O567" s="46"/>
      <c r="P567" s="46"/>
      <c r="Q567" s="46"/>
      <c r="R567" s="46"/>
      <c r="S567" s="46"/>
      <c r="T567" s="46"/>
      <c r="U567" s="46"/>
      <c r="V567" s="46"/>
      <c r="W567" s="46"/>
      <c r="X567" s="46"/>
      <c r="Y567" s="46"/>
      <c r="Z567" s="46"/>
    </row>
    <row r="568" spans="1:26" ht="12.75" customHeight="1" x14ac:dyDescent="0.2">
      <c r="A568" s="46"/>
      <c r="B568" s="46"/>
      <c r="C568" s="46"/>
      <c r="D568" s="46"/>
      <c r="E568" s="39"/>
      <c r="F568" s="46"/>
      <c r="G568" s="39"/>
      <c r="H568" s="39"/>
      <c r="I568" s="46"/>
      <c r="J568" s="46"/>
      <c r="K568" s="46"/>
      <c r="L568" s="46"/>
      <c r="M568" s="46"/>
      <c r="N568" s="46"/>
      <c r="O568" s="46"/>
      <c r="P568" s="46"/>
      <c r="Q568" s="46"/>
      <c r="R568" s="46"/>
      <c r="S568" s="46"/>
      <c r="T568" s="46"/>
      <c r="U568" s="46"/>
      <c r="V568" s="46"/>
      <c r="W568" s="46"/>
      <c r="X568" s="46"/>
      <c r="Y568" s="46"/>
      <c r="Z568" s="46"/>
    </row>
    <row r="569" spans="1:26" ht="12.75" customHeight="1" x14ac:dyDescent="0.2">
      <c r="A569" s="46"/>
      <c r="B569" s="46"/>
      <c r="C569" s="46"/>
      <c r="D569" s="46"/>
      <c r="E569" s="39"/>
      <c r="F569" s="46"/>
      <c r="G569" s="39"/>
      <c r="H569" s="39"/>
      <c r="I569" s="46"/>
      <c r="J569" s="46"/>
      <c r="K569" s="46"/>
      <c r="L569" s="46"/>
      <c r="M569" s="46"/>
      <c r="N569" s="46"/>
      <c r="O569" s="46"/>
      <c r="P569" s="46"/>
      <c r="Q569" s="46"/>
      <c r="R569" s="46"/>
      <c r="S569" s="46"/>
      <c r="T569" s="46"/>
      <c r="U569" s="46"/>
      <c r="V569" s="46"/>
      <c r="W569" s="46"/>
      <c r="X569" s="46"/>
      <c r="Y569" s="46"/>
      <c r="Z569" s="46"/>
    </row>
    <row r="570" spans="1:26" ht="12.75" customHeight="1" x14ac:dyDescent="0.2">
      <c r="A570" s="46"/>
      <c r="B570" s="46"/>
      <c r="C570" s="46"/>
      <c r="D570" s="46"/>
      <c r="E570" s="39"/>
      <c r="F570" s="46"/>
      <c r="G570" s="39"/>
      <c r="H570" s="39"/>
      <c r="I570" s="46"/>
      <c r="J570" s="46"/>
      <c r="K570" s="46"/>
      <c r="L570" s="46"/>
      <c r="M570" s="46"/>
      <c r="N570" s="46"/>
      <c r="O570" s="46"/>
      <c r="P570" s="46"/>
      <c r="Q570" s="46"/>
      <c r="R570" s="46"/>
      <c r="S570" s="46"/>
      <c r="T570" s="46"/>
      <c r="U570" s="46"/>
      <c r="V570" s="46"/>
      <c r="W570" s="46"/>
      <c r="X570" s="46"/>
      <c r="Y570" s="46"/>
      <c r="Z570" s="46"/>
    </row>
    <row r="571" spans="1:26" ht="12.75" customHeight="1" x14ac:dyDescent="0.2">
      <c r="A571" s="46"/>
      <c r="B571" s="46"/>
      <c r="C571" s="46"/>
      <c r="D571" s="46"/>
      <c r="E571" s="39"/>
      <c r="F571" s="46"/>
      <c r="G571" s="39"/>
      <c r="H571" s="39"/>
      <c r="I571" s="46"/>
      <c r="J571" s="46"/>
      <c r="K571" s="46"/>
      <c r="L571" s="46"/>
      <c r="M571" s="46"/>
      <c r="N571" s="46"/>
      <c r="O571" s="46"/>
      <c r="P571" s="46"/>
      <c r="Q571" s="46"/>
      <c r="R571" s="46"/>
      <c r="S571" s="46"/>
      <c r="T571" s="46"/>
      <c r="U571" s="46"/>
      <c r="V571" s="46"/>
      <c r="W571" s="46"/>
      <c r="X571" s="46"/>
      <c r="Y571" s="46"/>
      <c r="Z571" s="46"/>
    </row>
    <row r="572" spans="1:26" ht="12.75" customHeight="1" x14ac:dyDescent="0.2">
      <c r="A572" s="46"/>
      <c r="B572" s="46"/>
      <c r="C572" s="46"/>
      <c r="D572" s="46"/>
      <c r="E572" s="39"/>
      <c r="F572" s="46"/>
      <c r="G572" s="39"/>
      <c r="H572" s="39"/>
      <c r="I572" s="46"/>
      <c r="J572" s="46"/>
      <c r="K572" s="46"/>
      <c r="L572" s="46"/>
      <c r="M572" s="46"/>
      <c r="N572" s="46"/>
      <c r="O572" s="46"/>
      <c r="P572" s="46"/>
      <c r="Q572" s="46"/>
      <c r="R572" s="46"/>
      <c r="S572" s="46"/>
      <c r="T572" s="46"/>
      <c r="U572" s="46"/>
      <c r="V572" s="46"/>
      <c r="W572" s="46"/>
      <c r="X572" s="46"/>
      <c r="Y572" s="46"/>
      <c r="Z572" s="46"/>
    </row>
    <row r="573" spans="1:26" ht="12.75" customHeight="1" x14ac:dyDescent="0.2">
      <c r="A573" s="46"/>
      <c r="B573" s="46"/>
      <c r="C573" s="46"/>
      <c r="D573" s="46"/>
      <c r="E573" s="39"/>
      <c r="F573" s="46"/>
      <c r="G573" s="39"/>
      <c r="H573" s="39"/>
      <c r="I573" s="46"/>
      <c r="J573" s="46"/>
      <c r="K573" s="46"/>
      <c r="L573" s="46"/>
      <c r="M573" s="46"/>
      <c r="N573" s="46"/>
      <c r="O573" s="46"/>
      <c r="P573" s="46"/>
      <c r="Q573" s="46"/>
      <c r="R573" s="46"/>
      <c r="S573" s="46"/>
      <c r="T573" s="46"/>
      <c r="U573" s="46"/>
      <c r="V573" s="46"/>
      <c r="W573" s="46"/>
      <c r="X573" s="46"/>
      <c r="Y573" s="46"/>
      <c r="Z573" s="46"/>
    </row>
    <row r="574" spans="1:26" ht="12.75" customHeight="1" x14ac:dyDescent="0.2">
      <c r="A574" s="46"/>
      <c r="B574" s="46"/>
      <c r="C574" s="46"/>
      <c r="D574" s="46"/>
      <c r="E574" s="39"/>
      <c r="F574" s="46"/>
      <c r="G574" s="39"/>
      <c r="H574" s="39"/>
      <c r="I574" s="46"/>
      <c r="J574" s="46"/>
      <c r="K574" s="46"/>
      <c r="L574" s="46"/>
      <c r="M574" s="46"/>
      <c r="N574" s="46"/>
      <c r="O574" s="46"/>
      <c r="P574" s="46"/>
      <c r="Q574" s="46"/>
      <c r="R574" s="46"/>
      <c r="S574" s="46"/>
      <c r="T574" s="46"/>
      <c r="U574" s="46"/>
      <c r="V574" s="46"/>
      <c r="W574" s="46"/>
      <c r="X574" s="46"/>
      <c r="Y574" s="46"/>
      <c r="Z574" s="46"/>
    </row>
    <row r="575" spans="1:26" ht="12.75" customHeight="1" x14ac:dyDescent="0.2">
      <c r="A575" s="46"/>
      <c r="B575" s="46"/>
      <c r="C575" s="46"/>
      <c r="D575" s="46"/>
      <c r="E575" s="39"/>
      <c r="F575" s="46"/>
      <c r="G575" s="39"/>
      <c r="H575" s="39"/>
      <c r="I575" s="46"/>
      <c r="J575" s="46"/>
      <c r="K575" s="46"/>
      <c r="L575" s="46"/>
      <c r="M575" s="46"/>
      <c r="N575" s="46"/>
      <c r="O575" s="46"/>
      <c r="P575" s="46"/>
      <c r="Q575" s="46"/>
      <c r="R575" s="46"/>
      <c r="S575" s="46"/>
      <c r="T575" s="46"/>
      <c r="U575" s="46"/>
      <c r="V575" s="46"/>
      <c r="W575" s="46"/>
      <c r="X575" s="46"/>
      <c r="Y575" s="46"/>
      <c r="Z575" s="46"/>
    </row>
    <row r="576" spans="1:26" ht="12.75" customHeight="1" x14ac:dyDescent="0.2">
      <c r="A576" s="46"/>
      <c r="B576" s="46"/>
      <c r="C576" s="46"/>
      <c r="D576" s="46"/>
      <c r="E576" s="39"/>
      <c r="F576" s="46"/>
      <c r="G576" s="39"/>
      <c r="H576" s="39"/>
      <c r="I576" s="46"/>
      <c r="J576" s="46"/>
      <c r="K576" s="46"/>
      <c r="L576" s="46"/>
      <c r="M576" s="46"/>
      <c r="N576" s="46"/>
      <c r="O576" s="46"/>
      <c r="P576" s="46"/>
      <c r="Q576" s="46"/>
      <c r="R576" s="46"/>
      <c r="S576" s="46"/>
      <c r="T576" s="46"/>
      <c r="U576" s="46"/>
      <c r="V576" s="46"/>
      <c r="W576" s="46"/>
      <c r="X576" s="46"/>
      <c r="Y576" s="46"/>
      <c r="Z576" s="46"/>
    </row>
    <row r="577" spans="1:26" ht="12.75" customHeight="1" x14ac:dyDescent="0.2">
      <c r="A577" s="46"/>
      <c r="B577" s="46"/>
      <c r="C577" s="46"/>
      <c r="D577" s="46"/>
      <c r="E577" s="39"/>
      <c r="F577" s="46"/>
      <c r="G577" s="39"/>
      <c r="H577" s="39"/>
      <c r="I577" s="46"/>
      <c r="J577" s="46"/>
      <c r="K577" s="46"/>
      <c r="L577" s="46"/>
      <c r="M577" s="46"/>
      <c r="N577" s="46"/>
      <c r="O577" s="46"/>
      <c r="P577" s="46"/>
      <c r="Q577" s="46"/>
      <c r="R577" s="46"/>
      <c r="S577" s="46"/>
      <c r="T577" s="46"/>
      <c r="U577" s="46"/>
      <c r="V577" s="46"/>
      <c r="W577" s="46"/>
      <c r="X577" s="46"/>
      <c r="Y577" s="46"/>
      <c r="Z577" s="46"/>
    </row>
    <row r="578" spans="1:26" ht="12.75" customHeight="1" x14ac:dyDescent="0.2">
      <c r="A578" s="46"/>
      <c r="B578" s="46"/>
      <c r="C578" s="46"/>
      <c r="D578" s="46"/>
      <c r="E578" s="39"/>
      <c r="F578" s="46"/>
      <c r="G578" s="39"/>
      <c r="H578" s="39"/>
      <c r="I578" s="46"/>
      <c r="J578" s="46"/>
      <c r="K578" s="46"/>
      <c r="L578" s="46"/>
      <c r="M578" s="46"/>
      <c r="N578" s="46"/>
      <c r="O578" s="46"/>
      <c r="P578" s="46"/>
      <c r="Q578" s="46"/>
      <c r="R578" s="46"/>
      <c r="S578" s="46"/>
      <c r="T578" s="46"/>
      <c r="U578" s="46"/>
      <c r="V578" s="46"/>
      <c r="W578" s="46"/>
      <c r="X578" s="46"/>
      <c r="Y578" s="46"/>
      <c r="Z578" s="46"/>
    </row>
    <row r="579" spans="1:26" ht="12.75" customHeight="1" x14ac:dyDescent="0.2">
      <c r="A579" s="46"/>
      <c r="B579" s="46"/>
      <c r="C579" s="46"/>
      <c r="D579" s="46"/>
      <c r="E579" s="39"/>
      <c r="F579" s="46"/>
      <c r="G579" s="39"/>
      <c r="H579" s="39"/>
      <c r="I579" s="46"/>
      <c r="J579" s="46"/>
      <c r="K579" s="46"/>
      <c r="L579" s="46"/>
      <c r="M579" s="46"/>
      <c r="N579" s="46"/>
      <c r="O579" s="46"/>
      <c r="P579" s="46"/>
      <c r="Q579" s="46"/>
      <c r="R579" s="46"/>
      <c r="S579" s="46"/>
      <c r="T579" s="46"/>
      <c r="U579" s="46"/>
      <c r="V579" s="46"/>
      <c r="W579" s="46"/>
      <c r="X579" s="46"/>
      <c r="Y579" s="46"/>
      <c r="Z579" s="46"/>
    </row>
    <row r="580" spans="1:26" ht="12.75" customHeight="1" x14ac:dyDescent="0.2">
      <c r="A580" s="46"/>
      <c r="B580" s="46"/>
      <c r="C580" s="46"/>
      <c r="D580" s="46"/>
      <c r="E580" s="39"/>
      <c r="F580" s="46"/>
      <c r="G580" s="39"/>
      <c r="H580" s="39"/>
      <c r="I580" s="46"/>
      <c r="J580" s="46"/>
      <c r="K580" s="46"/>
      <c r="L580" s="46"/>
      <c r="M580" s="46"/>
      <c r="N580" s="46"/>
      <c r="O580" s="46"/>
      <c r="P580" s="46"/>
      <c r="Q580" s="46"/>
      <c r="R580" s="46"/>
      <c r="S580" s="46"/>
      <c r="T580" s="46"/>
      <c r="U580" s="46"/>
      <c r="V580" s="46"/>
      <c r="W580" s="46"/>
      <c r="X580" s="46"/>
      <c r="Y580" s="46"/>
      <c r="Z580" s="46"/>
    </row>
    <row r="581" spans="1:26" ht="12.75" customHeight="1" x14ac:dyDescent="0.2">
      <c r="A581" s="46"/>
      <c r="B581" s="46"/>
      <c r="C581" s="46"/>
      <c r="D581" s="46"/>
      <c r="E581" s="39"/>
      <c r="F581" s="46"/>
      <c r="G581" s="39"/>
      <c r="H581" s="39"/>
      <c r="I581" s="46"/>
      <c r="J581" s="46"/>
      <c r="K581" s="46"/>
      <c r="L581" s="46"/>
      <c r="M581" s="46"/>
      <c r="N581" s="46"/>
      <c r="O581" s="46"/>
      <c r="P581" s="46"/>
      <c r="Q581" s="46"/>
      <c r="R581" s="46"/>
      <c r="S581" s="46"/>
      <c r="T581" s="46"/>
      <c r="U581" s="46"/>
      <c r="V581" s="46"/>
      <c r="W581" s="46"/>
      <c r="X581" s="46"/>
      <c r="Y581" s="46"/>
      <c r="Z581" s="46"/>
    </row>
    <row r="582" spans="1:26" ht="12.75" customHeight="1" x14ac:dyDescent="0.2">
      <c r="A582" s="46"/>
      <c r="B582" s="46"/>
      <c r="C582" s="46"/>
      <c r="D582" s="46"/>
      <c r="E582" s="39"/>
      <c r="F582" s="46"/>
      <c r="G582" s="39"/>
      <c r="H582" s="39"/>
      <c r="I582" s="46"/>
      <c r="J582" s="46"/>
      <c r="K582" s="46"/>
      <c r="L582" s="46"/>
      <c r="M582" s="46"/>
      <c r="N582" s="46"/>
      <c r="O582" s="46"/>
      <c r="P582" s="46"/>
      <c r="Q582" s="46"/>
      <c r="R582" s="46"/>
      <c r="S582" s="46"/>
      <c r="T582" s="46"/>
      <c r="U582" s="46"/>
      <c r="V582" s="46"/>
      <c r="W582" s="46"/>
      <c r="X582" s="46"/>
      <c r="Y582" s="46"/>
      <c r="Z582" s="46"/>
    </row>
    <row r="583" spans="1:26" ht="12.75" customHeight="1" x14ac:dyDescent="0.2">
      <c r="A583" s="46"/>
      <c r="B583" s="46"/>
      <c r="C583" s="46"/>
      <c r="D583" s="46"/>
      <c r="E583" s="39"/>
      <c r="F583" s="46"/>
      <c r="G583" s="39"/>
      <c r="H583" s="39"/>
      <c r="I583" s="46"/>
      <c r="J583" s="46"/>
      <c r="K583" s="46"/>
      <c r="L583" s="46"/>
      <c r="M583" s="46"/>
      <c r="N583" s="46"/>
      <c r="O583" s="46"/>
      <c r="P583" s="46"/>
      <c r="Q583" s="46"/>
      <c r="R583" s="46"/>
      <c r="S583" s="46"/>
      <c r="T583" s="46"/>
      <c r="U583" s="46"/>
      <c r="V583" s="46"/>
      <c r="W583" s="46"/>
      <c r="X583" s="46"/>
      <c r="Y583" s="46"/>
      <c r="Z583" s="46"/>
    </row>
    <row r="584" spans="1:26" ht="12.75" customHeight="1" x14ac:dyDescent="0.2">
      <c r="A584" s="46"/>
      <c r="B584" s="46"/>
      <c r="C584" s="46"/>
      <c r="D584" s="46"/>
      <c r="E584" s="39"/>
      <c r="F584" s="46"/>
      <c r="G584" s="39"/>
      <c r="H584" s="39"/>
      <c r="I584" s="46"/>
      <c r="J584" s="46"/>
      <c r="K584" s="46"/>
      <c r="L584" s="46"/>
      <c r="M584" s="46"/>
      <c r="N584" s="46"/>
      <c r="O584" s="46"/>
      <c r="P584" s="46"/>
      <c r="Q584" s="46"/>
      <c r="R584" s="46"/>
      <c r="S584" s="46"/>
      <c r="T584" s="46"/>
      <c r="U584" s="46"/>
      <c r="V584" s="46"/>
      <c r="W584" s="46"/>
      <c r="X584" s="46"/>
      <c r="Y584" s="46"/>
      <c r="Z584" s="46"/>
    </row>
    <row r="585" spans="1:26" ht="12.75" customHeight="1" x14ac:dyDescent="0.2">
      <c r="A585" s="46"/>
      <c r="B585" s="46"/>
      <c r="C585" s="46"/>
      <c r="D585" s="46"/>
      <c r="E585" s="39"/>
      <c r="F585" s="46"/>
      <c r="G585" s="39"/>
      <c r="H585" s="39"/>
      <c r="I585" s="46"/>
      <c r="J585" s="46"/>
      <c r="K585" s="46"/>
      <c r="L585" s="46"/>
      <c r="M585" s="46"/>
      <c r="N585" s="46"/>
      <c r="O585" s="46"/>
      <c r="P585" s="46"/>
      <c r="Q585" s="46"/>
      <c r="R585" s="46"/>
      <c r="S585" s="46"/>
      <c r="T585" s="46"/>
      <c r="U585" s="46"/>
      <c r="V585" s="46"/>
      <c r="W585" s="46"/>
      <c r="X585" s="46"/>
      <c r="Y585" s="46"/>
      <c r="Z585" s="46"/>
    </row>
    <row r="586" spans="1:26" ht="12.75" customHeight="1" x14ac:dyDescent="0.2">
      <c r="A586" s="46"/>
      <c r="B586" s="46"/>
      <c r="C586" s="46"/>
      <c r="D586" s="46"/>
      <c r="E586" s="39"/>
      <c r="F586" s="46"/>
      <c r="G586" s="39"/>
      <c r="H586" s="39"/>
      <c r="I586" s="46"/>
      <c r="J586" s="46"/>
      <c r="K586" s="46"/>
      <c r="L586" s="46"/>
      <c r="M586" s="46"/>
      <c r="N586" s="46"/>
      <c r="O586" s="46"/>
      <c r="P586" s="46"/>
      <c r="Q586" s="46"/>
      <c r="R586" s="46"/>
      <c r="S586" s="46"/>
      <c r="T586" s="46"/>
      <c r="U586" s="46"/>
      <c r="V586" s="46"/>
      <c r="W586" s="46"/>
      <c r="X586" s="46"/>
      <c r="Y586" s="46"/>
      <c r="Z586" s="46"/>
    </row>
    <row r="587" spans="1:26" ht="12.75" customHeight="1" x14ac:dyDescent="0.2">
      <c r="A587" s="46"/>
      <c r="B587" s="46"/>
      <c r="C587" s="46"/>
      <c r="D587" s="46"/>
      <c r="E587" s="39"/>
      <c r="F587" s="46"/>
      <c r="G587" s="39"/>
      <c r="H587" s="39"/>
      <c r="I587" s="46"/>
      <c r="J587" s="46"/>
      <c r="K587" s="46"/>
      <c r="L587" s="46"/>
      <c r="M587" s="46"/>
      <c r="N587" s="46"/>
      <c r="O587" s="46"/>
      <c r="P587" s="46"/>
      <c r="Q587" s="46"/>
      <c r="R587" s="46"/>
      <c r="S587" s="46"/>
      <c r="T587" s="46"/>
      <c r="U587" s="46"/>
      <c r="V587" s="46"/>
      <c r="W587" s="46"/>
      <c r="X587" s="46"/>
      <c r="Y587" s="46"/>
      <c r="Z587" s="46"/>
    </row>
    <row r="588" spans="1:26" ht="12.75" customHeight="1" x14ac:dyDescent="0.2">
      <c r="A588" s="46"/>
      <c r="B588" s="46"/>
      <c r="C588" s="46"/>
      <c r="D588" s="46"/>
      <c r="E588" s="39"/>
      <c r="F588" s="46"/>
      <c r="G588" s="39"/>
      <c r="H588" s="39"/>
      <c r="I588" s="46"/>
      <c r="J588" s="46"/>
      <c r="K588" s="46"/>
      <c r="L588" s="46"/>
      <c r="M588" s="46"/>
      <c r="N588" s="46"/>
      <c r="O588" s="46"/>
      <c r="P588" s="46"/>
      <c r="Q588" s="46"/>
      <c r="R588" s="46"/>
      <c r="S588" s="46"/>
      <c r="T588" s="46"/>
      <c r="U588" s="46"/>
      <c r="V588" s="46"/>
      <c r="W588" s="46"/>
      <c r="X588" s="46"/>
      <c r="Y588" s="46"/>
      <c r="Z588" s="46"/>
    </row>
    <row r="589" spans="1:26" ht="12.75" customHeight="1" x14ac:dyDescent="0.2">
      <c r="A589" s="46"/>
      <c r="B589" s="46"/>
      <c r="C589" s="46"/>
      <c r="D589" s="46"/>
      <c r="E589" s="39"/>
      <c r="F589" s="46"/>
      <c r="G589" s="39"/>
      <c r="H589" s="39"/>
      <c r="I589" s="46"/>
      <c r="J589" s="46"/>
      <c r="K589" s="46"/>
      <c r="L589" s="46"/>
      <c r="M589" s="46"/>
      <c r="N589" s="46"/>
      <c r="O589" s="46"/>
      <c r="P589" s="46"/>
      <c r="Q589" s="46"/>
      <c r="R589" s="46"/>
      <c r="S589" s="46"/>
      <c r="T589" s="46"/>
      <c r="U589" s="46"/>
      <c r="V589" s="46"/>
      <c r="W589" s="46"/>
      <c r="X589" s="46"/>
      <c r="Y589" s="46"/>
      <c r="Z589" s="46"/>
    </row>
    <row r="590" spans="1:26" ht="12.75" customHeight="1" x14ac:dyDescent="0.2">
      <c r="A590" s="46"/>
      <c r="B590" s="46"/>
      <c r="C590" s="46"/>
      <c r="D590" s="46"/>
      <c r="E590" s="39"/>
      <c r="F590" s="46"/>
      <c r="G590" s="39"/>
      <c r="H590" s="39"/>
      <c r="I590" s="46"/>
      <c r="J590" s="46"/>
      <c r="K590" s="46"/>
      <c r="L590" s="46"/>
      <c r="M590" s="46"/>
      <c r="N590" s="46"/>
      <c r="O590" s="46"/>
      <c r="P590" s="46"/>
      <c r="Q590" s="46"/>
      <c r="R590" s="46"/>
      <c r="S590" s="46"/>
      <c r="T590" s="46"/>
      <c r="U590" s="46"/>
      <c r="V590" s="46"/>
      <c r="W590" s="46"/>
      <c r="X590" s="46"/>
      <c r="Y590" s="46"/>
      <c r="Z590" s="46"/>
    </row>
    <row r="591" spans="1:26" ht="12.75" customHeight="1" x14ac:dyDescent="0.2">
      <c r="A591" s="46"/>
      <c r="B591" s="46"/>
      <c r="C591" s="46"/>
      <c r="D591" s="46"/>
      <c r="E591" s="39"/>
      <c r="F591" s="46"/>
      <c r="G591" s="39"/>
      <c r="H591" s="39"/>
      <c r="I591" s="46"/>
      <c r="J591" s="46"/>
      <c r="K591" s="46"/>
      <c r="L591" s="46"/>
      <c r="M591" s="46"/>
      <c r="N591" s="46"/>
      <c r="O591" s="46"/>
      <c r="P591" s="46"/>
      <c r="Q591" s="46"/>
      <c r="R591" s="46"/>
      <c r="S591" s="46"/>
      <c r="T591" s="46"/>
      <c r="U591" s="46"/>
      <c r="V591" s="46"/>
      <c r="W591" s="46"/>
      <c r="X591" s="46"/>
      <c r="Y591" s="46"/>
      <c r="Z591" s="46"/>
    </row>
    <row r="592" spans="1:26" ht="12.75" customHeight="1" x14ac:dyDescent="0.2">
      <c r="A592" s="46"/>
      <c r="B592" s="46"/>
      <c r="C592" s="46"/>
      <c r="D592" s="46"/>
      <c r="E592" s="39"/>
      <c r="F592" s="46"/>
      <c r="G592" s="39"/>
      <c r="H592" s="39"/>
      <c r="I592" s="46"/>
      <c r="J592" s="46"/>
      <c r="K592" s="46"/>
      <c r="L592" s="46"/>
      <c r="M592" s="46"/>
      <c r="N592" s="46"/>
      <c r="O592" s="46"/>
      <c r="P592" s="46"/>
      <c r="Q592" s="46"/>
      <c r="R592" s="46"/>
      <c r="S592" s="46"/>
      <c r="T592" s="46"/>
      <c r="U592" s="46"/>
      <c r="V592" s="46"/>
      <c r="W592" s="46"/>
      <c r="X592" s="46"/>
      <c r="Y592" s="46"/>
      <c r="Z592" s="46"/>
    </row>
    <row r="593" spans="1:26" ht="12.75" customHeight="1" x14ac:dyDescent="0.2">
      <c r="A593" s="46"/>
      <c r="B593" s="46"/>
      <c r="C593" s="46"/>
      <c r="D593" s="46"/>
      <c r="E593" s="39"/>
      <c r="F593" s="46"/>
      <c r="G593" s="39"/>
      <c r="H593" s="39"/>
      <c r="I593" s="46"/>
      <c r="J593" s="46"/>
      <c r="K593" s="46"/>
      <c r="L593" s="46"/>
      <c r="M593" s="46"/>
      <c r="N593" s="46"/>
      <c r="O593" s="46"/>
      <c r="P593" s="46"/>
      <c r="Q593" s="46"/>
      <c r="R593" s="46"/>
      <c r="S593" s="46"/>
      <c r="T593" s="46"/>
      <c r="U593" s="46"/>
      <c r="V593" s="46"/>
      <c r="W593" s="46"/>
      <c r="X593" s="46"/>
      <c r="Y593" s="46"/>
      <c r="Z593" s="46"/>
    </row>
    <row r="594" spans="1:26" ht="12.75" customHeight="1" x14ac:dyDescent="0.2">
      <c r="A594" s="46"/>
      <c r="B594" s="46"/>
      <c r="C594" s="46"/>
      <c r="D594" s="46"/>
      <c r="E594" s="39"/>
      <c r="F594" s="46"/>
      <c r="G594" s="39"/>
      <c r="H594" s="39"/>
      <c r="I594" s="46"/>
      <c r="J594" s="46"/>
      <c r="K594" s="46"/>
      <c r="L594" s="46"/>
      <c r="M594" s="46"/>
      <c r="N594" s="46"/>
      <c r="O594" s="46"/>
      <c r="P594" s="46"/>
      <c r="Q594" s="46"/>
      <c r="R594" s="46"/>
      <c r="S594" s="46"/>
      <c r="T594" s="46"/>
      <c r="U594" s="46"/>
      <c r="V594" s="46"/>
      <c r="W594" s="46"/>
      <c r="X594" s="46"/>
      <c r="Y594" s="46"/>
      <c r="Z594" s="46"/>
    </row>
    <row r="595" spans="1:26" ht="12.75" customHeight="1" x14ac:dyDescent="0.2">
      <c r="A595" s="46"/>
      <c r="B595" s="46"/>
      <c r="C595" s="46"/>
      <c r="D595" s="46"/>
      <c r="E595" s="39"/>
      <c r="F595" s="46"/>
      <c r="G595" s="39"/>
      <c r="H595" s="39"/>
      <c r="I595" s="46"/>
      <c r="J595" s="46"/>
      <c r="K595" s="46"/>
      <c r="L595" s="46"/>
      <c r="M595" s="46"/>
      <c r="N595" s="46"/>
      <c r="O595" s="46"/>
      <c r="P595" s="46"/>
      <c r="Q595" s="46"/>
      <c r="R595" s="46"/>
      <c r="S595" s="46"/>
      <c r="T595" s="46"/>
      <c r="U595" s="46"/>
      <c r="V595" s="46"/>
      <c r="W595" s="46"/>
      <c r="X595" s="46"/>
      <c r="Y595" s="46"/>
      <c r="Z595" s="46"/>
    </row>
    <row r="596" spans="1:26" ht="12.75" customHeight="1" x14ac:dyDescent="0.2">
      <c r="A596" s="46"/>
      <c r="B596" s="46"/>
      <c r="C596" s="46"/>
      <c r="D596" s="46"/>
      <c r="E596" s="39"/>
      <c r="F596" s="46"/>
      <c r="G596" s="39"/>
      <c r="H596" s="39"/>
      <c r="I596" s="46"/>
      <c r="J596" s="46"/>
      <c r="K596" s="46"/>
      <c r="L596" s="46"/>
      <c r="M596" s="46"/>
      <c r="N596" s="46"/>
      <c r="O596" s="46"/>
      <c r="P596" s="46"/>
      <c r="Q596" s="46"/>
      <c r="R596" s="46"/>
      <c r="S596" s="46"/>
      <c r="T596" s="46"/>
      <c r="U596" s="46"/>
      <c r="V596" s="46"/>
      <c r="W596" s="46"/>
      <c r="X596" s="46"/>
      <c r="Y596" s="46"/>
      <c r="Z596" s="46"/>
    </row>
    <row r="597" spans="1:26" ht="12.75" customHeight="1" x14ac:dyDescent="0.2">
      <c r="A597" s="46"/>
      <c r="B597" s="46"/>
      <c r="C597" s="46"/>
      <c r="D597" s="46"/>
      <c r="E597" s="39"/>
      <c r="F597" s="46"/>
      <c r="G597" s="39"/>
      <c r="H597" s="39"/>
      <c r="I597" s="46"/>
      <c r="J597" s="46"/>
      <c r="K597" s="46"/>
      <c r="L597" s="46"/>
      <c r="M597" s="46"/>
      <c r="N597" s="46"/>
      <c r="O597" s="46"/>
      <c r="P597" s="46"/>
      <c r="Q597" s="46"/>
      <c r="R597" s="46"/>
      <c r="S597" s="46"/>
      <c r="T597" s="46"/>
      <c r="U597" s="46"/>
      <c r="V597" s="46"/>
      <c r="W597" s="46"/>
      <c r="X597" s="46"/>
      <c r="Y597" s="46"/>
      <c r="Z597" s="46"/>
    </row>
    <row r="598" spans="1:26" ht="12.75" customHeight="1" x14ac:dyDescent="0.2">
      <c r="A598" s="46"/>
      <c r="B598" s="46"/>
      <c r="C598" s="46"/>
      <c r="D598" s="46"/>
      <c r="E598" s="39"/>
      <c r="F598" s="46"/>
      <c r="G598" s="39"/>
      <c r="H598" s="39"/>
      <c r="I598" s="46"/>
      <c r="J598" s="46"/>
      <c r="K598" s="46"/>
      <c r="L598" s="46"/>
      <c r="M598" s="46"/>
      <c r="N598" s="46"/>
      <c r="O598" s="46"/>
      <c r="P598" s="46"/>
      <c r="Q598" s="46"/>
      <c r="R598" s="46"/>
      <c r="S598" s="46"/>
      <c r="T598" s="46"/>
      <c r="U598" s="46"/>
      <c r="V598" s="46"/>
      <c r="W598" s="46"/>
      <c r="X598" s="46"/>
      <c r="Y598" s="46"/>
      <c r="Z598" s="46"/>
    </row>
    <row r="599" spans="1:26" ht="12.75" customHeight="1" x14ac:dyDescent="0.2">
      <c r="A599" s="46"/>
      <c r="B599" s="46"/>
      <c r="C599" s="46"/>
      <c r="D599" s="46"/>
      <c r="E599" s="39"/>
      <c r="F599" s="46"/>
      <c r="G599" s="39"/>
      <c r="H599" s="39"/>
      <c r="I599" s="46"/>
      <c r="J599" s="46"/>
      <c r="K599" s="46"/>
      <c r="L599" s="46"/>
      <c r="M599" s="46"/>
      <c r="N599" s="46"/>
      <c r="O599" s="46"/>
      <c r="P599" s="46"/>
      <c r="Q599" s="46"/>
      <c r="R599" s="46"/>
      <c r="S599" s="46"/>
      <c r="T599" s="46"/>
      <c r="U599" s="46"/>
      <c r="V599" s="46"/>
      <c r="W599" s="46"/>
      <c r="X599" s="46"/>
      <c r="Y599" s="46"/>
      <c r="Z599" s="46"/>
    </row>
    <row r="600" spans="1:26" ht="12.75" customHeight="1" x14ac:dyDescent="0.2">
      <c r="A600" s="46"/>
      <c r="B600" s="46"/>
      <c r="C600" s="46"/>
      <c r="D600" s="46"/>
      <c r="E600" s="39"/>
      <c r="F600" s="46"/>
      <c r="G600" s="39"/>
      <c r="H600" s="39"/>
      <c r="I600" s="46"/>
      <c r="J600" s="46"/>
      <c r="K600" s="46"/>
      <c r="L600" s="46"/>
      <c r="M600" s="46"/>
      <c r="N600" s="46"/>
      <c r="O600" s="46"/>
      <c r="P600" s="46"/>
      <c r="Q600" s="46"/>
      <c r="R600" s="46"/>
      <c r="S600" s="46"/>
      <c r="T600" s="46"/>
      <c r="U600" s="46"/>
      <c r="V600" s="46"/>
      <c r="W600" s="46"/>
      <c r="X600" s="46"/>
      <c r="Y600" s="46"/>
      <c r="Z600" s="46"/>
    </row>
    <row r="601" spans="1:26" ht="12.75" customHeight="1" x14ac:dyDescent="0.2">
      <c r="A601" s="46"/>
      <c r="B601" s="46"/>
      <c r="C601" s="46"/>
      <c r="D601" s="46"/>
      <c r="E601" s="39"/>
      <c r="F601" s="46"/>
      <c r="G601" s="39"/>
      <c r="H601" s="39"/>
      <c r="I601" s="46"/>
      <c r="J601" s="46"/>
      <c r="K601" s="46"/>
      <c r="L601" s="46"/>
      <c r="M601" s="46"/>
      <c r="N601" s="46"/>
      <c r="O601" s="46"/>
      <c r="P601" s="46"/>
      <c r="Q601" s="46"/>
      <c r="R601" s="46"/>
      <c r="S601" s="46"/>
      <c r="T601" s="46"/>
      <c r="U601" s="46"/>
      <c r="V601" s="46"/>
      <c r="W601" s="46"/>
      <c r="X601" s="46"/>
      <c r="Y601" s="46"/>
      <c r="Z601" s="46"/>
    </row>
    <row r="602" spans="1:26" ht="12.75" customHeight="1" x14ac:dyDescent="0.2">
      <c r="A602" s="46"/>
      <c r="B602" s="46"/>
      <c r="C602" s="46"/>
      <c r="D602" s="46"/>
      <c r="E602" s="39"/>
      <c r="F602" s="46"/>
      <c r="G602" s="39"/>
      <c r="H602" s="39"/>
      <c r="I602" s="46"/>
      <c r="J602" s="46"/>
      <c r="K602" s="46"/>
      <c r="L602" s="46"/>
      <c r="M602" s="46"/>
      <c r="N602" s="46"/>
      <c r="O602" s="46"/>
      <c r="P602" s="46"/>
      <c r="Q602" s="46"/>
      <c r="R602" s="46"/>
      <c r="S602" s="46"/>
      <c r="T602" s="46"/>
      <c r="U602" s="46"/>
      <c r="V602" s="46"/>
      <c r="W602" s="46"/>
      <c r="X602" s="46"/>
      <c r="Y602" s="46"/>
      <c r="Z602" s="46"/>
    </row>
    <row r="603" spans="1:26" ht="12.75" customHeight="1" x14ac:dyDescent="0.2">
      <c r="A603" s="46"/>
      <c r="B603" s="46"/>
      <c r="C603" s="46"/>
      <c r="D603" s="46"/>
      <c r="E603" s="39"/>
      <c r="F603" s="46"/>
      <c r="G603" s="39"/>
      <c r="H603" s="39"/>
      <c r="I603" s="46"/>
      <c r="J603" s="46"/>
      <c r="K603" s="46"/>
      <c r="L603" s="46"/>
      <c r="M603" s="46"/>
      <c r="N603" s="46"/>
      <c r="O603" s="46"/>
      <c r="P603" s="46"/>
      <c r="Q603" s="46"/>
      <c r="R603" s="46"/>
      <c r="S603" s="46"/>
      <c r="T603" s="46"/>
      <c r="U603" s="46"/>
      <c r="V603" s="46"/>
      <c r="W603" s="46"/>
      <c r="X603" s="46"/>
      <c r="Y603" s="46"/>
      <c r="Z603" s="46"/>
    </row>
    <row r="604" spans="1:26" ht="12.75" customHeight="1" x14ac:dyDescent="0.2">
      <c r="A604" s="46"/>
      <c r="B604" s="46"/>
      <c r="C604" s="46"/>
      <c r="D604" s="46"/>
      <c r="E604" s="39"/>
      <c r="F604" s="46"/>
      <c r="G604" s="39"/>
      <c r="H604" s="39"/>
      <c r="I604" s="46"/>
      <c r="J604" s="46"/>
      <c r="K604" s="46"/>
      <c r="L604" s="46"/>
      <c r="M604" s="46"/>
      <c r="N604" s="46"/>
      <c r="O604" s="46"/>
      <c r="P604" s="46"/>
      <c r="Q604" s="46"/>
      <c r="R604" s="46"/>
      <c r="S604" s="46"/>
      <c r="T604" s="46"/>
      <c r="U604" s="46"/>
      <c r="V604" s="46"/>
      <c r="W604" s="46"/>
      <c r="X604" s="46"/>
      <c r="Y604" s="46"/>
      <c r="Z604" s="46"/>
    </row>
    <row r="605" spans="1:26" ht="12.75" customHeight="1" x14ac:dyDescent="0.2">
      <c r="A605" s="46"/>
      <c r="B605" s="46"/>
      <c r="C605" s="46"/>
      <c r="D605" s="46"/>
      <c r="E605" s="39"/>
      <c r="F605" s="46"/>
      <c r="G605" s="39"/>
      <c r="H605" s="39"/>
      <c r="I605" s="46"/>
      <c r="J605" s="46"/>
      <c r="K605" s="46"/>
      <c r="L605" s="46"/>
      <c r="M605" s="46"/>
      <c r="N605" s="46"/>
      <c r="O605" s="46"/>
      <c r="P605" s="46"/>
      <c r="Q605" s="46"/>
      <c r="R605" s="46"/>
      <c r="S605" s="46"/>
      <c r="T605" s="46"/>
      <c r="U605" s="46"/>
      <c r="V605" s="46"/>
      <c r="W605" s="46"/>
      <c r="X605" s="46"/>
      <c r="Y605" s="46"/>
      <c r="Z605" s="46"/>
    </row>
    <row r="606" spans="1:26" ht="12.75" customHeight="1" x14ac:dyDescent="0.2">
      <c r="A606" s="46"/>
      <c r="B606" s="46"/>
      <c r="C606" s="46"/>
      <c r="D606" s="46"/>
      <c r="E606" s="39"/>
      <c r="F606" s="46"/>
      <c r="G606" s="39"/>
      <c r="H606" s="39"/>
      <c r="I606" s="46"/>
      <c r="J606" s="46"/>
      <c r="K606" s="46"/>
      <c r="L606" s="46"/>
      <c r="M606" s="46"/>
      <c r="N606" s="46"/>
      <c r="O606" s="46"/>
      <c r="P606" s="46"/>
      <c r="Q606" s="46"/>
      <c r="R606" s="46"/>
      <c r="S606" s="46"/>
      <c r="T606" s="46"/>
      <c r="U606" s="46"/>
      <c r="V606" s="46"/>
      <c r="W606" s="46"/>
      <c r="X606" s="46"/>
      <c r="Y606" s="46"/>
      <c r="Z606" s="46"/>
    </row>
    <row r="607" spans="1:26" ht="12.75" customHeight="1" x14ac:dyDescent="0.2">
      <c r="A607" s="46"/>
      <c r="B607" s="46"/>
      <c r="C607" s="46"/>
      <c r="D607" s="46"/>
      <c r="E607" s="39"/>
      <c r="F607" s="46"/>
      <c r="G607" s="39"/>
      <c r="H607" s="39"/>
      <c r="I607" s="46"/>
      <c r="J607" s="46"/>
      <c r="K607" s="46"/>
      <c r="L607" s="46"/>
      <c r="M607" s="46"/>
      <c r="N607" s="46"/>
      <c r="O607" s="46"/>
      <c r="P607" s="46"/>
      <c r="Q607" s="46"/>
      <c r="R607" s="46"/>
      <c r="S607" s="46"/>
      <c r="T607" s="46"/>
      <c r="U607" s="46"/>
      <c r="V607" s="46"/>
      <c r="W607" s="46"/>
      <c r="X607" s="46"/>
      <c r="Y607" s="46"/>
      <c r="Z607" s="46"/>
    </row>
    <row r="608" spans="1:26" ht="12.75" customHeight="1" x14ac:dyDescent="0.2">
      <c r="A608" s="46"/>
      <c r="B608" s="46"/>
      <c r="C608" s="46"/>
      <c r="D608" s="46"/>
      <c r="E608" s="39"/>
      <c r="F608" s="46"/>
      <c r="G608" s="39"/>
      <c r="H608" s="39"/>
      <c r="I608" s="46"/>
      <c r="J608" s="46"/>
      <c r="K608" s="46"/>
      <c r="L608" s="46"/>
      <c r="M608" s="46"/>
      <c r="N608" s="46"/>
      <c r="O608" s="46"/>
      <c r="P608" s="46"/>
      <c r="Q608" s="46"/>
      <c r="R608" s="46"/>
      <c r="S608" s="46"/>
      <c r="T608" s="46"/>
      <c r="U608" s="46"/>
      <c r="V608" s="46"/>
      <c r="W608" s="46"/>
      <c r="X608" s="46"/>
      <c r="Y608" s="46"/>
      <c r="Z608" s="46"/>
    </row>
    <row r="609" spans="1:26" ht="12.75" customHeight="1" x14ac:dyDescent="0.2">
      <c r="A609" s="46"/>
      <c r="B609" s="46"/>
      <c r="C609" s="46"/>
      <c r="D609" s="46"/>
      <c r="E609" s="39"/>
      <c r="F609" s="46"/>
      <c r="G609" s="39"/>
      <c r="H609" s="39"/>
      <c r="I609" s="46"/>
      <c r="J609" s="46"/>
      <c r="K609" s="46"/>
      <c r="L609" s="46"/>
      <c r="M609" s="46"/>
      <c r="N609" s="46"/>
      <c r="O609" s="46"/>
      <c r="P609" s="46"/>
      <c r="Q609" s="46"/>
      <c r="R609" s="46"/>
      <c r="S609" s="46"/>
      <c r="T609" s="46"/>
      <c r="U609" s="46"/>
      <c r="V609" s="46"/>
      <c r="W609" s="46"/>
      <c r="X609" s="46"/>
      <c r="Y609" s="46"/>
      <c r="Z609" s="46"/>
    </row>
    <row r="610" spans="1:26" ht="12.75" customHeight="1" x14ac:dyDescent="0.2">
      <c r="A610" s="46"/>
      <c r="B610" s="46"/>
      <c r="C610" s="46"/>
      <c r="D610" s="46"/>
      <c r="E610" s="39"/>
      <c r="F610" s="46"/>
      <c r="G610" s="39"/>
      <c r="H610" s="39"/>
      <c r="I610" s="46"/>
      <c r="J610" s="46"/>
      <c r="K610" s="46"/>
      <c r="L610" s="46"/>
      <c r="M610" s="46"/>
      <c r="N610" s="46"/>
      <c r="O610" s="46"/>
      <c r="P610" s="46"/>
      <c r="Q610" s="46"/>
      <c r="R610" s="46"/>
      <c r="S610" s="46"/>
      <c r="T610" s="46"/>
      <c r="U610" s="46"/>
      <c r="V610" s="46"/>
      <c r="W610" s="46"/>
      <c r="X610" s="46"/>
      <c r="Y610" s="46"/>
      <c r="Z610" s="46"/>
    </row>
    <row r="611" spans="1:26" ht="12.75" customHeight="1" x14ac:dyDescent="0.2">
      <c r="A611" s="46"/>
      <c r="B611" s="46"/>
      <c r="C611" s="46"/>
      <c r="D611" s="46"/>
      <c r="E611" s="39"/>
      <c r="F611" s="46"/>
      <c r="G611" s="39"/>
      <c r="H611" s="39"/>
      <c r="I611" s="46"/>
      <c r="J611" s="46"/>
      <c r="K611" s="46"/>
      <c r="L611" s="46"/>
      <c r="M611" s="46"/>
      <c r="N611" s="46"/>
      <c r="O611" s="46"/>
      <c r="P611" s="46"/>
      <c r="Q611" s="46"/>
      <c r="R611" s="46"/>
      <c r="S611" s="46"/>
      <c r="T611" s="46"/>
      <c r="U611" s="46"/>
      <c r="V611" s="46"/>
      <c r="W611" s="46"/>
      <c r="X611" s="46"/>
      <c r="Y611" s="46"/>
      <c r="Z611" s="46"/>
    </row>
    <row r="612" spans="1:26" ht="12.75" customHeight="1" x14ac:dyDescent="0.2">
      <c r="A612" s="46"/>
      <c r="B612" s="46"/>
      <c r="C612" s="46"/>
      <c r="D612" s="46"/>
      <c r="E612" s="39"/>
      <c r="F612" s="46"/>
      <c r="G612" s="39"/>
      <c r="H612" s="39"/>
      <c r="I612" s="46"/>
      <c r="J612" s="46"/>
      <c r="K612" s="46"/>
      <c r="L612" s="46"/>
      <c r="M612" s="46"/>
      <c r="N612" s="46"/>
      <c r="O612" s="46"/>
      <c r="P612" s="46"/>
      <c r="Q612" s="46"/>
      <c r="R612" s="46"/>
      <c r="S612" s="46"/>
      <c r="T612" s="46"/>
      <c r="U612" s="46"/>
      <c r="V612" s="46"/>
      <c r="W612" s="46"/>
      <c r="X612" s="46"/>
      <c r="Y612" s="46"/>
      <c r="Z612" s="46"/>
    </row>
    <row r="613" spans="1:26" ht="12.75" customHeight="1" x14ac:dyDescent="0.2">
      <c r="A613" s="46"/>
      <c r="B613" s="46"/>
      <c r="C613" s="46"/>
      <c r="D613" s="46"/>
      <c r="E613" s="39"/>
      <c r="F613" s="46"/>
      <c r="G613" s="39"/>
      <c r="H613" s="39"/>
      <c r="I613" s="46"/>
      <c r="J613" s="46"/>
      <c r="K613" s="46"/>
      <c r="L613" s="46"/>
      <c r="M613" s="46"/>
      <c r="N613" s="46"/>
      <c r="O613" s="46"/>
      <c r="P613" s="46"/>
      <c r="Q613" s="46"/>
      <c r="R613" s="46"/>
      <c r="S613" s="46"/>
      <c r="T613" s="46"/>
      <c r="U613" s="46"/>
      <c r="V613" s="46"/>
      <c r="W613" s="46"/>
      <c r="X613" s="46"/>
      <c r="Y613" s="46"/>
      <c r="Z613" s="46"/>
    </row>
    <row r="614" spans="1:26" ht="12.75" customHeight="1" x14ac:dyDescent="0.2">
      <c r="A614" s="46"/>
      <c r="B614" s="46"/>
      <c r="C614" s="46"/>
      <c r="D614" s="46"/>
      <c r="E614" s="39"/>
      <c r="F614" s="46"/>
      <c r="G614" s="39"/>
      <c r="H614" s="39"/>
      <c r="I614" s="46"/>
      <c r="J614" s="46"/>
      <c r="K614" s="46"/>
      <c r="L614" s="46"/>
      <c r="M614" s="46"/>
      <c r="N614" s="46"/>
      <c r="O614" s="46"/>
      <c r="P614" s="46"/>
      <c r="Q614" s="46"/>
      <c r="R614" s="46"/>
      <c r="S614" s="46"/>
      <c r="T614" s="46"/>
      <c r="U614" s="46"/>
      <c r="V614" s="46"/>
      <c r="W614" s="46"/>
      <c r="X614" s="46"/>
      <c r="Y614" s="46"/>
      <c r="Z614" s="46"/>
    </row>
    <row r="615" spans="1:26" ht="12.75" customHeight="1" x14ac:dyDescent="0.2">
      <c r="A615" s="46"/>
      <c r="B615" s="46"/>
      <c r="C615" s="46"/>
      <c r="D615" s="46"/>
      <c r="E615" s="39"/>
      <c r="F615" s="46"/>
      <c r="G615" s="39"/>
      <c r="H615" s="39"/>
      <c r="I615" s="46"/>
      <c r="J615" s="46"/>
      <c r="K615" s="46"/>
      <c r="L615" s="46"/>
      <c r="M615" s="46"/>
      <c r="N615" s="46"/>
      <c r="O615" s="46"/>
      <c r="P615" s="46"/>
      <c r="Q615" s="46"/>
      <c r="R615" s="46"/>
      <c r="S615" s="46"/>
      <c r="T615" s="46"/>
      <c r="U615" s="46"/>
      <c r="V615" s="46"/>
      <c r="W615" s="46"/>
      <c r="X615" s="46"/>
      <c r="Y615" s="46"/>
      <c r="Z615" s="46"/>
    </row>
    <row r="616" spans="1:26" ht="12.75" customHeight="1" x14ac:dyDescent="0.2">
      <c r="A616" s="46"/>
      <c r="B616" s="46"/>
      <c r="C616" s="46"/>
      <c r="D616" s="46"/>
      <c r="E616" s="39"/>
      <c r="F616" s="46"/>
      <c r="G616" s="39"/>
      <c r="H616" s="39"/>
      <c r="I616" s="46"/>
      <c r="J616" s="46"/>
      <c r="K616" s="46"/>
      <c r="L616" s="46"/>
      <c r="M616" s="46"/>
      <c r="N616" s="46"/>
      <c r="O616" s="46"/>
      <c r="P616" s="46"/>
      <c r="Q616" s="46"/>
      <c r="R616" s="46"/>
      <c r="S616" s="46"/>
      <c r="T616" s="46"/>
      <c r="U616" s="46"/>
      <c r="V616" s="46"/>
      <c r="W616" s="46"/>
      <c r="X616" s="46"/>
      <c r="Y616" s="46"/>
      <c r="Z616" s="46"/>
    </row>
    <row r="617" spans="1:26" ht="12.75" customHeight="1" x14ac:dyDescent="0.2">
      <c r="A617" s="46"/>
      <c r="B617" s="46"/>
      <c r="C617" s="46"/>
      <c r="D617" s="46"/>
      <c r="E617" s="39"/>
      <c r="F617" s="46"/>
      <c r="G617" s="39"/>
      <c r="H617" s="39"/>
      <c r="I617" s="46"/>
      <c r="J617" s="46"/>
      <c r="K617" s="46"/>
      <c r="L617" s="46"/>
      <c r="M617" s="46"/>
      <c r="N617" s="46"/>
      <c r="O617" s="46"/>
      <c r="P617" s="46"/>
      <c r="Q617" s="46"/>
      <c r="R617" s="46"/>
      <c r="S617" s="46"/>
      <c r="T617" s="46"/>
      <c r="U617" s="46"/>
      <c r="V617" s="46"/>
      <c r="W617" s="46"/>
      <c r="X617" s="46"/>
      <c r="Y617" s="46"/>
      <c r="Z617" s="46"/>
    </row>
    <row r="618" spans="1:26" ht="12.75" customHeight="1" x14ac:dyDescent="0.2">
      <c r="A618" s="46"/>
      <c r="B618" s="46"/>
      <c r="C618" s="46"/>
      <c r="D618" s="46"/>
      <c r="E618" s="39"/>
      <c r="F618" s="46"/>
      <c r="G618" s="39"/>
      <c r="H618" s="39"/>
      <c r="I618" s="46"/>
      <c r="J618" s="46"/>
      <c r="K618" s="46"/>
      <c r="L618" s="46"/>
      <c r="M618" s="46"/>
      <c r="N618" s="46"/>
      <c r="O618" s="46"/>
      <c r="P618" s="46"/>
      <c r="Q618" s="46"/>
      <c r="R618" s="46"/>
      <c r="S618" s="46"/>
      <c r="T618" s="46"/>
      <c r="U618" s="46"/>
      <c r="V618" s="46"/>
      <c r="W618" s="46"/>
      <c r="X618" s="46"/>
      <c r="Y618" s="46"/>
      <c r="Z618" s="46"/>
    </row>
    <row r="619" spans="1:26" ht="12.75" customHeight="1" x14ac:dyDescent="0.2">
      <c r="A619" s="46"/>
      <c r="B619" s="46"/>
      <c r="C619" s="46"/>
      <c r="D619" s="46"/>
      <c r="E619" s="39"/>
      <c r="F619" s="46"/>
      <c r="G619" s="39"/>
      <c r="H619" s="39"/>
      <c r="I619" s="46"/>
      <c r="J619" s="46"/>
      <c r="K619" s="46"/>
      <c r="L619" s="46"/>
      <c r="M619" s="46"/>
      <c r="N619" s="46"/>
      <c r="O619" s="46"/>
      <c r="P619" s="46"/>
      <c r="Q619" s="46"/>
      <c r="R619" s="46"/>
      <c r="S619" s="46"/>
      <c r="T619" s="46"/>
      <c r="U619" s="46"/>
      <c r="V619" s="46"/>
      <c r="W619" s="46"/>
      <c r="X619" s="46"/>
      <c r="Y619" s="46"/>
      <c r="Z619" s="46"/>
    </row>
    <row r="620" spans="1:26" ht="12.75" customHeight="1" x14ac:dyDescent="0.2">
      <c r="A620" s="46"/>
      <c r="B620" s="46"/>
      <c r="C620" s="46"/>
      <c r="D620" s="46"/>
      <c r="E620" s="39"/>
      <c r="F620" s="46"/>
      <c r="G620" s="39"/>
      <c r="H620" s="39"/>
      <c r="I620" s="46"/>
      <c r="J620" s="46"/>
      <c r="K620" s="46"/>
      <c r="L620" s="46"/>
      <c r="M620" s="46"/>
      <c r="N620" s="46"/>
      <c r="O620" s="46"/>
      <c r="P620" s="46"/>
      <c r="Q620" s="46"/>
      <c r="R620" s="46"/>
      <c r="S620" s="46"/>
      <c r="T620" s="46"/>
      <c r="U620" s="46"/>
      <c r="V620" s="46"/>
      <c r="W620" s="46"/>
      <c r="X620" s="46"/>
      <c r="Y620" s="46"/>
      <c r="Z620" s="46"/>
    </row>
    <row r="621" spans="1:26" ht="12.75" customHeight="1" x14ac:dyDescent="0.2">
      <c r="A621" s="46"/>
      <c r="B621" s="46"/>
      <c r="C621" s="46"/>
      <c r="D621" s="46"/>
      <c r="E621" s="39"/>
      <c r="F621" s="46"/>
      <c r="G621" s="39"/>
      <c r="H621" s="39"/>
      <c r="I621" s="46"/>
      <c r="J621" s="46"/>
      <c r="K621" s="46"/>
      <c r="L621" s="46"/>
      <c r="M621" s="46"/>
      <c r="N621" s="46"/>
      <c r="O621" s="46"/>
      <c r="P621" s="46"/>
      <c r="Q621" s="46"/>
      <c r="R621" s="46"/>
      <c r="S621" s="46"/>
      <c r="T621" s="46"/>
      <c r="U621" s="46"/>
      <c r="V621" s="46"/>
      <c r="W621" s="46"/>
      <c r="X621" s="46"/>
      <c r="Y621" s="46"/>
      <c r="Z621" s="46"/>
    </row>
    <row r="622" spans="1:26" ht="12.75" customHeight="1" x14ac:dyDescent="0.2">
      <c r="A622" s="46"/>
      <c r="B622" s="46"/>
      <c r="C622" s="46"/>
      <c r="D622" s="46"/>
      <c r="E622" s="39"/>
      <c r="F622" s="46"/>
      <c r="G622" s="39"/>
      <c r="H622" s="39"/>
      <c r="I622" s="46"/>
      <c r="J622" s="46"/>
      <c r="K622" s="46"/>
      <c r="L622" s="46"/>
      <c r="M622" s="46"/>
      <c r="N622" s="46"/>
      <c r="O622" s="46"/>
      <c r="P622" s="46"/>
      <c r="Q622" s="46"/>
      <c r="R622" s="46"/>
      <c r="S622" s="46"/>
      <c r="T622" s="46"/>
      <c r="U622" s="46"/>
      <c r="V622" s="46"/>
      <c r="W622" s="46"/>
      <c r="X622" s="46"/>
      <c r="Y622" s="46"/>
      <c r="Z622" s="46"/>
    </row>
    <row r="623" spans="1:26" ht="12.75" customHeight="1" x14ac:dyDescent="0.2">
      <c r="A623" s="46"/>
      <c r="B623" s="46"/>
      <c r="C623" s="46"/>
      <c r="D623" s="46"/>
      <c r="E623" s="39"/>
      <c r="F623" s="46"/>
      <c r="G623" s="39"/>
      <c r="H623" s="39"/>
      <c r="I623" s="46"/>
      <c r="J623" s="46"/>
      <c r="K623" s="46"/>
      <c r="L623" s="46"/>
      <c r="M623" s="46"/>
      <c r="N623" s="46"/>
      <c r="O623" s="46"/>
      <c r="P623" s="46"/>
      <c r="Q623" s="46"/>
      <c r="R623" s="46"/>
      <c r="S623" s="46"/>
      <c r="T623" s="46"/>
      <c r="U623" s="46"/>
      <c r="V623" s="46"/>
      <c r="W623" s="46"/>
      <c r="X623" s="46"/>
      <c r="Y623" s="46"/>
      <c r="Z623" s="46"/>
    </row>
    <row r="624" spans="1:26" ht="12.75" customHeight="1" x14ac:dyDescent="0.2">
      <c r="A624" s="46"/>
      <c r="B624" s="46"/>
      <c r="C624" s="46"/>
      <c r="D624" s="46"/>
      <c r="E624" s="39"/>
      <c r="F624" s="46"/>
      <c r="G624" s="39"/>
      <c r="H624" s="39"/>
      <c r="I624" s="46"/>
      <c r="J624" s="46"/>
      <c r="K624" s="46"/>
      <c r="L624" s="46"/>
      <c r="M624" s="46"/>
      <c r="N624" s="46"/>
      <c r="O624" s="46"/>
      <c r="P624" s="46"/>
      <c r="Q624" s="46"/>
      <c r="R624" s="46"/>
      <c r="S624" s="46"/>
      <c r="T624" s="46"/>
      <c r="U624" s="46"/>
      <c r="V624" s="46"/>
      <c r="W624" s="46"/>
      <c r="X624" s="46"/>
      <c r="Y624" s="46"/>
      <c r="Z624" s="46"/>
    </row>
    <row r="625" spans="1:26" ht="12.75" customHeight="1" x14ac:dyDescent="0.2">
      <c r="A625" s="46"/>
      <c r="B625" s="46"/>
      <c r="C625" s="46"/>
      <c r="D625" s="46"/>
      <c r="E625" s="39"/>
      <c r="F625" s="46"/>
      <c r="G625" s="39"/>
      <c r="H625" s="39"/>
      <c r="I625" s="46"/>
      <c r="J625" s="46"/>
      <c r="K625" s="46"/>
      <c r="L625" s="46"/>
      <c r="M625" s="46"/>
      <c r="N625" s="46"/>
      <c r="O625" s="46"/>
      <c r="P625" s="46"/>
      <c r="Q625" s="46"/>
      <c r="R625" s="46"/>
      <c r="S625" s="46"/>
      <c r="T625" s="46"/>
      <c r="U625" s="46"/>
      <c r="V625" s="46"/>
      <c r="W625" s="46"/>
      <c r="X625" s="46"/>
      <c r="Y625" s="46"/>
      <c r="Z625" s="46"/>
    </row>
    <row r="626" spans="1:26" ht="12.75" customHeight="1" x14ac:dyDescent="0.2">
      <c r="A626" s="46"/>
      <c r="B626" s="46"/>
      <c r="C626" s="46"/>
      <c r="D626" s="46"/>
      <c r="E626" s="39"/>
      <c r="F626" s="46"/>
      <c r="G626" s="39"/>
      <c r="H626" s="39"/>
      <c r="I626" s="46"/>
      <c r="J626" s="46"/>
      <c r="K626" s="46"/>
      <c r="L626" s="46"/>
      <c r="M626" s="46"/>
      <c r="N626" s="46"/>
      <c r="O626" s="46"/>
      <c r="P626" s="46"/>
      <c r="Q626" s="46"/>
      <c r="R626" s="46"/>
      <c r="S626" s="46"/>
      <c r="T626" s="46"/>
      <c r="U626" s="46"/>
      <c r="V626" s="46"/>
      <c r="W626" s="46"/>
      <c r="X626" s="46"/>
      <c r="Y626" s="46"/>
      <c r="Z626" s="46"/>
    </row>
    <row r="627" spans="1:26" ht="12.75" customHeight="1" x14ac:dyDescent="0.2">
      <c r="A627" s="46"/>
      <c r="B627" s="46"/>
      <c r="C627" s="46"/>
      <c r="D627" s="46"/>
      <c r="E627" s="39"/>
      <c r="F627" s="46"/>
      <c r="G627" s="39"/>
      <c r="H627" s="39"/>
      <c r="I627" s="46"/>
      <c r="J627" s="46"/>
      <c r="K627" s="46"/>
      <c r="L627" s="46"/>
      <c r="M627" s="46"/>
      <c r="N627" s="46"/>
      <c r="O627" s="46"/>
      <c r="P627" s="46"/>
      <c r="Q627" s="46"/>
      <c r="R627" s="46"/>
      <c r="S627" s="46"/>
      <c r="T627" s="46"/>
      <c r="U627" s="46"/>
      <c r="V627" s="46"/>
      <c r="W627" s="46"/>
      <c r="X627" s="46"/>
      <c r="Y627" s="46"/>
      <c r="Z627" s="46"/>
    </row>
    <row r="628" spans="1:26" ht="12.75" customHeight="1" x14ac:dyDescent="0.2">
      <c r="A628" s="46"/>
      <c r="B628" s="46"/>
      <c r="C628" s="46"/>
      <c r="D628" s="46"/>
      <c r="E628" s="39"/>
      <c r="F628" s="46"/>
      <c r="G628" s="39"/>
      <c r="H628" s="39"/>
      <c r="I628" s="46"/>
      <c r="J628" s="46"/>
      <c r="K628" s="46"/>
      <c r="L628" s="46"/>
      <c r="M628" s="46"/>
      <c r="N628" s="46"/>
      <c r="O628" s="46"/>
      <c r="P628" s="46"/>
      <c r="Q628" s="46"/>
      <c r="R628" s="46"/>
      <c r="S628" s="46"/>
      <c r="T628" s="46"/>
      <c r="U628" s="46"/>
      <c r="V628" s="46"/>
      <c r="W628" s="46"/>
      <c r="X628" s="46"/>
      <c r="Y628" s="46"/>
      <c r="Z628" s="46"/>
    </row>
    <row r="629" spans="1:26" ht="12.75" customHeight="1" x14ac:dyDescent="0.2">
      <c r="A629" s="46"/>
      <c r="B629" s="46"/>
      <c r="C629" s="46"/>
      <c r="D629" s="46"/>
      <c r="E629" s="39"/>
      <c r="F629" s="46"/>
      <c r="G629" s="39"/>
      <c r="H629" s="39"/>
      <c r="I629" s="46"/>
      <c r="J629" s="46"/>
      <c r="K629" s="46"/>
      <c r="L629" s="46"/>
      <c r="M629" s="46"/>
      <c r="N629" s="46"/>
      <c r="O629" s="46"/>
      <c r="P629" s="46"/>
      <c r="Q629" s="46"/>
      <c r="R629" s="46"/>
      <c r="S629" s="46"/>
      <c r="T629" s="46"/>
      <c r="U629" s="46"/>
      <c r="V629" s="46"/>
      <c r="W629" s="46"/>
      <c r="X629" s="46"/>
      <c r="Y629" s="46"/>
      <c r="Z629" s="46"/>
    </row>
    <row r="630" spans="1:26" ht="12.75" customHeight="1" x14ac:dyDescent="0.2">
      <c r="A630" s="46"/>
      <c r="B630" s="46"/>
      <c r="C630" s="46"/>
      <c r="D630" s="46"/>
      <c r="E630" s="39"/>
      <c r="F630" s="46"/>
      <c r="G630" s="39"/>
      <c r="H630" s="39"/>
      <c r="I630" s="46"/>
      <c r="J630" s="46"/>
      <c r="K630" s="46"/>
      <c r="L630" s="46"/>
      <c r="M630" s="46"/>
      <c r="N630" s="46"/>
      <c r="O630" s="46"/>
      <c r="P630" s="46"/>
      <c r="Q630" s="46"/>
      <c r="R630" s="46"/>
      <c r="S630" s="46"/>
      <c r="T630" s="46"/>
      <c r="U630" s="46"/>
      <c r="V630" s="46"/>
      <c r="W630" s="46"/>
      <c r="X630" s="46"/>
      <c r="Y630" s="46"/>
      <c r="Z630" s="46"/>
    </row>
    <row r="631" spans="1:26" ht="12.75" customHeight="1" x14ac:dyDescent="0.2">
      <c r="A631" s="46"/>
      <c r="B631" s="46"/>
      <c r="C631" s="46"/>
      <c r="D631" s="46"/>
      <c r="E631" s="39"/>
      <c r="F631" s="46"/>
      <c r="G631" s="39"/>
      <c r="H631" s="39"/>
      <c r="I631" s="46"/>
      <c r="J631" s="46"/>
      <c r="K631" s="46"/>
      <c r="L631" s="46"/>
      <c r="M631" s="46"/>
      <c r="N631" s="46"/>
      <c r="O631" s="46"/>
      <c r="P631" s="46"/>
      <c r="Q631" s="46"/>
      <c r="R631" s="46"/>
      <c r="S631" s="46"/>
      <c r="T631" s="46"/>
      <c r="U631" s="46"/>
      <c r="V631" s="46"/>
      <c r="W631" s="46"/>
      <c r="X631" s="46"/>
      <c r="Y631" s="46"/>
      <c r="Z631" s="46"/>
    </row>
    <row r="632" spans="1:26" ht="12.75" customHeight="1" x14ac:dyDescent="0.2">
      <c r="A632" s="46"/>
      <c r="B632" s="46"/>
      <c r="C632" s="46"/>
      <c r="D632" s="46"/>
      <c r="E632" s="39"/>
      <c r="F632" s="46"/>
      <c r="G632" s="39"/>
      <c r="H632" s="39"/>
      <c r="I632" s="46"/>
      <c r="J632" s="46"/>
      <c r="K632" s="46"/>
      <c r="L632" s="46"/>
      <c r="M632" s="46"/>
      <c r="N632" s="46"/>
      <c r="O632" s="46"/>
      <c r="P632" s="46"/>
      <c r="Q632" s="46"/>
      <c r="R632" s="46"/>
      <c r="S632" s="46"/>
      <c r="T632" s="46"/>
      <c r="U632" s="46"/>
      <c r="V632" s="46"/>
      <c r="W632" s="46"/>
      <c r="X632" s="46"/>
      <c r="Y632" s="46"/>
      <c r="Z632" s="46"/>
    </row>
    <row r="633" spans="1:26" ht="12.75" customHeight="1" x14ac:dyDescent="0.2">
      <c r="A633" s="46"/>
      <c r="B633" s="46"/>
      <c r="C633" s="46"/>
      <c r="D633" s="46"/>
      <c r="E633" s="39"/>
      <c r="F633" s="46"/>
      <c r="G633" s="39"/>
      <c r="H633" s="39"/>
      <c r="I633" s="46"/>
      <c r="J633" s="46"/>
      <c r="K633" s="46"/>
      <c r="L633" s="46"/>
      <c r="M633" s="46"/>
      <c r="N633" s="46"/>
      <c r="O633" s="46"/>
      <c r="P633" s="46"/>
      <c r="Q633" s="46"/>
      <c r="R633" s="46"/>
      <c r="S633" s="46"/>
      <c r="T633" s="46"/>
      <c r="U633" s="46"/>
      <c r="V633" s="46"/>
      <c r="W633" s="46"/>
      <c r="X633" s="46"/>
      <c r="Y633" s="46"/>
      <c r="Z633" s="46"/>
    </row>
    <row r="634" spans="1:26" ht="12.75" customHeight="1" x14ac:dyDescent="0.2">
      <c r="A634" s="46"/>
      <c r="B634" s="46"/>
      <c r="C634" s="46"/>
      <c r="D634" s="46"/>
      <c r="E634" s="39"/>
      <c r="F634" s="46"/>
      <c r="G634" s="39"/>
      <c r="H634" s="39"/>
      <c r="I634" s="46"/>
      <c r="J634" s="46"/>
      <c r="K634" s="46"/>
      <c r="L634" s="46"/>
      <c r="M634" s="46"/>
      <c r="N634" s="46"/>
      <c r="O634" s="46"/>
      <c r="P634" s="46"/>
      <c r="Q634" s="46"/>
      <c r="R634" s="46"/>
      <c r="S634" s="46"/>
      <c r="T634" s="46"/>
      <c r="U634" s="46"/>
      <c r="V634" s="46"/>
      <c r="W634" s="46"/>
      <c r="X634" s="46"/>
      <c r="Y634" s="46"/>
      <c r="Z634" s="46"/>
    </row>
    <row r="635" spans="1:26" ht="12.75" customHeight="1" x14ac:dyDescent="0.2">
      <c r="A635" s="46"/>
      <c r="B635" s="46"/>
      <c r="C635" s="46"/>
      <c r="D635" s="46"/>
      <c r="E635" s="39"/>
      <c r="F635" s="46"/>
      <c r="G635" s="39"/>
      <c r="H635" s="39"/>
      <c r="I635" s="46"/>
      <c r="J635" s="46"/>
      <c r="K635" s="46"/>
      <c r="L635" s="46"/>
      <c r="M635" s="46"/>
      <c r="N635" s="46"/>
      <c r="O635" s="46"/>
      <c r="P635" s="46"/>
      <c r="Q635" s="46"/>
      <c r="R635" s="46"/>
      <c r="S635" s="46"/>
      <c r="T635" s="46"/>
      <c r="U635" s="46"/>
      <c r="V635" s="46"/>
      <c r="W635" s="46"/>
      <c r="X635" s="46"/>
      <c r="Y635" s="46"/>
      <c r="Z635" s="46"/>
    </row>
    <row r="636" spans="1:26" ht="12.75" customHeight="1" x14ac:dyDescent="0.2">
      <c r="A636" s="46"/>
      <c r="B636" s="46"/>
      <c r="C636" s="46"/>
      <c r="D636" s="46"/>
      <c r="E636" s="39"/>
      <c r="F636" s="46"/>
      <c r="G636" s="39"/>
      <c r="H636" s="39"/>
      <c r="I636" s="46"/>
      <c r="J636" s="46"/>
      <c r="K636" s="46"/>
      <c r="L636" s="46"/>
      <c r="M636" s="46"/>
      <c r="N636" s="46"/>
      <c r="O636" s="46"/>
      <c r="P636" s="46"/>
      <c r="Q636" s="46"/>
      <c r="R636" s="46"/>
      <c r="S636" s="46"/>
      <c r="T636" s="46"/>
      <c r="U636" s="46"/>
      <c r="V636" s="46"/>
      <c r="W636" s="46"/>
      <c r="X636" s="46"/>
      <c r="Y636" s="46"/>
      <c r="Z636" s="46"/>
    </row>
    <row r="637" spans="1:26" ht="12.75" customHeight="1" x14ac:dyDescent="0.2">
      <c r="A637" s="46"/>
      <c r="B637" s="46"/>
      <c r="C637" s="46"/>
      <c r="D637" s="46"/>
      <c r="E637" s="39"/>
      <c r="F637" s="46"/>
      <c r="G637" s="39"/>
      <c r="H637" s="39"/>
      <c r="I637" s="46"/>
      <c r="J637" s="46"/>
      <c r="K637" s="46"/>
      <c r="L637" s="46"/>
      <c r="M637" s="46"/>
      <c r="N637" s="46"/>
      <c r="O637" s="46"/>
      <c r="P637" s="46"/>
      <c r="Q637" s="46"/>
      <c r="R637" s="46"/>
      <c r="S637" s="46"/>
      <c r="T637" s="46"/>
      <c r="U637" s="46"/>
      <c r="V637" s="46"/>
      <c r="W637" s="46"/>
      <c r="X637" s="46"/>
      <c r="Y637" s="46"/>
      <c r="Z637" s="46"/>
    </row>
    <row r="638" spans="1:26" ht="12.75" customHeight="1" x14ac:dyDescent="0.2">
      <c r="A638" s="46"/>
      <c r="B638" s="46"/>
      <c r="C638" s="46"/>
      <c r="D638" s="46"/>
      <c r="E638" s="39"/>
      <c r="F638" s="46"/>
      <c r="G638" s="39"/>
      <c r="H638" s="39"/>
      <c r="I638" s="46"/>
      <c r="J638" s="46"/>
      <c r="K638" s="46"/>
      <c r="L638" s="46"/>
      <c r="M638" s="46"/>
      <c r="N638" s="46"/>
      <c r="O638" s="46"/>
      <c r="P638" s="46"/>
      <c r="Q638" s="46"/>
      <c r="R638" s="46"/>
      <c r="S638" s="46"/>
      <c r="T638" s="46"/>
      <c r="U638" s="46"/>
      <c r="V638" s="46"/>
      <c r="W638" s="46"/>
      <c r="X638" s="46"/>
      <c r="Y638" s="46"/>
      <c r="Z638" s="46"/>
    </row>
    <row r="639" spans="1:26" ht="12.75" customHeight="1" x14ac:dyDescent="0.2">
      <c r="A639" s="46"/>
      <c r="B639" s="46"/>
      <c r="C639" s="46"/>
      <c r="D639" s="46"/>
      <c r="E639" s="39"/>
      <c r="F639" s="46"/>
      <c r="G639" s="39"/>
      <c r="H639" s="39"/>
      <c r="I639" s="46"/>
      <c r="J639" s="46"/>
      <c r="K639" s="46"/>
      <c r="L639" s="46"/>
      <c r="M639" s="46"/>
      <c r="N639" s="46"/>
      <c r="O639" s="46"/>
      <c r="P639" s="46"/>
      <c r="Q639" s="46"/>
      <c r="R639" s="46"/>
      <c r="S639" s="46"/>
      <c r="T639" s="46"/>
      <c r="U639" s="46"/>
      <c r="V639" s="46"/>
      <c r="W639" s="46"/>
      <c r="X639" s="46"/>
      <c r="Y639" s="46"/>
      <c r="Z639" s="46"/>
    </row>
    <row r="640" spans="1:26" ht="12.75" customHeight="1" x14ac:dyDescent="0.2">
      <c r="A640" s="46"/>
      <c r="B640" s="46"/>
      <c r="C640" s="46"/>
      <c r="D640" s="46"/>
      <c r="E640" s="39"/>
      <c r="F640" s="46"/>
      <c r="G640" s="39"/>
      <c r="H640" s="39"/>
      <c r="I640" s="46"/>
      <c r="J640" s="46"/>
      <c r="K640" s="46"/>
      <c r="L640" s="46"/>
      <c r="M640" s="46"/>
      <c r="N640" s="46"/>
      <c r="O640" s="46"/>
      <c r="P640" s="46"/>
      <c r="Q640" s="46"/>
      <c r="R640" s="46"/>
      <c r="S640" s="46"/>
      <c r="T640" s="46"/>
      <c r="U640" s="46"/>
      <c r="V640" s="46"/>
      <c r="W640" s="46"/>
      <c r="X640" s="46"/>
      <c r="Y640" s="46"/>
      <c r="Z640" s="46"/>
    </row>
    <row r="641" spans="1:26" ht="12.75" customHeight="1" x14ac:dyDescent="0.2">
      <c r="A641" s="46"/>
      <c r="B641" s="46"/>
      <c r="C641" s="46"/>
      <c r="D641" s="46"/>
      <c r="E641" s="39"/>
      <c r="F641" s="46"/>
      <c r="G641" s="39"/>
      <c r="H641" s="39"/>
      <c r="I641" s="46"/>
      <c r="J641" s="46"/>
      <c r="K641" s="46"/>
      <c r="L641" s="46"/>
      <c r="M641" s="46"/>
      <c r="N641" s="46"/>
      <c r="O641" s="46"/>
      <c r="P641" s="46"/>
      <c r="Q641" s="46"/>
      <c r="R641" s="46"/>
      <c r="S641" s="46"/>
      <c r="T641" s="46"/>
      <c r="U641" s="46"/>
      <c r="V641" s="46"/>
      <c r="W641" s="46"/>
      <c r="X641" s="46"/>
      <c r="Y641" s="46"/>
      <c r="Z641" s="46"/>
    </row>
    <row r="642" spans="1:26" ht="12.75" customHeight="1" x14ac:dyDescent="0.2">
      <c r="A642" s="46"/>
      <c r="B642" s="46"/>
      <c r="C642" s="46"/>
      <c r="D642" s="46"/>
      <c r="E642" s="39"/>
      <c r="F642" s="46"/>
      <c r="G642" s="39"/>
      <c r="H642" s="39"/>
      <c r="I642" s="46"/>
      <c r="J642" s="46"/>
      <c r="K642" s="46"/>
      <c r="L642" s="46"/>
      <c r="M642" s="46"/>
      <c r="N642" s="46"/>
      <c r="O642" s="46"/>
      <c r="P642" s="46"/>
      <c r="Q642" s="46"/>
      <c r="R642" s="46"/>
      <c r="S642" s="46"/>
      <c r="T642" s="46"/>
      <c r="U642" s="46"/>
      <c r="V642" s="46"/>
      <c r="W642" s="46"/>
      <c r="X642" s="46"/>
      <c r="Y642" s="46"/>
      <c r="Z642" s="46"/>
    </row>
    <row r="643" spans="1:26" ht="12.75" customHeight="1" x14ac:dyDescent="0.2">
      <c r="A643" s="46"/>
      <c r="B643" s="46"/>
      <c r="C643" s="46"/>
      <c r="D643" s="46"/>
      <c r="E643" s="39"/>
      <c r="F643" s="46"/>
      <c r="G643" s="39"/>
      <c r="H643" s="39"/>
      <c r="I643" s="46"/>
      <c r="J643" s="46"/>
      <c r="K643" s="46"/>
      <c r="L643" s="46"/>
      <c r="M643" s="46"/>
      <c r="N643" s="46"/>
      <c r="O643" s="46"/>
      <c r="P643" s="46"/>
      <c r="Q643" s="46"/>
      <c r="R643" s="46"/>
      <c r="S643" s="46"/>
      <c r="T643" s="46"/>
      <c r="U643" s="46"/>
      <c r="V643" s="46"/>
      <c r="W643" s="46"/>
      <c r="X643" s="46"/>
      <c r="Y643" s="46"/>
      <c r="Z643" s="46"/>
    </row>
    <row r="644" spans="1:26" ht="12.75" customHeight="1" x14ac:dyDescent="0.2">
      <c r="A644" s="46"/>
      <c r="B644" s="46"/>
      <c r="C644" s="46"/>
      <c r="D644" s="46"/>
      <c r="E644" s="39"/>
      <c r="F644" s="46"/>
      <c r="G644" s="39"/>
      <c r="H644" s="39"/>
      <c r="I644" s="46"/>
      <c r="J644" s="46"/>
      <c r="K644" s="46"/>
      <c r="L644" s="46"/>
      <c r="M644" s="46"/>
      <c r="N644" s="46"/>
      <c r="O644" s="46"/>
      <c r="P644" s="46"/>
      <c r="Q644" s="46"/>
      <c r="R644" s="46"/>
      <c r="S644" s="46"/>
      <c r="T644" s="46"/>
      <c r="U644" s="46"/>
      <c r="V644" s="46"/>
      <c r="W644" s="46"/>
      <c r="X644" s="46"/>
      <c r="Y644" s="46"/>
      <c r="Z644" s="46"/>
    </row>
    <row r="645" spans="1:26" ht="12.75" customHeight="1" x14ac:dyDescent="0.2">
      <c r="A645" s="46"/>
      <c r="B645" s="46"/>
      <c r="C645" s="46"/>
      <c r="D645" s="46"/>
      <c r="E645" s="39"/>
      <c r="F645" s="46"/>
      <c r="G645" s="39"/>
      <c r="H645" s="39"/>
      <c r="I645" s="46"/>
      <c r="J645" s="46"/>
      <c r="K645" s="46"/>
      <c r="L645" s="46"/>
      <c r="M645" s="46"/>
      <c r="N645" s="46"/>
      <c r="O645" s="46"/>
      <c r="P645" s="46"/>
      <c r="Q645" s="46"/>
      <c r="R645" s="46"/>
      <c r="S645" s="46"/>
      <c r="T645" s="46"/>
      <c r="U645" s="46"/>
      <c r="V645" s="46"/>
      <c r="W645" s="46"/>
      <c r="X645" s="46"/>
      <c r="Y645" s="46"/>
      <c r="Z645" s="46"/>
    </row>
    <row r="646" spans="1:26" ht="12.75" customHeight="1" x14ac:dyDescent="0.2">
      <c r="A646" s="46"/>
      <c r="B646" s="46"/>
      <c r="C646" s="46"/>
      <c r="D646" s="46"/>
      <c r="E646" s="39"/>
      <c r="F646" s="46"/>
      <c r="G646" s="39"/>
      <c r="H646" s="39"/>
      <c r="I646" s="46"/>
      <c r="J646" s="46"/>
      <c r="K646" s="46"/>
      <c r="L646" s="46"/>
      <c r="M646" s="46"/>
      <c r="N646" s="46"/>
      <c r="O646" s="46"/>
      <c r="P646" s="46"/>
      <c r="Q646" s="46"/>
      <c r="R646" s="46"/>
      <c r="S646" s="46"/>
      <c r="T646" s="46"/>
      <c r="U646" s="46"/>
      <c r="V646" s="46"/>
      <c r="W646" s="46"/>
      <c r="X646" s="46"/>
      <c r="Y646" s="46"/>
      <c r="Z646" s="46"/>
    </row>
    <row r="647" spans="1:26" ht="12.75" customHeight="1" x14ac:dyDescent="0.2">
      <c r="A647" s="46"/>
      <c r="B647" s="46"/>
      <c r="C647" s="46"/>
      <c r="D647" s="46"/>
      <c r="E647" s="39"/>
      <c r="F647" s="46"/>
      <c r="G647" s="39"/>
      <c r="H647" s="39"/>
      <c r="I647" s="46"/>
      <c r="J647" s="46"/>
      <c r="K647" s="46"/>
      <c r="L647" s="46"/>
      <c r="M647" s="46"/>
      <c r="N647" s="46"/>
      <c r="O647" s="46"/>
      <c r="P647" s="46"/>
      <c r="Q647" s="46"/>
      <c r="R647" s="46"/>
      <c r="S647" s="46"/>
      <c r="T647" s="46"/>
      <c r="U647" s="46"/>
      <c r="V647" s="46"/>
      <c r="W647" s="46"/>
      <c r="X647" s="46"/>
      <c r="Y647" s="46"/>
      <c r="Z647" s="46"/>
    </row>
    <row r="648" spans="1:26" ht="12.75" customHeight="1" x14ac:dyDescent="0.2">
      <c r="A648" s="46"/>
      <c r="B648" s="46"/>
      <c r="C648" s="46"/>
      <c r="D648" s="46"/>
      <c r="E648" s="39"/>
      <c r="F648" s="46"/>
      <c r="G648" s="39"/>
      <c r="H648" s="39"/>
      <c r="I648" s="46"/>
      <c r="J648" s="46"/>
      <c r="K648" s="46"/>
      <c r="L648" s="46"/>
      <c r="M648" s="46"/>
      <c r="N648" s="46"/>
      <c r="O648" s="46"/>
      <c r="P648" s="46"/>
      <c r="Q648" s="46"/>
      <c r="R648" s="46"/>
      <c r="S648" s="46"/>
      <c r="T648" s="46"/>
      <c r="U648" s="46"/>
      <c r="V648" s="46"/>
      <c r="W648" s="46"/>
      <c r="X648" s="46"/>
      <c r="Y648" s="46"/>
      <c r="Z648" s="46"/>
    </row>
    <row r="649" spans="1:26" ht="12.75" customHeight="1" x14ac:dyDescent="0.2">
      <c r="A649" s="46"/>
      <c r="B649" s="46"/>
      <c r="C649" s="46"/>
      <c r="D649" s="46"/>
      <c r="E649" s="39"/>
      <c r="F649" s="46"/>
      <c r="G649" s="39"/>
      <c r="H649" s="39"/>
      <c r="I649" s="46"/>
      <c r="J649" s="46"/>
      <c r="K649" s="46"/>
      <c r="L649" s="46"/>
      <c r="M649" s="46"/>
      <c r="N649" s="46"/>
      <c r="O649" s="46"/>
      <c r="P649" s="46"/>
      <c r="Q649" s="46"/>
      <c r="R649" s="46"/>
      <c r="S649" s="46"/>
      <c r="T649" s="46"/>
      <c r="U649" s="46"/>
      <c r="V649" s="46"/>
      <c r="W649" s="46"/>
      <c r="X649" s="46"/>
      <c r="Y649" s="46"/>
      <c r="Z649" s="46"/>
    </row>
    <row r="650" spans="1:26" ht="12.75" customHeight="1" x14ac:dyDescent="0.2">
      <c r="A650" s="46"/>
      <c r="B650" s="46"/>
      <c r="C650" s="46"/>
      <c r="D650" s="46"/>
      <c r="E650" s="39"/>
      <c r="F650" s="46"/>
      <c r="G650" s="39"/>
      <c r="H650" s="39"/>
      <c r="I650" s="46"/>
      <c r="J650" s="46"/>
      <c r="K650" s="46"/>
      <c r="L650" s="46"/>
      <c r="M650" s="46"/>
      <c r="N650" s="46"/>
      <c r="O650" s="46"/>
      <c r="P650" s="46"/>
      <c r="Q650" s="46"/>
      <c r="R650" s="46"/>
      <c r="S650" s="46"/>
      <c r="T650" s="46"/>
      <c r="U650" s="46"/>
      <c r="V650" s="46"/>
      <c r="W650" s="46"/>
      <c r="X650" s="46"/>
      <c r="Y650" s="46"/>
      <c r="Z650" s="46"/>
    </row>
    <row r="651" spans="1:26" ht="12.75" customHeight="1" x14ac:dyDescent="0.2">
      <c r="A651" s="46"/>
      <c r="B651" s="46"/>
      <c r="C651" s="46"/>
      <c r="D651" s="46"/>
      <c r="E651" s="39"/>
      <c r="F651" s="46"/>
      <c r="G651" s="39"/>
      <c r="H651" s="39"/>
      <c r="I651" s="46"/>
      <c r="J651" s="46"/>
      <c r="K651" s="46"/>
      <c r="L651" s="46"/>
      <c r="M651" s="46"/>
      <c r="N651" s="46"/>
      <c r="O651" s="46"/>
      <c r="P651" s="46"/>
      <c r="Q651" s="46"/>
      <c r="R651" s="46"/>
      <c r="S651" s="46"/>
      <c r="T651" s="46"/>
      <c r="U651" s="46"/>
      <c r="V651" s="46"/>
      <c r="W651" s="46"/>
      <c r="X651" s="46"/>
      <c r="Y651" s="46"/>
      <c r="Z651" s="46"/>
    </row>
    <row r="652" spans="1:26" ht="12.75" customHeight="1" x14ac:dyDescent="0.2">
      <c r="A652" s="46"/>
      <c r="B652" s="46"/>
      <c r="C652" s="46"/>
      <c r="D652" s="46"/>
      <c r="E652" s="39"/>
      <c r="F652" s="46"/>
      <c r="G652" s="39"/>
      <c r="H652" s="39"/>
      <c r="I652" s="46"/>
      <c r="J652" s="46"/>
      <c r="K652" s="46"/>
      <c r="L652" s="46"/>
      <c r="M652" s="46"/>
      <c r="N652" s="46"/>
      <c r="O652" s="46"/>
      <c r="P652" s="46"/>
      <c r="Q652" s="46"/>
      <c r="R652" s="46"/>
      <c r="S652" s="46"/>
      <c r="T652" s="46"/>
      <c r="U652" s="46"/>
      <c r="V652" s="46"/>
      <c r="W652" s="46"/>
      <c r="X652" s="46"/>
      <c r="Y652" s="46"/>
      <c r="Z652" s="46"/>
    </row>
    <row r="653" spans="1:26" ht="12.75" customHeight="1" x14ac:dyDescent="0.2">
      <c r="A653" s="46"/>
      <c r="B653" s="46"/>
      <c r="C653" s="46"/>
      <c r="D653" s="46"/>
      <c r="E653" s="39"/>
      <c r="F653" s="46"/>
      <c r="G653" s="39"/>
      <c r="H653" s="39"/>
      <c r="I653" s="46"/>
      <c r="J653" s="46"/>
      <c r="K653" s="46"/>
      <c r="L653" s="46"/>
      <c r="M653" s="46"/>
      <c r="N653" s="46"/>
      <c r="O653" s="46"/>
      <c r="P653" s="46"/>
      <c r="Q653" s="46"/>
      <c r="R653" s="46"/>
      <c r="S653" s="46"/>
      <c r="T653" s="46"/>
      <c r="U653" s="46"/>
      <c r="V653" s="46"/>
      <c r="W653" s="46"/>
      <c r="X653" s="46"/>
      <c r="Y653" s="46"/>
      <c r="Z653" s="46"/>
    </row>
    <row r="654" spans="1:26" ht="12.75" customHeight="1" x14ac:dyDescent="0.2">
      <c r="A654" s="46"/>
      <c r="B654" s="46"/>
      <c r="C654" s="46"/>
      <c r="D654" s="46"/>
      <c r="E654" s="39"/>
      <c r="F654" s="46"/>
      <c r="G654" s="39"/>
      <c r="H654" s="39"/>
      <c r="I654" s="46"/>
      <c r="J654" s="46"/>
      <c r="K654" s="46"/>
      <c r="L654" s="46"/>
      <c r="M654" s="46"/>
      <c r="N654" s="46"/>
      <c r="O654" s="46"/>
      <c r="P654" s="46"/>
      <c r="Q654" s="46"/>
      <c r="R654" s="46"/>
      <c r="S654" s="46"/>
      <c r="T654" s="46"/>
      <c r="U654" s="46"/>
      <c r="V654" s="46"/>
      <c r="W654" s="46"/>
      <c r="X654" s="46"/>
      <c r="Y654" s="46"/>
      <c r="Z654" s="46"/>
    </row>
    <row r="655" spans="1:26" ht="12.75" customHeight="1" x14ac:dyDescent="0.2">
      <c r="A655" s="46"/>
      <c r="B655" s="46"/>
      <c r="C655" s="46"/>
      <c r="D655" s="46"/>
      <c r="E655" s="39"/>
      <c r="F655" s="46"/>
      <c r="G655" s="39"/>
      <c r="H655" s="39"/>
      <c r="I655" s="46"/>
      <c r="J655" s="46"/>
      <c r="K655" s="46"/>
      <c r="L655" s="46"/>
      <c r="M655" s="46"/>
      <c r="N655" s="46"/>
      <c r="O655" s="46"/>
      <c r="P655" s="46"/>
      <c r="Q655" s="46"/>
      <c r="R655" s="46"/>
      <c r="S655" s="46"/>
      <c r="T655" s="46"/>
      <c r="U655" s="46"/>
      <c r="V655" s="46"/>
      <c r="W655" s="46"/>
      <c r="X655" s="46"/>
      <c r="Y655" s="46"/>
      <c r="Z655" s="46"/>
    </row>
    <row r="656" spans="1:26" ht="12.75" customHeight="1" x14ac:dyDescent="0.2">
      <c r="A656" s="46"/>
      <c r="B656" s="46"/>
      <c r="C656" s="46"/>
      <c r="D656" s="46"/>
      <c r="E656" s="39"/>
      <c r="F656" s="46"/>
      <c r="G656" s="39"/>
      <c r="H656" s="39"/>
      <c r="I656" s="46"/>
      <c r="J656" s="46"/>
      <c r="K656" s="46"/>
      <c r="L656" s="46"/>
      <c r="M656" s="46"/>
      <c r="N656" s="46"/>
      <c r="O656" s="46"/>
      <c r="P656" s="46"/>
      <c r="Q656" s="46"/>
      <c r="R656" s="46"/>
      <c r="S656" s="46"/>
      <c r="T656" s="46"/>
      <c r="U656" s="46"/>
      <c r="V656" s="46"/>
      <c r="W656" s="46"/>
      <c r="X656" s="46"/>
      <c r="Y656" s="46"/>
      <c r="Z656" s="46"/>
    </row>
    <row r="657" spans="1:26" ht="12.75" customHeight="1" x14ac:dyDescent="0.2">
      <c r="A657" s="46"/>
      <c r="B657" s="46"/>
      <c r="C657" s="46"/>
      <c r="D657" s="46"/>
      <c r="E657" s="39"/>
      <c r="F657" s="46"/>
      <c r="G657" s="39"/>
      <c r="H657" s="39"/>
      <c r="I657" s="46"/>
      <c r="J657" s="46"/>
      <c r="K657" s="46"/>
      <c r="L657" s="46"/>
      <c r="M657" s="46"/>
      <c r="N657" s="46"/>
      <c r="O657" s="46"/>
      <c r="P657" s="46"/>
      <c r="Q657" s="46"/>
      <c r="R657" s="46"/>
      <c r="S657" s="46"/>
      <c r="T657" s="46"/>
      <c r="U657" s="46"/>
      <c r="V657" s="46"/>
      <c r="W657" s="46"/>
      <c r="X657" s="46"/>
      <c r="Y657" s="46"/>
      <c r="Z657" s="46"/>
    </row>
    <row r="658" spans="1:26" ht="12.75" customHeight="1" x14ac:dyDescent="0.2">
      <c r="A658" s="46"/>
      <c r="B658" s="46"/>
      <c r="C658" s="46"/>
      <c r="D658" s="46"/>
      <c r="E658" s="39"/>
      <c r="F658" s="46"/>
      <c r="G658" s="39"/>
      <c r="H658" s="39"/>
      <c r="I658" s="46"/>
      <c r="J658" s="46"/>
      <c r="K658" s="46"/>
      <c r="L658" s="46"/>
      <c r="M658" s="46"/>
      <c r="N658" s="46"/>
      <c r="O658" s="46"/>
      <c r="P658" s="46"/>
      <c r="Q658" s="46"/>
      <c r="R658" s="46"/>
      <c r="S658" s="46"/>
      <c r="T658" s="46"/>
      <c r="U658" s="46"/>
      <c r="V658" s="46"/>
      <c r="W658" s="46"/>
      <c r="X658" s="46"/>
      <c r="Y658" s="46"/>
      <c r="Z658" s="46"/>
    </row>
    <row r="659" spans="1:26" ht="12.75" customHeight="1" x14ac:dyDescent="0.2">
      <c r="A659" s="46"/>
      <c r="B659" s="46"/>
      <c r="C659" s="46"/>
      <c r="D659" s="46"/>
      <c r="E659" s="39"/>
      <c r="F659" s="46"/>
      <c r="G659" s="39"/>
      <c r="H659" s="39"/>
      <c r="I659" s="46"/>
      <c r="J659" s="46"/>
      <c r="K659" s="46"/>
      <c r="L659" s="46"/>
      <c r="M659" s="46"/>
      <c r="N659" s="46"/>
      <c r="O659" s="46"/>
      <c r="P659" s="46"/>
      <c r="Q659" s="46"/>
      <c r="R659" s="46"/>
      <c r="S659" s="46"/>
      <c r="T659" s="46"/>
      <c r="U659" s="46"/>
      <c r="V659" s="46"/>
      <c r="W659" s="46"/>
      <c r="X659" s="46"/>
      <c r="Y659" s="46"/>
      <c r="Z659" s="46"/>
    </row>
    <row r="660" spans="1:26" ht="12.75" customHeight="1" x14ac:dyDescent="0.2">
      <c r="A660" s="46"/>
      <c r="B660" s="46"/>
      <c r="C660" s="46"/>
      <c r="D660" s="46"/>
      <c r="E660" s="39"/>
      <c r="F660" s="46"/>
      <c r="G660" s="39"/>
      <c r="H660" s="39"/>
      <c r="I660" s="46"/>
      <c r="J660" s="46"/>
      <c r="K660" s="46"/>
      <c r="L660" s="46"/>
      <c r="M660" s="46"/>
      <c r="N660" s="46"/>
      <c r="O660" s="46"/>
      <c r="P660" s="46"/>
      <c r="Q660" s="46"/>
      <c r="R660" s="46"/>
      <c r="S660" s="46"/>
      <c r="T660" s="46"/>
      <c r="U660" s="46"/>
      <c r="V660" s="46"/>
      <c r="W660" s="46"/>
      <c r="X660" s="46"/>
      <c r="Y660" s="46"/>
      <c r="Z660" s="46"/>
    </row>
    <row r="661" spans="1:26" ht="12.75" customHeight="1" x14ac:dyDescent="0.2">
      <c r="A661" s="46"/>
      <c r="B661" s="46"/>
      <c r="C661" s="46"/>
      <c r="D661" s="46"/>
      <c r="E661" s="39"/>
      <c r="F661" s="46"/>
      <c r="G661" s="39"/>
      <c r="H661" s="39"/>
      <c r="I661" s="46"/>
      <c r="J661" s="46"/>
      <c r="K661" s="46"/>
      <c r="L661" s="46"/>
      <c r="M661" s="46"/>
      <c r="N661" s="46"/>
      <c r="O661" s="46"/>
      <c r="P661" s="46"/>
      <c r="Q661" s="46"/>
      <c r="R661" s="46"/>
      <c r="S661" s="46"/>
      <c r="T661" s="46"/>
      <c r="U661" s="46"/>
      <c r="V661" s="46"/>
      <c r="W661" s="46"/>
      <c r="X661" s="46"/>
      <c r="Y661" s="46"/>
      <c r="Z661" s="46"/>
    </row>
    <row r="662" spans="1:26" ht="12.75" customHeight="1" x14ac:dyDescent="0.2">
      <c r="A662" s="46"/>
      <c r="B662" s="46"/>
      <c r="C662" s="46"/>
      <c r="D662" s="46"/>
      <c r="E662" s="39"/>
      <c r="F662" s="46"/>
      <c r="G662" s="39"/>
      <c r="H662" s="39"/>
      <c r="I662" s="46"/>
      <c r="J662" s="46"/>
      <c r="K662" s="46"/>
      <c r="L662" s="46"/>
      <c r="M662" s="46"/>
      <c r="N662" s="46"/>
      <c r="O662" s="46"/>
      <c r="P662" s="46"/>
      <c r="Q662" s="46"/>
      <c r="R662" s="46"/>
      <c r="S662" s="46"/>
      <c r="T662" s="46"/>
      <c r="U662" s="46"/>
      <c r="V662" s="46"/>
      <c r="W662" s="46"/>
      <c r="X662" s="46"/>
      <c r="Y662" s="46"/>
      <c r="Z662" s="46"/>
    </row>
    <row r="663" spans="1:26" ht="12.75" customHeight="1" x14ac:dyDescent="0.2">
      <c r="A663" s="46"/>
      <c r="B663" s="46"/>
      <c r="C663" s="46"/>
      <c r="D663" s="46"/>
      <c r="E663" s="39"/>
      <c r="F663" s="46"/>
      <c r="G663" s="39"/>
      <c r="H663" s="39"/>
      <c r="I663" s="46"/>
      <c r="J663" s="46"/>
      <c r="K663" s="46"/>
      <c r="L663" s="46"/>
      <c r="M663" s="46"/>
      <c r="N663" s="46"/>
      <c r="O663" s="46"/>
      <c r="P663" s="46"/>
      <c r="Q663" s="46"/>
      <c r="R663" s="46"/>
      <c r="S663" s="46"/>
      <c r="T663" s="46"/>
      <c r="U663" s="46"/>
      <c r="V663" s="46"/>
      <c r="W663" s="46"/>
      <c r="X663" s="46"/>
      <c r="Y663" s="46"/>
      <c r="Z663" s="46"/>
    </row>
    <row r="664" spans="1:26" ht="12.75" customHeight="1" x14ac:dyDescent="0.2">
      <c r="A664" s="46"/>
      <c r="B664" s="46"/>
      <c r="C664" s="46"/>
      <c r="D664" s="46"/>
      <c r="E664" s="39"/>
      <c r="F664" s="46"/>
      <c r="G664" s="39"/>
      <c r="H664" s="39"/>
      <c r="I664" s="46"/>
      <c r="J664" s="46"/>
      <c r="K664" s="46"/>
      <c r="L664" s="46"/>
      <c r="M664" s="46"/>
      <c r="N664" s="46"/>
      <c r="O664" s="46"/>
      <c r="P664" s="46"/>
      <c r="Q664" s="46"/>
      <c r="R664" s="46"/>
      <c r="S664" s="46"/>
      <c r="T664" s="46"/>
      <c r="U664" s="46"/>
      <c r="V664" s="46"/>
      <c r="W664" s="46"/>
      <c r="X664" s="46"/>
      <c r="Y664" s="46"/>
      <c r="Z664" s="46"/>
    </row>
    <row r="665" spans="1:26" ht="12.75" customHeight="1" x14ac:dyDescent="0.2">
      <c r="A665" s="46"/>
      <c r="B665" s="46"/>
      <c r="C665" s="46"/>
      <c r="D665" s="46"/>
      <c r="E665" s="39"/>
      <c r="F665" s="46"/>
      <c r="G665" s="39"/>
      <c r="H665" s="39"/>
      <c r="I665" s="46"/>
      <c r="J665" s="46"/>
      <c r="K665" s="46"/>
      <c r="L665" s="46"/>
      <c r="M665" s="46"/>
      <c r="N665" s="46"/>
      <c r="O665" s="46"/>
      <c r="P665" s="46"/>
      <c r="Q665" s="46"/>
      <c r="R665" s="46"/>
      <c r="S665" s="46"/>
      <c r="T665" s="46"/>
      <c r="U665" s="46"/>
      <c r="V665" s="46"/>
      <c r="W665" s="46"/>
      <c r="X665" s="46"/>
      <c r="Y665" s="46"/>
      <c r="Z665" s="46"/>
    </row>
    <row r="666" spans="1:26" ht="12.75" customHeight="1" x14ac:dyDescent="0.2">
      <c r="A666" s="46"/>
      <c r="B666" s="46"/>
      <c r="C666" s="46"/>
      <c r="D666" s="46"/>
      <c r="E666" s="39"/>
      <c r="F666" s="46"/>
      <c r="G666" s="39"/>
      <c r="H666" s="39"/>
      <c r="I666" s="46"/>
      <c r="J666" s="46"/>
      <c r="K666" s="46"/>
      <c r="L666" s="46"/>
      <c r="M666" s="46"/>
      <c r="N666" s="46"/>
      <c r="O666" s="46"/>
      <c r="P666" s="46"/>
      <c r="Q666" s="46"/>
      <c r="R666" s="46"/>
      <c r="S666" s="46"/>
      <c r="T666" s="46"/>
      <c r="U666" s="46"/>
      <c r="V666" s="46"/>
      <c r="W666" s="46"/>
      <c r="X666" s="46"/>
      <c r="Y666" s="46"/>
      <c r="Z666" s="46"/>
    </row>
    <row r="667" spans="1:26" ht="12.75" customHeight="1" x14ac:dyDescent="0.2">
      <c r="A667" s="46"/>
      <c r="B667" s="46"/>
      <c r="C667" s="46"/>
      <c r="D667" s="46"/>
      <c r="E667" s="39"/>
      <c r="F667" s="46"/>
      <c r="G667" s="39"/>
      <c r="H667" s="39"/>
      <c r="I667" s="46"/>
      <c r="J667" s="46"/>
      <c r="K667" s="46"/>
      <c r="L667" s="46"/>
      <c r="M667" s="46"/>
      <c r="N667" s="46"/>
      <c r="O667" s="46"/>
      <c r="P667" s="46"/>
      <c r="Q667" s="46"/>
      <c r="R667" s="46"/>
      <c r="S667" s="46"/>
      <c r="T667" s="46"/>
      <c r="U667" s="46"/>
      <c r="V667" s="46"/>
      <c r="W667" s="46"/>
      <c r="X667" s="46"/>
      <c r="Y667" s="46"/>
      <c r="Z667" s="46"/>
    </row>
    <row r="668" spans="1:26" ht="12.75" customHeight="1" x14ac:dyDescent="0.2">
      <c r="A668" s="46"/>
      <c r="B668" s="46"/>
      <c r="C668" s="46"/>
      <c r="D668" s="46"/>
      <c r="E668" s="39"/>
      <c r="F668" s="46"/>
      <c r="G668" s="39"/>
      <c r="H668" s="39"/>
      <c r="I668" s="46"/>
      <c r="J668" s="46"/>
      <c r="K668" s="46"/>
      <c r="L668" s="46"/>
      <c r="M668" s="46"/>
      <c r="N668" s="46"/>
      <c r="O668" s="46"/>
      <c r="P668" s="46"/>
      <c r="Q668" s="46"/>
      <c r="R668" s="46"/>
      <c r="S668" s="46"/>
      <c r="T668" s="46"/>
      <c r="U668" s="46"/>
      <c r="V668" s="46"/>
      <c r="W668" s="46"/>
      <c r="X668" s="46"/>
      <c r="Y668" s="46"/>
      <c r="Z668" s="46"/>
    </row>
    <row r="669" spans="1:26" ht="12.75" customHeight="1" x14ac:dyDescent="0.2">
      <c r="A669" s="46"/>
      <c r="B669" s="46"/>
      <c r="C669" s="46"/>
      <c r="D669" s="46"/>
      <c r="E669" s="39"/>
      <c r="F669" s="46"/>
      <c r="G669" s="39"/>
      <c r="H669" s="39"/>
      <c r="I669" s="46"/>
      <c r="J669" s="46"/>
      <c r="K669" s="46"/>
      <c r="L669" s="46"/>
      <c r="M669" s="46"/>
      <c r="N669" s="46"/>
      <c r="O669" s="46"/>
      <c r="P669" s="46"/>
      <c r="Q669" s="46"/>
      <c r="R669" s="46"/>
      <c r="S669" s="46"/>
      <c r="T669" s="46"/>
      <c r="U669" s="46"/>
      <c r="V669" s="46"/>
      <c r="W669" s="46"/>
      <c r="X669" s="46"/>
      <c r="Y669" s="46"/>
      <c r="Z669" s="46"/>
    </row>
    <row r="670" spans="1:26" ht="12.75" customHeight="1" x14ac:dyDescent="0.2">
      <c r="A670" s="46"/>
      <c r="B670" s="46"/>
      <c r="C670" s="46"/>
      <c r="D670" s="46"/>
      <c r="E670" s="39"/>
      <c r="F670" s="46"/>
      <c r="G670" s="39"/>
      <c r="H670" s="39"/>
      <c r="I670" s="46"/>
      <c r="J670" s="46"/>
      <c r="K670" s="46"/>
      <c r="L670" s="46"/>
      <c r="M670" s="46"/>
      <c r="N670" s="46"/>
      <c r="O670" s="46"/>
      <c r="P670" s="46"/>
      <c r="Q670" s="46"/>
      <c r="R670" s="46"/>
      <c r="S670" s="46"/>
      <c r="T670" s="46"/>
      <c r="U670" s="46"/>
      <c r="V670" s="46"/>
      <c r="W670" s="46"/>
      <c r="X670" s="46"/>
      <c r="Y670" s="46"/>
      <c r="Z670" s="46"/>
    </row>
    <row r="671" spans="1:26" ht="12.75" customHeight="1" x14ac:dyDescent="0.2">
      <c r="A671" s="46"/>
      <c r="B671" s="46"/>
      <c r="C671" s="46"/>
      <c r="D671" s="46"/>
      <c r="E671" s="39"/>
      <c r="F671" s="46"/>
      <c r="G671" s="39"/>
      <c r="H671" s="39"/>
      <c r="I671" s="46"/>
      <c r="J671" s="46"/>
      <c r="K671" s="46"/>
      <c r="L671" s="46"/>
      <c r="M671" s="46"/>
      <c r="N671" s="46"/>
      <c r="O671" s="46"/>
      <c r="P671" s="46"/>
      <c r="Q671" s="46"/>
      <c r="R671" s="46"/>
      <c r="S671" s="46"/>
      <c r="T671" s="46"/>
      <c r="U671" s="46"/>
      <c r="V671" s="46"/>
      <c r="W671" s="46"/>
      <c r="X671" s="46"/>
      <c r="Y671" s="46"/>
      <c r="Z671" s="46"/>
    </row>
    <row r="672" spans="1:26" ht="12.75" customHeight="1" x14ac:dyDescent="0.2">
      <c r="A672" s="46"/>
      <c r="B672" s="46"/>
      <c r="C672" s="46"/>
      <c r="D672" s="46"/>
      <c r="E672" s="39"/>
      <c r="F672" s="46"/>
      <c r="G672" s="39"/>
      <c r="H672" s="39"/>
      <c r="I672" s="46"/>
      <c r="J672" s="46"/>
      <c r="K672" s="46"/>
      <c r="L672" s="46"/>
      <c r="M672" s="46"/>
      <c r="N672" s="46"/>
      <c r="O672" s="46"/>
      <c r="P672" s="46"/>
      <c r="Q672" s="46"/>
      <c r="R672" s="46"/>
      <c r="S672" s="46"/>
      <c r="T672" s="46"/>
      <c r="U672" s="46"/>
      <c r="V672" s="46"/>
      <c r="W672" s="46"/>
      <c r="X672" s="46"/>
      <c r="Y672" s="46"/>
      <c r="Z672" s="46"/>
    </row>
    <row r="673" spans="1:26" ht="12.75" customHeight="1" x14ac:dyDescent="0.2">
      <c r="A673" s="46"/>
      <c r="B673" s="46"/>
      <c r="C673" s="46"/>
      <c r="D673" s="46"/>
      <c r="E673" s="39"/>
      <c r="F673" s="46"/>
      <c r="G673" s="39"/>
      <c r="H673" s="39"/>
      <c r="I673" s="46"/>
      <c r="J673" s="46"/>
      <c r="K673" s="46"/>
      <c r="L673" s="46"/>
      <c r="M673" s="46"/>
      <c r="N673" s="46"/>
      <c r="O673" s="46"/>
      <c r="P673" s="46"/>
      <c r="Q673" s="46"/>
      <c r="R673" s="46"/>
      <c r="S673" s="46"/>
      <c r="T673" s="46"/>
      <c r="U673" s="46"/>
      <c r="V673" s="46"/>
      <c r="W673" s="46"/>
      <c r="X673" s="46"/>
      <c r="Y673" s="46"/>
      <c r="Z673" s="46"/>
    </row>
    <row r="674" spans="1:26" ht="12.75" customHeight="1" x14ac:dyDescent="0.2">
      <c r="A674" s="46"/>
      <c r="B674" s="46"/>
      <c r="C674" s="46"/>
      <c r="D674" s="46"/>
      <c r="E674" s="39"/>
      <c r="F674" s="46"/>
      <c r="G674" s="39"/>
      <c r="H674" s="39"/>
      <c r="I674" s="46"/>
      <c r="J674" s="46"/>
      <c r="K674" s="46"/>
      <c r="L674" s="46"/>
      <c r="M674" s="46"/>
      <c r="N674" s="46"/>
      <c r="O674" s="46"/>
      <c r="P674" s="46"/>
      <c r="Q674" s="46"/>
      <c r="R674" s="46"/>
      <c r="S674" s="46"/>
      <c r="T674" s="46"/>
      <c r="U674" s="46"/>
      <c r="V674" s="46"/>
      <c r="W674" s="46"/>
      <c r="X674" s="46"/>
      <c r="Y674" s="46"/>
      <c r="Z674" s="46"/>
    </row>
    <row r="675" spans="1:26" ht="12.75" customHeight="1" x14ac:dyDescent="0.2">
      <c r="A675" s="46"/>
      <c r="B675" s="46"/>
      <c r="C675" s="46"/>
      <c r="D675" s="46"/>
      <c r="E675" s="39"/>
      <c r="F675" s="46"/>
      <c r="G675" s="39"/>
      <c r="H675" s="39"/>
      <c r="I675" s="46"/>
      <c r="J675" s="46"/>
      <c r="K675" s="46"/>
      <c r="L675" s="46"/>
      <c r="M675" s="46"/>
      <c r="N675" s="46"/>
      <c r="O675" s="46"/>
      <c r="P675" s="46"/>
      <c r="Q675" s="46"/>
      <c r="R675" s="46"/>
      <c r="S675" s="46"/>
      <c r="T675" s="46"/>
      <c r="U675" s="46"/>
      <c r="V675" s="46"/>
      <c r="W675" s="46"/>
      <c r="X675" s="46"/>
      <c r="Y675" s="46"/>
      <c r="Z675" s="46"/>
    </row>
    <row r="676" spans="1:26" ht="12.75" customHeight="1" x14ac:dyDescent="0.2">
      <c r="A676" s="46"/>
      <c r="B676" s="46"/>
      <c r="C676" s="46"/>
      <c r="D676" s="46"/>
      <c r="E676" s="39"/>
      <c r="F676" s="46"/>
      <c r="G676" s="39"/>
      <c r="H676" s="39"/>
      <c r="I676" s="46"/>
      <c r="J676" s="46"/>
      <c r="K676" s="46"/>
      <c r="L676" s="46"/>
      <c r="M676" s="46"/>
      <c r="N676" s="46"/>
      <c r="O676" s="46"/>
      <c r="P676" s="46"/>
      <c r="Q676" s="46"/>
      <c r="R676" s="46"/>
      <c r="S676" s="46"/>
      <c r="T676" s="46"/>
      <c r="U676" s="46"/>
      <c r="V676" s="46"/>
      <c r="W676" s="46"/>
      <c r="X676" s="46"/>
      <c r="Y676" s="46"/>
      <c r="Z676" s="46"/>
    </row>
    <row r="677" spans="1:26" ht="12.75" customHeight="1" x14ac:dyDescent="0.2">
      <c r="A677" s="46"/>
      <c r="B677" s="46"/>
      <c r="C677" s="46"/>
      <c r="D677" s="46"/>
      <c r="E677" s="39"/>
      <c r="F677" s="46"/>
      <c r="G677" s="39"/>
      <c r="H677" s="39"/>
      <c r="I677" s="46"/>
      <c r="J677" s="46"/>
      <c r="K677" s="46"/>
      <c r="L677" s="46"/>
      <c r="M677" s="46"/>
      <c r="N677" s="46"/>
      <c r="O677" s="46"/>
      <c r="P677" s="46"/>
      <c r="Q677" s="46"/>
      <c r="R677" s="46"/>
      <c r="S677" s="46"/>
      <c r="T677" s="46"/>
      <c r="U677" s="46"/>
      <c r="V677" s="46"/>
      <c r="W677" s="46"/>
      <c r="X677" s="46"/>
      <c r="Y677" s="46"/>
      <c r="Z677" s="46"/>
    </row>
    <row r="678" spans="1:26" ht="12.75" customHeight="1" x14ac:dyDescent="0.2">
      <c r="A678" s="46"/>
      <c r="B678" s="46"/>
      <c r="C678" s="46"/>
      <c r="D678" s="46"/>
      <c r="E678" s="39"/>
      <c r="F678" s="46"/>
      <c r="G678" s="39"/>
      <c r="H678" s="39"/>
      <c r="I678" s="46"/>
      <c r="J678" s="46"/>
      <c r="K678" s="46"/>
      <c r="L678" s="46"/>
      <c r="M678" s="46"/>
      <c r="N678" s="46"/>
      <c r="O678" s="46"/>
      <c r="P678" s="46"/>
      <c r="Q678" s="46"/>
      <c r="R678" s="46"/>
      <c r="S678" s="46"/>
      <c r="T678" s="46"/>
      <c r="U678" s="46"/>
      <c r="V678" s="46"/>
      <c r="W678" s="46"/>
      <c r="X678" s="46"/>
      <c r="Y678" s="46"/>
      <c r="Z678" s="46"/>
    </row>
    <row r="679" spans="1:26" ht="12.75" customHeight="1" x14ac:dyDescent="0.2">
      <c r="A679" s="46"/>
      <c r="B679" s="46"/>
      <c r="C679" s="46"/>
      <c r="D679" s="46"/>
      <c r="E679" s="39"/>
      <c r="F679" s="46"/>
      <c r="G679" s="39"/>
      <c r="H679" s="39"/>
      <c r="I679" s="46"/>
      <c r="J679" s="46"/>
      <c r="K679" s="46"/>
      <c r="L679" s="46"/>
      <c r="M679" s="46"/>
      <c r="N679" s="46"/>
      <c r="O679" s="46"/>
      <c r="P679" s="46"/>
      <c r="Q679" s="46"/>
      <c r="R679" s="46"/>
      <c r="S679" s="46"/>
      <c r="T679" s="46"/>
      <c r="U679" s="46"/>
      <c r="V679" s="46"/>
      <c r="W679" s="46"/>
      <c r="X679" s="46"/>
      <c r="Y679" s="46"/>
      <c r="Z679" s="46"/>
    </row>
    <row r="680" spans="1:26" ht="12.75" customHeight="1" x14ac:dyDescent="0.2">
      <c r="A680" s="46"/>
      <c r="B680" s="46"/>
      <c r="C680" s="46"/>
      <c r="D680" s="46"/>
      <c r="E680" s="39"/>
      <c r="F680" s="46"/>
      <c r="G680" s="39"/>
      <c r="H680" s="39"/>
      <c r="I680" s="46"/>
      <c r="J680" s="46"/>
      <c r="K680" s="46"/>
      <c r="L680" s="46"/>
      <c r="M680" s="46"/>
      <c r="N680" s="46"/>
      <c r="O680" s="46"/>
      <c r="P680" s="46"/>
      <c r="Q680" s="46"/>
      <c r="R680" s="46"/>
      <c r="S680" s="46"/>
      <c r="T680" s="46"/>
      <c r="U680" s="46"/>
      <c r="V680" s="46"/>
      <c r="W680" s="46"/>
      <c r="X680" s="46"/>
      <c r="Y680" s="46"/>
      <c r="Z680" s="46"/>
    </row>
    <row r="681" spans="1:26" ht="12.75" customHeight="1" x14ac:dyDescent="0.2">
      <c r="A681" s="46"/>
      <c r="B681" s="46"/>
      <c r="C681" s="46"/>
      <c r="D681" s="46"/>
      <c r="E681" s="39"/>
      <c r="F681" s="46"/>
      <c r="G681" s="39"/>
      <c r="H681" s="39"/>
      <c r="I681" s="46"/>
      <c r="J681" s="46"/>
      <c r="K681" s="46"/>
      <c r="L681" s="46"/>
      <c r="M681" s="46"/>
      <c r="N681" s="46"/>
      <c r="O681" s="46"/>
      <c r="P681" s="46"/>
      <c r="Q681" s="46"/>
      <c r="R681" s="46"/>
      <c r="S681" s="46"/>
      <c r="T681" s="46"/>
      <c r="U681" s="46"/>
      <c r="V681" s="46"/>
      <c r="W681" s="46"/>
      <c r="X681" s="46"/>
      <c r="Y681" s="46"/>
      <c r="Z681" s="46"/>
    </row>
    <row r="682" spans="1:26" ht="12.75" customHeight="1" x14ac:dyDescent="0.2">
      <c r="A682" s="46"/>
      <c r="B682" s="46"/>
      <c r="C682" s="46"/>
      <c r="D682" s="46"/>
      <c r="E682" s="39"/>
      <c r="F682" s="46"/>
      <c r="G682" s="39"/>
      <c r="H682" s="39"/>
      <c r="I682" s="46"/>
      <c r="J682" s="46"/>
      <c r="K682" s="46"/>
      <c r="L682" s="46"/>
      <c r="M682" s="46"/>
      <c r="N682" s="46"/>
      <c r="O682" s="46"/>
      <c r="P682" s="46"/>
      <c r="Q682" s="46"/>
      <c r="R682" s="46"/>
      <c r="S682" s="46"/>
      <c r="T682" s="46"/>
      <c r="U682" s="46"/>
      <c r="V682" s="46"/>
      <c r="W682" s="46"/>
      <c r="X682" s="46"/>
      <c r="Y682" s="46"/>
      <c r="Z682" s="46"/>
    </row>
    <row r="683" spans="1:26" ht="12.75" customHeight="1" x14ac:dyDescent="0.2">
      <c r="A683" s="46"/>
      <c r="B683" s="46"/>
      <c r="C683" s="46"/>
      <c r="D683" s="46"/>
      <c r="E683" s="39"/>
      <c r="F683" s="46"/>
      <c r="G683" s="39"/>
      <c r="H683" s="39"/>
      <c r="I683" s="46"/>
      <c r="J683" s="46"/>
      <c r="K683" s="46"/>
      <c r="L683" s="46"/>
      <c r="M683" s="46"/>
      <c r="N683" s="46"/>
      <c r="O683" s="46"/>
      <c r="P683" s="46"/>
      <c r="Q683" s="46"/>
      <c r="R683" s="46"/>
      <c r="S683" s="46"/>
      <c r="T683" s="46"/>
      <c r="U683" s="46"/>
      <c r="V683" s="46"/>
      <c r="W683" s="46"/>
      <c r="X683" s="46"/>
      <c r="Y683" s="46"/>
      <c r="Z683" s="46"/>
    </row>
    <row r="684" spans="1:26" ht="12.75" customHeight="1" x14ac:dyDescent="0.2">
      <c r="A684" s="46"/>
      <c r="B684" s="46"/>
      <c r="C684" s="46"/>
      <c r="D684" s="46"/>
      <c r="E684" s="39"/>
      <c r="F684" s="46"/>
      <c r="G684" s="39"/>
      <c r="H684" s="39"/>
      <c r="I684" s="46"/>
      <c r="J684" s="46"/>
      <c r="K684" s="46"/>
      <c r="L684" s="46"/>
      <c r="M684" s="46"/>
      <c r="N684" s="46"/>
      <c r="O684" s="46"/>
      <c r="P684" s="46"/>
      <c r="Q684" s="46"/>
      <c r="R684" s="46"/>
      <c r="S684" s="46"/>
      <c r="T684" s="46"/>
      <c r="U684" s="46"/>
      <c r="V684" s="46"/>
      <c r="W684" s="46"/>
      <c r="X684" s="46"/>
      <c r="Y684" s="46"/>
      <c r="Z684" s="46"/>
    </row>
    <row r="685" spans="1:26" ht="12.75" customHeight="1" x14ac:dyDescent="0.2">
      <c r="A685" s="46"/>
      <c r="B685" s="46"/>
      <c r="C685" s="46"/>
      <c r="D685" s="46"/>
      <c r="E685" s="39"/>
      <c r="F685" s="46"/>
      <c r="G685" s="39"/>
      <c r="H685" s="39"/>
      <c r="I685" s="46"/>
      <c r="J685" s="46"/>
      <c r="K685" s="46"/>
      <c r="L685" s="46"/>
      <c r="M685" s="46"/>
      <c r="N685" s="46"/>
      <c r="O685" s="46"/>
      <c r="P685" s="46"/>
      <c r="Q685" s="46"/>
      <c r="R685" s="46"/>
      <c r="S685" s="46"/>
      <c r="T685" s="46"/>
      <c r="U685" s="46"/>
      <c r="V685" s="46"/>
      <c r="W685" s="46"/>
      <c r="X685" s="46"/>
      <c r="Y685" s="46"/>
      <c r="Z685" s="46"/>
    </row>
    <row r="686" spans="1:26" ht="12.75" customHeight="1" x14ac:dyDescent="0.2">
      <c r="A686" s="46"/>
      <c r="B686" s="46"/>
      <c r="C686" s="46"/>
      <c r="D686" s="46"/>
      <c r="E686" s="39"/>
      <c r="F686" s="46"/>
      <c r="G686" s="39"/>
      <c r="H686" s="39"/>
      <c r="I686" s="46"/>
      <c r="J686" s="46"/>
      <c r="K686" s="46"/>
      <c r="L686" s="46"/>
      <c r="M686" s="46"/>
      <c r="N686" s="46"/>
      <c r="O686" s="46"/>
      <c r="P686" s="46"/>
      <c r="Q686" s="46"/>
      <c r="R686" s="46"/>
      <c r="S686" s="46"/>
      <c r="T686" s="46"/>
      <c r="U686" s="46"/>
      <c r="V686" s="46"/>
      <c r="W686" s="46"/>
      <c r="X686" s="46"/>
      <c r="Y686" s="46"/>
      <c r="Z686" s="46"/>
    </row>
    <row r="687" spans="1:26" ht="12.75" customHeight="1" x14ac:dyDescent="0.2">
      <c r="A687" s="46"/>
      <c r="B687" s="46"/>
      <c r="C687" s="46"/>
      <c r="D687" s="46"/>
      <c r="E687" s="39"/>
      <c r="F687" s="46"/>
      <c r="G687" s="39"/>
      <c r="H687" s="39"/>
      <c r="I687" s="46"/>
      <c r="J687" s="46"/>
      <c r="K687" s="46"/>
      <c r="L687" s="46"/>
      <c r="M687" s="46"/>
      <c r="N687" s="46"/>
      <c r="O687" s="46"/>
      <c r="P687" s="46"/>
      <c r="Q687" s="46"/>
      <c r="R687" s="46"/>
      <c r="S687" s="46"/>
      <c r="T687" s="46"/>
      <c r="U687" s="46"/>
      <c r="V687" s="46"/>
      <c r="W687" s="46"/>
      <c r="X687" s="46"/>
      <c r="Y687" s="46"/>
      <c r="Z687" s="46"/>
    </row>
    <row r="688" spans="1:26" ht="12.75" customHeight="1" x14ac:dyDescent="0.2">
      <c r="A688" s="46"/>
      <c r="B688" s="46"/>
      <c r="C688" s="46"/>
      <c r="D688" s="46"/>
      <c r="E688" s="39"/>
      <c r="F688" s="46"/>
      <c r="G688" s="39"/>
      <c r="H688" s="39"/>
      <c r="I688" s="46"/>
      <c r="J688" s="46"/>
      <c r="K688" s="46"/>
      <c r="L688" s="46"/>
      <c r="M688" s="46"/>
      <c r="N688" s="46"/>
      <c r="O688" s="46"/>
      <c r="P688" s="46"/>
      <c r="Q688" s="46"/>
      <c r="R688" s="46"/>
      <c r="S688" s="46"/>
      <c r="T688" s="46"/>
      <c r="U688" s="46"/>
      <c r="V688" s="46"/>
      <c r="W688" s="46"/>
      <c r="X688" s="46"/>
      <c r="Y688" s="46"/>
      <c r="Z688" s="46"/>
    </row>
    <row r="689" spans="1:26" ht="12.75" customHeight="1" x14ac:dyDescent="0.2">
      <c r="A689" s="46"/>
      <c r="B689" s="46"/>
      <c r="C689" s="46"/>
      <c r="D689" s="46"/>
      <c r="E689" s="39"/>
      <c r="F689" s="46"/>
      <c r="G689" s="39"/>
      <c r="H689" s="39"/>
      <c r="I689" s="46"/>
      <c r="J689" s="46"/>
      <c r="K689" s="46"/>
      <c r="L689" s="46"/>
      <c r="M689" s="46"/>
      <c r="N689" s="46"/>
      <c r="O689" s="46"/>
      <c r="P689" s="46"/>
      <c r="Q689" s="46"/>
      <c r="R689" s="46"/>
      <c r="S689" s="46"/>
      <c r="T689" s="46"/>
      <c r="U689" s="46"/>
      <c r="V689" s="46"/>
      <c r="W689" s="46"/>
      <c r="X689" s="46"/>
      <c r="Y689" s="46"/>
      <c r="Z689" s="46"/>
    </row>
    <row r="690" spans="1:26" ht="12.75" customHeight="1" x14ac:dyDescent="0.2">
      <c r="A690" s="46"/>
      <c r="B690" s="46"/>
      <c r="C690" s="46"/>
      <c r="D690" s="46"/>
      <c r="E690" s="39"/>
      <c r="F690" s="46"/>
      <c r="G690" s="39"/>
      <c r="H690" s="39"/>
      <c r="I690" s="46"/>
      <c r="J690" s="46"/>
      <c r="K690" s="46"/>
      <c r="L690" s="46"/>
      <c r="M690" s="46"/>
      <c r="N690" s="46"/>
      <c r="O690" s="46"/>
      <c r="P690" s="46"/>
      <c r="Q690" s="46"/>
      <c r="R690" s="46"/>
      <c r="S690" s="46"/>
      <c r="T690" s="46"/>
      <c r="U690" s="46"/>
      <c r="V690" s="46"/>
      <c r="W690" s="46"/>
      <c r="X690" s="46"/>
      <c r="Y690" s="46"/>
      <c r="Z690" s="46"/>
    </row>
    <row r="691" spans="1:26" ht="12.75" customHeight="1" x14ac:dyDescent="0.2">
      <c r="A691" s="46"/>
      <c r="B691" s="46"/>
      <c r="C691" s="46"/>
      <c r="D691" s="46"/>
      <c r="E691" s="39"/>
      <c r="F691" s="46"/>
      <c r="G691" s="39"/>
      <c r="H691" s="39"/>
      <c r="I691" s="46"/>
      <c r="J691" s="46"/>
      <c r="K691" s="46"/>
      <c r="L691" s="46"/>
      <c r="M691" s="46"/>
      <c r="N691" s="46"/>
      <c r="O691" s="46"/>
      <c r="P691" s="46"/>
      <c r="Q691" s="46"/>
      <c r="R691" s="46"/>
      <c r="S691" s="46"/>
      <c r="T691" s="46"/>
      <c r="U691" s="46"/>
      <c r="V691" s="46"/>
      <c r="W691" s="46"/>
      <c r="X691" s="46"/>
      <c r="Y691" s="46"/>
      <c r="Z691" s="46"/>
    </row>
    <row r="692" spans="1:26" ht="12.75" customHeight="1" x14ac:dyDescent="0.2">
      <c r="A692" s="46"/>
      <c r="B692" s="46"/>
      <c r="C692" s="46"/>
      <c r="D692" s="46"/>
      <c r="E692" s="39"/>
      <c r="F692" s="46"/>
      <c r="G692" s="39"/>
      <c r="H692" s="39"/>
      <c r="I692" s="46"/>
      <c r="J692" s="46"/>
      <c r="K692" s="46"/>
      <c r="L692" s="46"/>
      <c r="M692" s="46"/>
      <c r="N692" s="46"/>
      <c r="O692" s="46"/>
      <c r="P692" s="46"/>
      <c r="Q692" s="46"/>
      <c r="R692" s="46"/>
      <c r="S692" s="46"/>
      <c r="T692" s="46"/>
      <c r="U692" s="46"/>
      <c r="V692" s="46"/>
      <c r="W692" s="46"/>
      <c r="X692" s="46"/>
      <c r="Y692" s="46"/>
      <c r="Z692" s="46"/>
    </row>
    <row r="693" spans="1:26" ht="12.75" customHeight="1" x14ac:dyDescent="0.2">
      <c r="A693" s="46"/>
      <c r="B693" s="46"/>
      <c r="C693" s="46"/>
      <c r="D693" s="46"/>
      <c r="E693" s="39"/>
      <c r="F693" s="46"/>
      <c r="G693" s="39"/>
      <c r="H693" s="39"/>
      <c r="I693" s="46"/>
      <c r="J693" s="46"/>
      <c r="K693" s="46"/>
      <c r="L693" s="46"/>
      <c r="M693" s="46"/>
      <c r="N693" s="46"/>
      <c r="O693" s="46"/>
      <c r="P693" s="46"/>
      <c r="Q693" s="46"/>
      <c r="R693" s="46"/>
      <c r="S693" s="46"/>
      <c r="T693" s="46"/>
      <c r="U693" s="46"/>
      <c r="V693" s="46"/>
      <c r="W693" s="46"/>
      <c r="X693" s="46"/>
      <c r="Y693" s="46"/>
      <c r="Z693" s="46"/>
    </row>
    <row r="694" spans="1:26" ht="12.75" customHeight="1" x14ac:dyDescent="0.2">
      <c r="A694" s="46"/>
      <c r="B694" s="46"/>
      <c r="C694" s="46"/>
      <c r="D694" s="46"/>
      <c r="E694" s="39"/>
      <c r="F694" s="46"/>
      <c r="G694" s="39"/>
      <c r="H694" s="39"/>
      <c r="I694" s="46"/>
      <c r="J694" s="46"/>
      <c r="K694" s="46"/>
      <c r="L694" s="46"/>
      <c r="M694" s="46"/>
      <c r="N694" s="46"/>
      <c r="O694" s="46"/>
      <c r="P694" s="46"/>
      <c r="Q694" s="46"/>
      <c r="R694" s="46"/>
      <c r="S694" s="46"/>
      <c r="T694" s="46"/>
      <c r="U694" s="46"/>
      <c r="V694" s="46"/>
      <c r="W694" s="46"/>
      <c r="X694" s="46"/>
      <c r="Y694" s="46"/>
      <c r="Z694" s="46"/>
    </row>
    <row r="695" spans="1:26" ht="12.75" customHeight="1" x14ac:dyDescent="0.2">
      <c r="A695" s="46"/>
      <c r="B695" s="46"/>
      <c r="C695" s="46"/>
      <c r="D695" s="46"/>
      <c r="E695" s="39"/>
      <c r="F695" s="46"/>
      <c r="G695" s="39"/>
      <c r="H695" s="39"/>
      <c r="I695" s="46"/>
      <c r="J695" s="46"/>
      <c r="K695" s="46"/>
      <c r="L695" s="46"/>
      <c r="M695" s="46"/>
      <c r="N695" s="46"/>
      <c r="O695" s="46"/>
      <c r="P695" s="46"/>
      <c r="Q695" s="46"/>
      <c r="R695" s="46"/>
      <c r="S695" s="46"/>
      <c r="T695" s="46"/>
      <c r="U695" s="46"/>
      <c r="V695" s="46"/>
      <c r="W695" s="46"/>
      <c r="X695" s="46"/>
      <c r="Y695" s="46"/>
      <c r="Z695" s="46"/>
    </row>
    <row r="696" spans="1:26" ht="12.75" customHeight="1" x14ac:dyDescent="0.2">
      <c r="A696" s="46"/>
      <c r="B696" s="46"/>
      <c r="C696" s="46"/>
      <c r="D696" s="46"/>
      <c r="E696" s="39"/>
      <c r="F696" s="46"/>
      <c r="G696" s="39"/>
      <c r="H696" s="39"/>
      <c r="I696" s="46"/>
      <c r="J696" s="46"/>
      <c r="K696" s="46"/>
      <c r="L696" s="46"/>
      <c r="M696" s="46"/>
      <c r="N696" s="46"/>
      <c r="O696" s="46"/>
      <c r="P696" s="46"/>
      <c r="Q696" s="46"/>
      <c r="R696" s="46"/>
      <c r="S696" s="46"/>
      <c r="T696" s="46"/>
      <c r="U696" s="46"/>
      <c r="V696" s="46"/>
      <c r="W696" s="46"/>
      <c r="X696" s="46"/>
      <c r="Y696" s="46"/>
      <c r="Z696" s="46"/>
    </row>
    <row r="697" spans="1:26" ht="12.75" customHeight="1" x14ac:dyDescent="0.2">
      <c r="A697" s="46"/>
      <c r="B697" s="46"/>
      <c r="C697" s="46"/>
      <c r="D697" s="46"/>
      <c r="E697" s="39"/>
      <c r="F697" s="46"/>
      <c r="G697" s="39"/>
      <c r="H697" s="39"/>
      <c r="I697" s="46"/>
      <c r="J697" s="46"/>
      <c r="K697" s="46"/>
      <c r="L697" s="46"/>
      <c r="M697" s="46"/>
      <c r="N697" s="46"/>
      <c r="O697" s="46"/>
      <c r="P697" s="46"/>
      <c r="Q697" s="46"/>
      <c r="R697" s="46"/>
      <c r="S697" s="46"/>
      <c r="T697" s="46"/>
      <c r="U697" s="46"/>
      <c r="V697" s="46"/>
      <c r="W697" s="46"/>
      <c r="X697" s="46"/>
      <c r="Y697" s="46"/>
      <c r="Z697" s="46"/>
    </row>
    <row r="698" spans="1:26" ht="12.75" customHeight="1" x14ac:dyDescent="0.2">
      <c r="A698" s="46"/>
      <c r="B698" s="46"/>
      <c r="C698" s="46"/>
      <c r="D698" s="46"/>
      <c r="E698" s="39"/>
      <c r="F698" s="46"/>
      <c r="G698" s="39"/>
      <c r="H698" s="39"/>
      <c r="I698" s="46"/>
      <c r="J698" s="46"/>
      <c r="K698" s="46"/>
      <c r="L698" s="46"/>
      <c r="M698" s="46"/>
      <c r="N698" s="46"/>
      <c r="O698" s="46"/>
      <c r="P698" s="46"/>
      <c r="Q698" s="46"/>
      <c r="R698" s="46"/>
      <c r="S698" s="46"/>
      <c r="T698" s="46"/>
      <c r="U698" s="46"/>
      <c r="V698" s="46"/>
      <c r="W698" s="46"/>
      <c r="X698" s="46"/>
      <c r="Y698" s="46"/>
      <c r="Z698" s="46"/>
    </row>
    <row r="699" spans="1:26" ht="12.75" customHeight="1" x14ac:dyDescent="0.2">
      <c r="A699" s="46"/>
      <c r="B699" s="46"/>
      <c r="C699" s="46"/>
      <c r="D699" s="46"/>
      <c r="E699" s="39"/>
      <c r="F699" s="46"/>
      <c r="G699" s="39"/>
      <c r="H699" s="39"/>
      <c r="I699" s="46"/>
      <c r="J699" s="46"/>
      <c r="K699" s="46"/>
      <c r="L699" s="46"/>
      <c r="M699" s="46"/>
      <c r="N699" s="46"/>
      <c r="O699" s="46"/>
      <c r="P699" s="46"/>
      <c r="Q699" s="46"/>
      <c r="R699" s="46"/>
      <c r="S699" s="46"/>
      <c r="T699" s="46"/>
      <c r="U699" s="46"/>
      <c r="V699" s="46"/>
      <c r="W699" s="46"/>
      <c r="X699" s="46"/>
      <c r="Y699" s="46"/>
      <c r="Z699" s="46"/>
    </row>
    <row r="700" spans="1:26" ht="12.75" customHeight="1" x14ac:dyDescent="0.2">
      <c r="A700" s="46"/>
      <c r="B700" s="46"/>
      <c r="C700" s="46"/>
      <c r="D700" s="46"/>
      <c r="E700" s="39"/>
      <c r="F700" s="46"/>
      <c r="G700" s="39"/>
      <c r="H700" s="39"/>
      <c r="I700" s="46"/>
      <c r="J700" s="46"/>
      <c r="K700" s="46"/>
      <c r="L700" s="46"/>
      <c r="M700" s="46"/>
      <c r="N700" s="46"/>
      <c r="O700" s="46"/>
      <c r="P700" s="46"/>
      <c r="Q700" s="46"/>
      <c r="R700" s="46"/>
      <c r="S700" s="46"/>
      <c r="T700" s="46"/>
      <c r="U700" s="46"/>
      <c r="V700" s="46"/>
      <c r="W700" s="46"/>
      <c r="X700" s="46"/>
      <c r="Y700" s="46"/>
      <c r="Z700" s="46"/>
    </row>
    <row r="701" spans="1:26" ht="12.75" customHeight="1" x14ac:dyDescent="0.2">
      <c r="A701" s="46"/>
      <c r="B701" s="46"/>
      <c r="C701" s="46"/>
      <c r="D701" s="46"/>
      <c r="E701" s="39"/>
      <c r="F701" s="46"/>
      <c r="G701" s="39"/>
      <c r="H701" s="39"/>
      <c r="I701" s="46"/>
      <c r="J701" s="46"/>
      <c r="K701" s="46"/>
      <c r="L701" s="46"/>
      <c r="M701" s="46"/>
      <c r="N701" s="46"/>
      <c r="O701" s="46"/>
      <c r="P701" s="46"/>
      <c r="Q701" s="46"/>
      <c r="R701" s="46"/>
      <c r="S701" s="46"/>
      <c r="T701" s="46"/>
      <c r="U701" s="46"/>
      <c r="V701" s="46"/>
      <c r="W701" s="46"/>
      <c r="X701" s="46"/>
      <c r="Y701" s="46"/>
      <c r="Z701" s="46"/>
    </row>
    <row r="702" spans="1:26" ht="12.75" customHeight="1" x14ac:dyDescent="0.2">
      <c r="A702" s="46"/>
      <c r="B702" s="46"/>
      <c r="C702" s="46"/>
      <c r="D702" s="46"/>
      <c r="E702" s="39"/>
      <c r="F702" s="46"/>
      <c r="G702" s="39"/>
      <c r="H702" s="39"/>
      <c r="I702" s="46"/>
      <c r="J702" s="46"/>
      <c r="K702" s="46"/>
      <c r="L702" s="46"/>
      <c r="M702" s="46"/>
      <c r="N702" s="46"/>
      <c r="O702" s="46"/>
      <c r="P702" s="46"/>
      <c r="Q702" s="46"/>
      <c r="R702" s="46"/>
      <c r="S702" s="46"/>
      <c r="T702" s="46"/>
      <c r="U702" s="46"/>
      <c r="V702" s="46"/>
      <c r="W702" s="46"/>
      <c r="X702" s="46"/>
      <c r="Y702" s="46"/>
      <c r="Z702" s="46"/>
    </row>
    <row r="703" spans="1:26" ht="12.75" customHeight="1" x14ac:dyDescent="0.2">
      <c r="A703" s="46"/>
      <c r="B703" s="46"/>
      <c r="C703" s="46"/>
      <c r="D703" s="46"/>
      <c r="E703" s="39"/>
      <c r="F703" s="46"/>
      <c r="G703" s="39"/>
      <c r="H703" s="39"/>
      <c r="I703" s="46"/>
      <c r="J703" s="46"/>
      <c r="K703" s="46"/>
      <c r="L703" s="46"/>
      <c r="M703" s="46"/>
      <c r="N703" s="46"/>
      <c r="O703" s="46"/>
      <c r="P703" s="46"/>
      <c r="Q703" s="46"/>
      <c r="R703" s="46"/>
      <c r="S703" s="46"/>
      <c r="T703" s="46"/>
      <c r="U703" s="46"/>
      <c r="V703" s="46"/>
      <c r="W703" s="46"/>
      <c r="X703" s="46"/>
      <c r="Y703" s="46"/>
      <c r="Z703" s="46"/>
    </row>
    <row r="704" spans="1:26" ht="12.75" customHeight="1" x14ac:dyDescent="0.2">
      <c r="A704" s="46"/>
      <c r="B704" s="46"/>
      <c r="C704" s="46"/>
      <c r="D704" s="46"/>
      <c r="E704" s="39"/>
      <c r="F704" s="46"/>
      <c r="G704" s="39"/>
      <c r="H704" s="39"/>
      <c r="I704" s="46"/>
      <c r="J704" s="46"/>
      <c r="K704" s="46"/>
      <c r="L704" s="46"/>
      <c r="M704" s="46"/>
      <c r="N704" s="46"/>
      <c r="O704" s="46"/>
      <c r="P704" s="46"/>
      <c r="Q704" s="46"/>
      <c r="R704" s="46"/>
      <c r="S704" s="46"/>
      <c r="T704" s="46"/>
      <c r="U704" s="46"/>
      <c r="V704" s="46"/>
      <c r="W704" s="46"/>
      <c r="X704" s="46"/>
      <c r="Y704" s="46"/>
      <c r="Z704" s="46"/>
    </row>
    <row r="705" spans="1:26" ht="12.75" customHeight="1" x14ac:dyDescent="0.2">
      <c r="A705" s="46"/>
      <c r="B705" s="46"/>
      <c r="C705" s="46"/>
      <c r="D705" s="46"/>
      <c r="E705" s="39"/>
      <c r="F705" s="46"/>
      <c r="G705" s="39"/>
      <c r="H705" s="39"/>
      <c r="I705" s="46"/>
      <c r="J705" s="46"/>
      <c r="K705" s="46"/>
      <c r="L705" s="46"/>
      <c r="M705" s="46"/>
      <c r="N705" s="46"/>
      <c r="O705" s="46"/>
      <c r="P705" s="46"/>
      <c r="Q705" s="46"/>
      <c r="R705" s="46"/>
      <c r="S705" s="46"/>
      <c r="T705" s="46"/>
      <c r="U705" s="46"/>
      <c r="V705" s="46"/>
      <c r="W705" s="46"/>
      <c r="X705" s="46"/>
      <c r="Y705" s="46"/>
      <c r="Z705" s="46"/>
    </row>
    <row r="706" spans="1:26" ht="12.75" customHeight="1" x14ac:dyDescent="0.2">
      <c r="A706" s="46"/>
      <c r="B706" s="46"/>
      <c r="C706" s="46"/>
      <c r="D706" s="46"/>
      <c r="E706" s="39"/>
      <c r="F706" s="46"/>
      <c r="G706" s="39"/>
      <c r="H706" s="39"/>
      <c r="I706" s="46"/>
      <c r="J706" s="46"/>
      <c r="K706" s="46"/>
      <c r="L706" s="46"/>
      <c r="M706" s="46"/>
      <c r="N706" s="46"/>
      <c r="O706" s="46"/>
      <c r="P706" s="46"/>
      <c r="Q706" s="46"/>
      <c r="R706" s="46"/>
      <c r="S706" s="46"/>
      <c r="T706" s="46"/>
      <c r="U706" s="46"/>
      <c r="V706" s="46"/>
      <c r="W706" s="46"/>
      <c r="X706" s="46"/>
      <c r="Y706" s="46"/>
      <c r="Z706" s="46"/>
    </row>
    <row r="707" spans="1:26" ht="12.75" customHeight="1" x14ac:dyDescent="0.2">
      <c r="A707" s="46"/>
      <c r="B707" s="46"/>
      <c r="C707" s="46"/>
      <c r="D707" s="46"/>
      <c r="E707" s="39"/>
      <c r="F707" s="46"/>
      <c r="G707" s="39"/>
      <c r="H707" s="39"/>
      <c r="I707" s="46"/>
      <c r="J707" s="46"/>
      <c r="K707" s="46"/>
      <c r="L707" s="46"/>
      <c r="M707" s="46"/>
      <c r="N707" s="46"/>
      <c r="O707" s="46"/>
      <c r="P707" s="46"/>
      <c r="Q707" s="46"/>
      <c r="R707" s="46"/>
      <c r="S707" s="46"/>
      <c r="T707" s="46"/>
      <c r="U707" s="46"/>
      <c r="V707" s="46"/>
      <c r="W707" s="46"/>
      <c r="X707" s="46"/>
      <c r="Y707" s="46"/>
      <c r="Z707" s="46"/>
    </row>
    <row r="708" spans="1:26" ht="12.75" customHeight="1" x14ac:dyDescent="0.2">
      <c r="A708" s="46"/>
      <c r="B708" s="46"/>
      <c r="C708" s="46"/>
      <c r="D708" s="46"/>
      <c r="E708" s="39"/>
      <c r="F708" s="46"/>
      <c r="G708" s="39"/>
      <c r="H708" s="39"/>
      <c r="I708" s="46"/>
      <c r="J708" s="46"/>
      <c r="K708" s="46"/>
      <c r="L708" s="46"/>
      <c r="M708" s="46"/>
      <c r="N708" s="46"/>
      <c r="O708" s="46"/>
      <c r="P708" s="46"/>
      <c r="Q708" s="46"/>
      <c r="R708" s="46"/>
      <c r="S708" s="46"/>
      <c r="T708" s="46"/>
      <c r="U708" s="46"/>
      <c r="V708" s="46"/>
      <c r="W708" s="46"/>
      <c r="X708" s="46"/>
      <c r="Y708" s="46"/>
      <c r="Z708" s="46"/>
    </row>
    <row r="709" spans="1:26" ht="12.75" customHeight="1" x14ac:dyDescent="0.2">
      <c r="A709" s="46"/>
      <c r="B709" s="46"/>
      <c r="C709" s="46"/>
      <c r="D709" s="46"/>
      <c r="E709" s="39"/>
      <c r="F709" s="46"/>
      <c r="G709" s="39"/>
      <c r="H709" s="39"/>
      <c r="I709" s="46"/>
      <c r="J709" s="46"/>
      <c r="K709" s="46"/>
      <c r="L709" s="46"/>
      <c r="M709" s="46"/>
      <c r="N709" s="46"/>
      <c r="O709" s="46"/>
      <c r="P709" s="46"/>
      <c r="Q709" s="46"/>
      <c r="R709" s="46"/>
      <c r="S709" s="46"/>
      <c r="T709" s="46"/>
      <c r="U709" s="46"/>
      <c r="V709" s="46"/>
      <c r="W709" s="46"/>
      <c r="X709" s="46"/>
      <c r="Y709" s="46"/>
      <c r="Z709" s="46"/>
    </row>
    <row r="710" spans="1:26" ht="12.75" customHeight="1" x14ac:dyDescent="0.2">
      <c r="A710" s="46"/>
      <c r="B710" s="46"/>
      <c r="C710" s="46"/>
      <c r="D710" s="46"/>
      <c r="E710" s="39"/>
      <c r="F710" s="46"/>
      <c r="G710" s="39"/>
      <c r="H710" s="39"/>
      <c r="I710" s="46"/>
      <c r="J710" s="46"/>
      <c r="K710" s="46"/>
      <c r="L710" s="46"/>
      <c r="M710" s="46"/>
      <c r="N710" s="46"/>
      <c r="O710" s="46"/>
      <c r="P710" s="46"/>
      <c r="Q710" s="46"/>
      <c r="R710" s="46"/>
      <c r="S710" s="46"/>
      <c r="T710" s="46"/>
      <c r="U710" s="46"/>
      <c r="V710" s="46"/>
      <c r="W710" s="46"/>
      <c r="X710" s="46"/>
      <c r="Y710" s="46"/>
      <c r="Z710" s="46"/>
    </row>
    <row r="711" spans="1:26" ht="12.75" customHeight="1" x14ac:dyDescent="0.2">
      <c r="A711" s="46"/>
      <c r="B711" s="46"/>
      <c r="C711" s="46"/>
      <c r="D711" s="46"/>
      <c r="E711" s="39"/>
      <c r="F711" s="46"/>
      <c r="G711" s="39"/>
      <c r="H711" s="39"/>
      <c r="I711" s="46"/>
      <c r="J711" s="46"/>
      <c r="K711" s="46"/>
      <c r="L711" s="46"/>
      <c r="M711" s="46"/>
      <c r="N711" s="46"/>
      <c r="O711" s="46"/>
      <c r="P711" s="46"/>
      <c r="Q711" s="46"/>
      <c r="R711" s="46"/>
      <c r="S711" s="46"/>
      <c r="T711" s="46"/>
      <c r="U711" s="46"/>
      <c r="V711" s="46"/>
      <c r="W711" s="46"/>
      <c r="X711" s="46"/>
      <c r="Y711" s="46"/>
      <c r="Z711" s="46"/>
    </row>
    <row r="712" spans="1:26" ht="12.75" customHeight="1" x14ac:dyDescent="0.2">
      <c r="A712" s="46"/>
      <c r="B712" s="46"/>
      <c r="C712" s="46"/>
      <c r="D712" s="46"/>
      <c r="E712" s="39"/>
      <c r="F712" s="46"/>
      <c r="G712" s="39"/>
      <c r="H712" s="39"/>
      <c r="I712" s="46"/>
      <c r="J712" s="46"/>
      <c r="K712" s="46"/>
      <c r="L712" s="46"/>
      <c r="M712" s="46"/>
      <c r="N712" s="46"/>
      <c r="O712" s="46"/>
      <c r="P712" s="46"/>
      <c r="Q712" s="46"/>
      <c r="R712" s="46"/>
      <c r="S712" s="46"/>
      <c r="T712" s="46"/>
      <c r="U712" s="46"/>
      <c r="V712" s="46"/>
      <c r="W712" s="46"/>
      <c r="X712" s="46"/>
      <c r="Y712" s="46"/>
      <c r="Z712" s="46"/>
    </row>
    <row r="713" spans="1:26" ht="12.75" customHeight="1" x14ac:dyDescent="0.2">
      <c r="A713" s="46"/>
      <c r="B713" s="46"/>
      <c r="C713" s="46"/>
      <c r="D713" s="46"/>
      <c r="E713" s="39"/>
      <c r="F713" s="46"/>
      <c r="G713" s="39"/>
      <c r="H713" s="39"/>
      <c r="I713" s="46"/>
      <c r="J713" s="46"/>
      <c r="K713" s="46"/>
      <c r="L713" s="46"/>
      <c r="M713" s="46"/>
      <c r="N713" s="46"/>
      <c r="O713" s="46"/>
      <c r="P713" s="46"/>
      <c r="Q713" s="46"/>
      <c r="R713" s="46"/>
      <c r="S713" s="46"/>
      <c r="T713" s="46"/>
      <c r="U713" s="46"/>
      <c r="V713" s="46"/>
      <c r="W713" s="46"/>
      <c r="X713" s="46"/>
      <c r="Y713" s="46"/>
      <c r="Z713" s="46"/>
    </row>
    <row r="714" spans="1:26" ht="12.75" customHeight="1" x14ac:dyDescent="0.2">
      <c r="A714" s="46"/>
      <c r="B714" s="46"/>
      <c r="C714" s="46"/>
      <c r="D714" s="46"/>
      <c r="E714" s="39"/>
      <c r="F714" s="46"/>
      <c r="G714" s="39"/>
      <c r="H714" s="39"/>
      <c r="I714" s="46"/>
      <c r="J714" s="46"/>
      <c r="K714" s="46"/>
      <c r="L714" s="46"/>
      <c r="M714" s="46"/>
      <c r="N714" s="46"/>
      <c r="O714" s="46"/>
      <c r="P714" s="46"/>
      <c r="Q714" s="46"/>
      <c r="R714" s="46"/>
      <c r="S714" s="46"/>
      <c r="T714" s="46"/>
      <c r="U714" s="46"/>
      <c r="V714" s="46"/>
      <c r="W714" s="46"/>
      <c r="X714" s="46"/>
      <c r="Y714" s="46"/>
      <c r="Z714" s="46"/>
    </row>
    <row r="715" spans="1:26" ht="12.75" customHeight="1" x14ac:dyDescent="0.2">
      <c r="A715" s="46"/>
      <c r="B715" s="46"/>
      <c r="C715" s="46"/>
      <c r="D715" s="46"/>
      <c r="E715" s="39"/>
      <c r="F715" s="46"/>
      <c r="G715" s="39"/>
      <c r="H715" s="39"/>
      <c r="I715" s="46"/>
      <c r="J715" s="46"/>
      <c r="K715" s="46"/>
      <c r="L715" s="46"/>
      <c r="M715" s="46"/>
      <c r="N715" s="46"/>
      <c r="O715" s="46"/>
      <c r="P715" s="46"/>
      <c r="Q715" s="46"/>
      <c r="R715" s="46"/>
      <c r="S715" s="46"/>
      <c r="T715" s="46"/>
      <c r="U715" s="46"/>
      <c r="V715" s="46"/>
      <c r="W715" s="46"/>
      <c r="X715" s="46"/>
      <c r="Y715" s="46"/>
      <c r="Z715" s="46"/>
    </row>
    <row r="716" spans="1:26" ht="12.75" customHeight="1" x14ac:dyDescent="0.2">
      <c r="A716" s="46"/>
      <c r="B716" s="46"/>
      <c r="C716" s="46"/>
      <c r="D716" s="46"/>
      <c r="E716" s="39"/>
      <c r="F716" s="46"/>
      <c r="G716" s="39"/>
      <c r="H716" s="39"/>
      <c r="I716" s="46"/>
      <c r="J716" s="46"/>
      <c r="K716" s="46"/>
      <c r="L716" s="46"/>
      <c r="M716" s="46"/>
      <c r="N716" s="46"/>
      <c r="O716" s="46"/>
      <c r="P716" s="46"/>
      <c r="Q716" s="46"/>
      <c r="R716" s="46"/>
      <c r="S716" s="46"/>
      <c r="T716" s="46"/>
      <c r="U716" s="46"/>
      <c r="V716" s="46"/>
      <c r="W716" s="46"/>
      <c r="X716" s="46"/>
      <c r="Y716" s="46"/>
      <c r="Z716" s="46"/>
    </row>
    <row r="717" spans="1:26" ht="12.75" customHeight="1" x14ac:dyDescent="0.2">
      <c r="A717" s="46"/>
      <c r="B717" s="46"/>
      <c r="C717" s="46"/>
      <c r="D717" s="46"/>
      <c r="E717" s="39"/>
      <c r="F717" s="46"/>
      <c r="G717" s="39"/>
      <c r="H717" s="39"/>
      <c r="I717" s="46"/>
      <c r="J717" s="46"/>
      <c r="K717" s="46"/>
      <c r="L717" s="46"/>
      <c r="M717" s="46"/>
      <c r="N717" s="46"/>
      <c r="O717" s="46"/>
      <c r="P717" s="46"/>
      <c r="Q717" s="46"/>
      <c r="R717" s="46"/>
      <c r="S717" s="46"/>
      <c r="T717" s="46"/>
      <c r="U717" s="46"/>
      <c r="V717" s="46"/>
      <c r="W717" s="46"/>
      <c r="X717" s="46"/>
      <c r="Y717" s="46"/>
      <c r="Z717" s="46"/>
    </row>
    <row r="718" spans="1:26" ht="12.75" customHeight="1" x14ac:dyDescent="0.2">
      <c r="A718" s="46"/>
      <c r="B718" s="46"/>
      <c r="C718" s="46"/>
      <c r="D718" s="46"/>
      <c r="E718" s="39"/>
      <c r="F718" s="46"/>
      <c r="G718" s="39"/>
      <c r="H718" s="39"/>
      <c r="I718" s="46"/>
      <c r="J718" s="46"/>
      <c r="K718" s="46"/>
      <c r="L718" s="46"/>
      <c r="M718" s="46"/>
      <c r="N718" s="46"/>
      <c r="O718" s="46"/>
      <c r="P718" s="46"/>
      <c r="Q718" s="46"/>
      <c r="R718" s="46"/>
      <c r="S718" s="46"/>
      <c r="T718" s="46"/>
      <c r="U718" s="46"/>
      <c r="V718" s="46"/>
      <c r="W718" s="46"/>
      <c r="X718" s="46"/>
      <c r="Y718" s="46"/>
      <c r="Z718" s="46"/>
    </row>
    <row r="719" spans="1:26" ht="12.75" customHeight="1" x14ac:dyDescent="0.2">
      <c r="A719" s="46"/>
      <c r="B719" s="46"/>
      <c r="C719" s="46"/>
      <c r="D719" s="46"/>
      <c r="E719" s="39"/>
      <c r="F719" s="46"/>
      <c r="G719" s="39"/>
      <c r="H719" s="39"/>
      <c r="I719" s="46"/>
      <c r="J719" s="46"/>
      <c r="K719" s="46"/>
      <c r="L719" s="46"/>
      <c r="M719" s="46"/>
      <c r="N719" s="46"/>
      <c r="O719" s="46"/>
      <c r="P719" s="46"/>
      <c r="Q719" s="46"/>
      <c r="R719" s="46"/>
      <c r="S719" s="46"/>
      <c r="T719" s="46"/>
      <c r="U719" s="46"/>
      <c r="V719" s="46"/>
      <c r="W719" s="46"/>
      <c r="X719" s="46"/>
      <c r="Y719" s="46"/>
      <c r="Z719" s="46"/>
    </row>
    <row r="720" spans="1:26" ht="12.75" customHeight="1" x14ac:dyDescent="0.2">
      <c r="A720" s="46"/>
      <c r="B720" s="46"/>
      <c r="C720" s="46"/>
      <c r="D720" s="46"/>
      <c r="E720" s="39"/>
      <c r="F720" s="46"/>
      <c r="G720" s="39"/>
      <c r="H720" s="39"/>
      <c r="I720" s="46"/>
      <c r="J720" s="46"/>
      <c r="K720" s="46"/>
      <c r="L720" s="46"/>
      <c r="M720" s="46"/>
      <c r="N720" s="46"/>
      <c r="O720" s="46"/>
      <c r="P720" s="46"/>
      <c r="Q720" s="46"/>
      <c r="R720" s="46"/>
      <c r="S720" s="46"/>
      <c r="T720" s="46"/>
      <c r="U720" s="46"/>
      <c r="V720" s="46"/>
      <c r="W720" s="46"/>
      <c r="X720" s="46"/>
      <c r="Y720" s="46"/>
      <c r="Z720" s="46"/>
    </row>
    <row r="721" spans="1:26" ht="12.75" customHeight="1" x14ac:dyDescent="0.2">
      <c r="A721" s="46"/>
      <c r="B721" s="46"/>
      <c r="C721" s="46"/>
      <c r="D721" s="46"/>
      <c r="E721" s="39"/>
      <c r="F721" s="46"/>
      <c r="G721" s="39"/>
      <c r="H721" s="39"/>
      <c r="I721" s="46"/>
      <c r="J721" s="46"/>
      <c r="K721" s="46"/>
      <c r="L721" s="46"/>
      <c r="M721" s="46"/>
      <c r="N721" s="46"/>
      <c r="O721" s="46"/>
      <c r="P721" s="46"/>
      <c r="Q721" s="46"/>
      <c r="R721" s="46"/>
      <c r="S721" s="46"/>
      <c r="T721" s="46"/>
      <c r="U721" s="46"/>
      <c r="V721" s="46"/>
      <c r="W721" s="46"/>
      <c r="X721" s="46"/>
      <c r="Y721" s="46"/>
      <c r="Z721" s="46"/>
    </row>
    <row r="722" spans="1:26" ht="12.75" customHeight="1" x14ac:dyDescent="0.2">
      <c r="A722" s="46"/>
      <c r="B722" s="46"/>
      <c r="C722" s="46"/>
      <c r="D722" s="46"/>
      <c r="E722" s="39"/>
      <c r="F722" s="46"/>
      <c r="G722" s="39"/>
      <c r="H722" s="39"/>
      <c r="I722" s="46"/>
      <c r="J722" s="46"/>
      <c r="K722" s="46"/>
      <c r="L722" s="46"/>
      <c r="M722" s="46"/>
      <c r="N722" s="46"/>
      <c r="O722" s="46"/>
      <c r="P722" s="46"/>
      <c r="Q722" s="46"/>
      <c r="R722" s="46"/>
      <c r="S722" s="46"/>
      <c r="T722" s="46"/>
      <c r="U722" s="46"/>
      <c r="V722" s="46"/>
      <c r="W722" s="46"/>
      <c r="X722" s="46"/>
      <c r="Y722" s="46"/>
      <c r="Z722" s="46"/>
    </row>
    <row r="723" spans="1:26" ht="12.75" customHeight="1" x14ac:dyDescent="0.2">
      <c r="A723" s="46"/>
      <c r="B723" s="46"/>
      <c r="C723" s="46"/>
      <c r="D723" s="46"/>
      <c r="E723" s="39"/>
      <c r="F723" s="46"/>
      <c r="G723" s="39"/>
      <c r="H723" s="39"/>
      <c r="I723" s="46"/>
      <c r="J723" s="46"/>
      <c r="K723" s="46"/>
      <c r="L723" s="46"/>
      <c r="M723" s="46"/>
      <c r="N723" s="46"/>
      <c r="O723" s="46"/>
      <c r="P723" s="46"/>
      <c r="Q723" s="46"/>
      <c r="R723" s="46"/>
      <c r="S723" s="46"/>
      <c r="T723" s="46"/>
      <c r="U723" s="46"/>
      <c r="V723" s="46"/>
      <c r="W723" s="46"/>
      <c r="X723" s="46"/>
      <c r="Y723" s="46"/>
      <c r="Z723" s="46"/>
    </row>
    <row r="724" spans="1:26" ht="12.75" customHeight="1" x14ac:dyDescent="0.2">
      <c r="A724" s="46"/>
      <c r="B724" s="46"/>
      <c r="C724" s="46"/>
      <c r="D724" s="46"/>
      <c r="E724" s="39"/>
      <c r="F724" s="46"/>
      <c r="G724" s="39"/>
      <c r="H724" s="39"/>
      <c r="I724" s="46"/>
      <c r="J724" s="46"/>
      <c r="K724" s="46"/>
      <c r="L724" s="46"/>
      <c r="M724" s="46"/>
      <c r="N724" s="46"/>
      <c r="O724" s="46"/>
      <c r="P724" s="46"/>
      <c r="Q724" s="46"/>
      <c r="R724" s="46"/>
      <c r="S724" s="46"/>
      <c r="T724" s="46"/>
      <c r="U724" s="46"/>
      <c r="V724" s="46"/>
      <c r="W724" s="46"/>
      <c r="X724" s="46"/>
      <c r="Y724" s="46"/>
      <c r="Z724" s="46"/>
    </row>
    <row r="725" spans="1:26" ht="12.75" customHeight="1" x14ac:dyDescent="0.2">
      <c r="A725" s="46"/>
      <c r="B725" s="46"/>
      <c r="C725" s="46"/>
      <c r="D725" s="46"/>
      <c r="E725" s="39"/>
      <c r="F725" s="46"/>
      <c r="G725" s="39"/>
      <c r="H725" s="39"/>
      <c r="I725" s="46"/>
      <c r="J725" s="46"/>
      <c r="K725" s="46"/>
      <c r="L725" s="46"/>
      <c r="M725" s="46"/>
      <c r="N725" s="46"/>
      <c r="O725" s="46"/>
      <c r="P725" s="46"/>
      <c r="Q725" s="46"/>
      <c r="R725" s="46"/>
      <c r="S725" s="46"/>
      <c r="T725" s="46"/>
      <c r="U725" s="46"/>
      <c r="V725" s="46"/>
      <c r="W725" s="46"/>
      <c r="X725" s="46"/>
      <c r="Y725" s="46"/>
      <c r="Z725" s="46"/>
    </row>
    <row r="726" spans="1:26" ht="12.75" customHeight="1" x14ac:dyDescent="0.2">
      <c r="A726" s="46"/>
      <c r="B726" s="46"/>
      <c r="C726" s="46"/>
      <c r="D726" s="46"/>
      <c r="E726" s="39"/>
      <c r="F726" s="46"/>
      <c r="G726" s="39"/>
      <c r="H726" s="39"/>
      <c r="I726" s="46"/>
      <c r="J726" s="46"/>
      <c r="K726" s="46"/>
      <c r="L726" s="46"/>
      <c r="M726" s="46"/>
      <c r="N726" s="46"/>
      <c r="O726" s="46"/>
      <c r="P726" s="46"/>
      <c r="Q726" s="46"/>
      <c r="R726" s="46"/>
      <c r="S726" s="46"/>
      <c r="T726" s="46"/>
      <c r="U726" s="46"/>
      <c r="V726" s="46"/>
      <c r="W726" s="46"/>
      <c r="X726" s="46"/>
      <c r="Y726" s="46"/>
      <c r="Z726" s="46"/>
    </row>
    <row r="727" spans="1:26" ht="12.75" customHeight="1" x14ac:dyDescent="0.2">
      <c r="A727" s="46"/>
      <c r="B727" s="46"/>
      <c r="C727" s="46"/>
      <c r="D727" s="46"/>
      <c r="E727" s="39"/>
      <c r="F727" s="46"/>
      <c r="G727" s="39"/>
      <c r="H727" s="39"/>
      <c r="I727" s="46"/>
      <c r="J727" s="46"/>
      <c r="K727" s="46"/>
      <c r="L727" s="46"/>
      <c r="M727" s="46"/>
      <c r="N727" s="46"/>
      <c r="O727" s="46"/>
      <c r="P727" s="46"/>
      <c r="Q727" s="46"/>
      <c r="R727" s="46"/>
      <c r="S727" s="46"/>
      <c r="T727" s="46"/>
      <c r="U727" s="46"/>
      <c r="V727" s="46"/>
      <c r="W727" s="46"/>
      <c r="X727" s="46"/>
      <c r="Y727" s="46"/>
      <c r="Z727" s="46"/>
    </row>
    <row r="728" spans="1:26" ht="12.75" customHeight="1" x14ac:dyDescent="0.2">
      <c r="A728" s="46"/>
      <c r="B728" s="46"/>
      <c r="C728" s="46"/>
      <c r="D728" s="46"/>
      <c r="E728" s="39"/>
      <c r="F728" s="46"/>
      <c r="G728" s="39"/>
      <c r="H728" s="39"/>
      <c r="I728" s="46"/>
      <c r="J728" s="46"/>
      <c r="K728" s="46"/>
      <c r="L728" s="46"/>
      <c r="M728" s="46"/>
      <c r="N728" s="46"/>
      <c r="O728" s="46"/>
      <c r="P728" s="46"/>
      <c r="Q728" s="46"/>
      <c r="R728" s="46"/>
      <c r="S728" s="46"/>
      <c r="T728" s="46"/>
      <c r="U728" s="46"/>
      <c r="V728" s="46"/>
      <c r="W728" s="46"/>
      <c r="X728" s="46"/>
      <c r="Y728" s="46"/>
      <c r="Z728" s="46"/>
    </row>
    <row r="729" spans="1:26" ht="12.75" customHeight="1" x14ac:dyDescent="0.2">
      <c r="A729" s="46"/>
      <c r="B729" s="46"/>
      <c r="C729" s="46"/>
      <c r="D729" s="46"/>
      <c r="E729" s="39"/>
      <c r="F729" s="46"/>
      <c r="G729" s="39"/>
      <c r="H729" s="39"/>
      <c r="I729" s="46"/>
      <c r="J729" s="46"/>
      <c r="K729" s="46"/>
      <c r="L729" s="46"/>
      <c r="M729" s="46"/>
      <c r="N729" s="46"/>
      <c r="O729" s="46"/>
      <c r="P729" s="46"/>
      <c r="Q729" s="46"/>
      <c r="R729" s="46"/>
      <c r="S729" s="46"/>
      <c r="T729" s="46"/>
      <c r="U729" s="46"/>
      <c r="V729" s="46"/>
      <c r="W729" s="46"/>
      <c r="X729" s="46"/>
      <c r="Y729" s="46"/>
      <c r="Z729" s="46"/>
    </row>
    <row r="730" spans="1:26" ht="12.75" customHeight="1" x14ac:dyDescent="0.2">
      <c r="A730" s="46"/>
      <c r="B730" s="46"/>
      <c r="C730" s="46"/>
      <c r="D730" s="46"/>
      <c r="E730" s="39"/>
      <c r="F730" s="46"/>
      <c r="G730" s="39"/>
      <c r="H730" s="39"/>
      <c r="I730" s="46"/>
      <c r="J730" s="46"/>
      <c r="K730" s="46"/>
      <c r="L730" s="46"/>
      <c r="M730" s="46"/>
      <c r="N730" s="46"/>
      <c r="O730" s="46"/>
      <c r="P730" s="46"/>
      <c r="Q730" s="46"/>
      <c r="R730" s="46"/>
      <c r="S730" s="46"/>
      <c r="T730" s="46"/>
      <c r="U730" s="46"/>
      <c r="V730" s="46"/>
      <c r="W730" s="46"/>
      <c r="X730" s="46"/>
      <c r="Y730" s="46"/>
      <c r="Z730" s="46"/>
    </row>
    <row r="731" spans="1:26" ht="12.75" customHeight="1" x14ac:dyDescent="0.2">
      <c r="A731" s="46"/>
      <c r="B731" s="46"/>
      <c r="C731" s="46"/>
      <c r="D731" s="46"/>
      <c r="E731" s="39"/>
      <c r="F731" s="46"/>
      <c r="G731" s="39"/>
      <c r="H731" s="39"/>
      <c r="I731" s="46"/>
      <c r="J731" s="46"/>
      <c r="K731" s="46"/>
      <c r="L731" s="46"/>
      <c r="M731" s="46"/>
      <c r="N731" s="46"/>
      <c r="O731" s="46"/>
      <c r="P731" s="46"/>
      <c r="Q731" s="46"/>
      <c r="R731" s="46"/>
      <c r="S731" s="46"/>
      <c r="T731" s="46"/>
      <c r="U731" s="46"/>
      <c r="V731" s="46"/>
      <c r="W731" s="46"/>
      <c r="X731" s="46"/>
      <c r="Y731" s="46"/>
      <c r="Z731" s="46"/>
    </row>
    <row r="732" spans="1:26" ht="12.75" customHeight="1" x14ac:dyDescent="0.2">
      <c r="A732" s="46"/>
      <c r="B732" s="46"/>
      <c r="C732" s="46"/>
      <c r="D732" s="46"/>
      <c r="E732" s="39"/>
      <c r="F732" s="46"/>
      <c r="G732" s="39"/>
      <c r="H732" s="39"/>
      <c r="I732" s="46"/>
      <c r="J732" s="46"/>
      <c r="K732" s="46"/>
      <c r="L732" s="46"/>
      <c r="M732" s="46"/>
      <c r="N732" s="46"/>
      <c r="O732" s="46"/>
      <c r="P732" s="46"/>
      <c r="Q732" s="46"/>
      <c r="R732" s="46"/>
      <c r="S732" s="46"/>
      <c r="T732" s="46"/>
      <c r="U732" s="46"/>
      <c r="V732" s="46"/>
      <c r="W732" s="46"/>
      <c r="X732" s="46"/>
      <c r="Y732" s="46"/>
      <c r="Z732" s="46"/>
    </row>
    <row r="733" spans="1:26" ht="12.75" customHeight="1" x14ac:dyDescent="0.2">
      <c r="A733" s="46"/>
      <c r="B733" s="46"/>
      <c r="C733" s="46"/>
      <c r="D733" s="46"/>
      <c r="E733" s="39"/>
      <c r="F733" s="46"/>
      <c r="G733" s="39"/>
      <c r="H733" s="39"/>
      <c r="I733" s="46"/>
      <c r="J733" s="46"/>
      <c r="K733" s="46"/>
      <c r="L733" s="46"/>
      <c r="M733" s="46"/>
      <c r="N733" s="46"/>
      <c r="O733" s="46"/>
      <c r="P733" s="46"/>
      <c r="Q733" s="46"/>
      <c r="R733" s="46"/>
      <c r="S733" s="46"/>
      <c r="T733" s="46"/>
      <c r="U733" s="46"/>
      <c r="V733" s="46"/>
      <c r="W733" s="46"/>
      <c r="X733" s="46"/>
      <c r="Y733" s="46"/>
      <c r="Z733" s="46"/>
    </row>
    <row r="734" spans="1:26" ht="12.75" customHeight="1" x14ac:dyDescent="0.2">
      <c r="A734" s="46"/>
      <c r="B734" s="46"/>
      <c r="C734" s="46"/>
      <c r="D734" s="46"/>
      <c r="E734" s="39"/>
      <c r="F734" s="46"/>
      <c r="G734" s="39"/>
      <c r="H734" s="39"/>
      <c r="I734" s="46"/>
      <c r="J734" s="46"/>
      <c r="K734" s="46"/>
      <c r="L734" s="46"/>
      <c r="M734" s="46"/>
      <c r="N734" s="46"/>
      <c r="O734" s="46"/>
      <c r="P734" s="46"/>
      <c r="Q734" s="46"/>
      <c r="R734" s="46"/>
      <c r="S734" s="46"/>
      <c r="T734" s="46"/>
      <c r="U734" s="46"/>
      <c r="V734" s="46"/>
      <c r="W734" s="46"/>
      <c r="X734" s="46"/>
      <c r="Y734" s="46"/>
      <c r="Z734" s="46"/>
    </row>
    <row r="735" spans="1:26" ht="12.75" customHeight="1" x14ac:dyDescent="0.2">
      <c r="A735" s="46"/>
      <c r="B735" s="46"/>
      <c r="C735" s="46"/>
      <c r="D735" s="46"/>
      <c r="E735" s="39"/>
      <c r="F735" s="46"/>
      <c r="G735" s="39"/>
      <c r="H735" s="39"/>
      <c r="I735" s="46"/>
      <c r="J735" s="46"/>
      <c r="K735" s="46"/>
      <c r="L735" s="46"/>
      <c r="M735" s="46"/>
      <c r="N735" s="46"/>
      <c r="O735" s="46"/>
      <c r="P735" s="46"/>
      <c r="Q735" s="46"/>
      <c r="R735" s="46"/>
      <c r="S735" s="46"/>
      <c r="T735" s="46"/>
      <c r="U735" s="46"/>
      <c r="V735" s="46"/>
      <c r="W735" s="46"/>
      <c r="X735" s="46"/>
      <c r="Y735" s="46"/>
      <c r="Z735" s="46"/>
    </row>
    <row r="736" spans="1:26" ht="12.75" customHeight="1" x14ac:dyDescent="0.2">
      <c r="A736" s="46"/>
      <c r="B736" s="46"/>
      <c r="C736" s="46"/>
      <c r="D736" s="46"/>
      <c r="E736" s="39"/>
      <c r="F736" s="46"/>
      <c r="G736" s="39"/>
      <c r="H736" s="39"/>
      <c r="I736" s="46"/>
      <c r="J736" s="46"/>
      <c r="K736" s="46"/>
      <c r="L736" s="46"/>
      <c r="M736" s="46"/>
      <c r="N736" s="46"/>
      <c r="O736" s="46"/>
      <c r="P736" s="46"/>
      <c r="Q736" s="46"/>
      <c r="R736" s="46"/>
      <c r="S736" s="46"/>
      <c r="T736" s="46"/>
      <c r="U736" s="46"/>
      <c r="V736" s="46"/>
      <c r="W736" s="46"/>
      <c r="X736" s="46"/>
      <c r="Y736" s="46"/>
      <c r="Z736" s="46"/>
    </row>
    <row r="737" spans="1:26" ht="12.75" customHeight="1" x14ac:dyDescent="0.2">
      <c r="A737" s="46"/>
      <c r="B737" s="46"/>
      <c r="C737" s="46"/>
      <c r="D737" s="46"/>
      <c r="E737" s="39"/>
      <c r="F737" s="46"/>
      <c r="G737" s="39"/>
      <c r="H737" s="39"/>
      <c r="I737" s="46"/>
      <c r="J737" s="46"/>
      <c r="K737" s="46"/>
      <c r="L737" s="46"/>
      <c r="M737" s="46"/>
      <c r="N737" s="46"/>
      <c r="O737" s="46"/>
      <c r="P737" s="46"/>
      <c r="Q737" s="46"/>
      <c r="R737" s="46"/>
      <c r="S737" s="46"/>
      <c r="T737" s="46"/>
      <c r="U737" s="46"/>
      <c r="V737" s="46"/>
      <c r="W737" s="46"/>
      <c r="X737" s="46"/>
      <c r="Y737" s="46"/>
      <c r="Z737" s="46"/>
    </row>
    <row r="738" spans="1:26" ht="12.75" customHeight="1" x14ac:dyDescent="0.2">
      <c r="A738" s="46"/>
      <c r="B738" s="46"/>
      <c r="C738" s="46"/>
      <c r="D738" s="46"/>
      <c r="E738" s="39"/>
      <c r="F738" s="46"/>
      <c r="G738" s="39"/>
      <c r="H738" s="39"/>
      <c r="I738" s="46"/>
      <c r="J738" s="46"/>
      <c r="K738" s="46"/>
      <c r="L738" s="46"/>
      <c r="M738" s="46"/>
      <c r="N738" s="46"/>
      <c r="O738" s="46"/>
      <c r="P738" s="46"/>
      <c r="Q738" s="46"/>
      <c r="R738" s="46"/>
      <c r="S738" s="46"/>
      <c r="T738" s="46"/>
      <c r="U738" s="46"/>
      <c r="V738" s="46"/>
      <c r="W738" s="46"/>
      <c r="X738" s="46"/>
      <c r="Y738" s="46"/>
      <c r="Z738" s="46"/>
    </row>
    <row r="739" spans="1:26" ht="12.75" customHeight="1" x14ac:dyDescent="0.2">
      <c r="A739" s="46"/>
      <c r="B739" s="46"/>
      <c r="C739" s="46"/>
      <c r="D739" s="46"/>
      <c r="E739" s="39"/>
      <c r="F739" s="46"/>
      <c r="G739" s="39"/>
      <c r="H739" s="39"/>
      <c r="I739" s="46"/>
      <c r="J739" s="46"/>
      <c r="K739" s="46"/>
      <c r="L739" s="46"/>
      <c r="M739" s="46"/>
      <c r="N739" s="46"/>
      <c r="O739" s="46"/>
      <c r="P739" s="46"/>
      <c r="Q739" s="46"/>
      <c r="R739" s="46"/>
      <c r="S739" s="46"/>
      <c r="T739" s="46"/>
      <c r="U739" s="46"/>
      <c r="V739" s="46"/>
      <c r="W739" s="46"/>
      <c r="X739" s="46"/>
      <c r="Y739" s="46"/>
      <c r="Z739" s="46"/>
    </row>
    <row r="740" spans="1:26" ht="12.75" customHeight="1" x14ac:dyDescent="0.2">
      <c r="A740" s="46"/>
      <c r="B740" s="46"/>
      <c r="C740" s="46"/>
      <c r="D740" s="46"/>
      <c r="E740" s="39"/>
      <c r="F740" s="46"/>
      <c r="G740" s="39"/>
      <c r="H740" s="39"/>
      <c r="I740" s="46"/>
      <c r="J740" s="46"/>
      <c r="K740" s="46"/>
      <c r="L740" s="46"/>
      <c r="M740" s="46"/>
      <c r="N740" s="46"/>
      <c r="O740" s="46"/>
      <c r="P740" s="46"/>
      <c r="Q740" s="46"/>
      <c r="R740" s="46"/>
      <c r="S740" s="46"/>
      <c r="T740" s="46"/>
      <c r="U740" s="46"/>
      <c r="V740" s="46"/>
      <c r="W740" s="46"/>
      <c r="X740" s="46"/>
      <c r="Y740" s="46"/>
      <c r="Z740" s="46"/>
    </row>
    <row r="741" spans="1:26" ht="12.75" customHeight="1" x14ac:dyDescent="0.2">
      <c r="A741" s="46"/>
      <c r="B741" s="46"/>
      <c r="C741" s="46"/>
      <c r="D741" s="46"/>
      <c r="E741" s="39"/>
      <c r="F741" s="46"/>
      <c r="G741" s="39"/>
      <c r="H741" s="39"/>
      <c r="I741" s="46"/>
      <c r="J741" s="46"/>
      <c r="K741" s="46"/>
      <c r="L741" s="46"/>
      <c r="M741" s="46"/>
      <c r="N741" s="46"/>
      <c r="O741" s="46"/>
      <c r="P741" s="46"/>
      <c r="Q741" s="46"/>
      <c r="R741" s="46"/>
      <c r="S741" s="46"/>
      <c r="T741" s="46"/>
      <c r="U741" s="46"/>
      <c r="V741" s="46"/>
      <c r="W741" s="46"/>
      <c r="X741" s="46"/>
      <c r="Y741" s="46"/>
      <c r="Z741" s="46"/>
    </row>
    <row r="742" spans="1:26" ht="12.75" customHeight="1" x14ac:dyDescent="0.2">
      <c r="A742" s="46"/>
      <c r="B742" s="46"/>
      <c r="C742" s="46"/>
      <c r="D742" s="46"/>
      <c r="E742" s="39"/>
      <c r="F742" s="46"/>
      <c r="G742" s="39"/>
      <c r="H742" s="39"/>
      <c r="I742" s="46"/>
      <c r="J742" s="46"/>
      <c r="K742" s="46"/>
      <c r="L742" s="46"/>
      <c r="M742" s="46"/>
      <c r="N742" s="46"/>
      <c r="O742" s="46"/>
      <c r="P742" s="46"/>
      <c r="Q742" s="46"/>
      <c r="R742" s="46"/>
      <c r="S742" s="46"/>
      <c r="T742" s="46"/>
      <c r="U742" s="46"/>
      <c r="V742" s="46"/>
      <c r="W742" s="46"/>
      <c r="X742" s="46"/>
      <c r="Y742" s="46"/>
      <c r="Z742" s="46"/>
    </row>
    <row r="743" spans="1:26" ht="12.75" customHeight="1" x14ac:dyDescent="0.2">
      <c r="A743" s="46"/>
      <c r="B743" s="46"/>
      <c r="C743" s="46"/>
      <c r="D743" s="46"/>
      <c r="E743" s="39"/>
      <c r="F743" s="46"/>
      <c r="G743" s="39"/>
      <c r="H743" s="39"/>
      <c r="I743" s="46"/>
      <c r="J743" s="46"/>
      <c r="K743" s="46"/>
      <c r="L743" s="46"/>
      <c r="M743" s="46"/>
      <c r="N743" s="46"/>
      <c r="O743" s="46"/>
      <c r="P743" s="46"/>
      <c r="Q743" s="46"/>
      <c r="R743" s="46"/>
      <c r="S743" s="46"/>
      <c r="T743" s="46"/>
      <c r="U743" s="46"/>
      <c r="V743" s="46"/>
      <c r="W743" s="46"/>
      <c r="X743" s="46"/>
      <c r="Y743" s="46"/>
      <c r="Z743" s="46"/>
    </row>
    <row r="744" spans="1:26" ht="12.75" customHeight="1" x14ac:dyDescent="0.2">
      <c r="A744" s="46"/>
      <c r="B744" s="46"/>
      <c r="C744" s="46"/>
      <c r="D744" s="46"/>
      <c r="E744" s="39"/>
      <c r="F744" s="46"/>
      <c r="G744" s="39"/>
      <c r="H744" s="39"/>
      <c r="I744" s="46"/>
      <c r="J744" s="46"/>
      <c r="K744" s="46"/>
      <c r="L744" s="46"/>
      <c r="M744" s="46"/>
      <c r="N744" s="46"/>
      <c r="O744" s="46"/>
      <c r="P744" s="46"/>
      <c r="Q744" s="46"/>
      <c r="R744" s="46"/>
      <c r="S744" s="46"/>
      <c r="T744" s="46"/>
      <c r="U744" s="46"/>
      <c r="V744" s="46"/>
      <c r="W744" s="46"/>
      <c r="X744" s="46"/>
      <c r="Y744" s="46"/>
      <c r="Z744" s="46"/>
    </row>
    <row r="745" spans="1:26" ht="12.75" customHeight="1" x14ac:dyDescent="0.2">
      <c r="A745" s="46"/>
      <c r="B745" s="46"/>
      <c r="C745" s="46"/>
      <c r="D745" s="46"/>
      <c r="E745" s="39"/>
      <c r="F745" s="46"/>
      <c r="G745" s="39"/>
      <c r="H745" s="39"/>
      <c r="I745" s="46"/>
      <c r="J745" s="46"/>
      <c r="K745" s="46"/>
      <c r="L745" s="46"/>
      <c r="M745" s="46"/>
      <c r="N745" s="46"/>
      <c r="O745" s="46"/>
      <c r="P745" s="46"/>
      <c r="Q745" s="46"/>
      <c r="R745" s="46"/>
      <c r="S745" s="46"/>
      <c r="T745" s="46"/>
      <c r="U745" s="46"/>
      <c r="V745" s="46"/>
      <c r="W745" s="46"/>
      <c r="X745" s="46"/>
      <c r="Y745" s="46"/>
      <c r="Z745" s="46"/>
    </row>
    <row r="746" spans="1:26" ht="12.75" customHeight="1" x14ac:dyDescent="0.2">
      <c r="A746" s="46"/>
      <c r="B746" s="46"/>
      <c r="C746" s="46"/>
      <c r="D746" s="46"/>
      <c r="E746" s="39"/>
      <c r="F746" s="46"/>
      <c r="G746" s="39"/>
      <c r="H746" s="39"/>
      <c r="I746" s="46"/>
      <c r="J746" s="46"/>
      <c r="K746" s="46"/>
      <c r="L746" s="46"/>
      <c r="M746" s="46"/>
      <c r="N746" s="46"/>
      <c r="O746" s="46"/>
      <c r="P746" s="46"/>
      <c r="Q746" s="46"/>
      <c r="R746" s="46"/>
      <c r="S746" s="46"/>
      <c r="T746" s="46"/>
      <c r="U746" s="46"/>
      <c r="V746" s="46"/>
      <c r="W746" s="46"/>
      <c r="X746" s="46"/>
      <c r="Y746" s="46"/>
      <c r="Z746" s="46"/>
    </row>
    <row r="747" spans="1:26" ht="12.75" customHeight="1" x14ac:dyDescent="0.2">
      <c r="A747" s="46"/>
      <c r="B747" s="46"/>
      <c r="C747" s="46"/>
      <c r="D747" s="46"/>
      <c r="E747" s="39"/>
      <c r="F747" s="46"/>
      <c r="G747" s="39"/>
      <c r="H747" s="39"/>
      <c r="I747" s="46"/>
      <c r="J747" s="46"/>
      <c r="K747" s="46"/>
      <c r="L747" s="46"/>
      <c r="M747" s="46"/>
      <c r="N747" s="46"/>
      <c r="O747" s="46"/>
      <c r="P747" s="46"/>
      <c r="Q747" s="46"/>
      <c r="R747" s="46"/>
      <c r="S747" s="46"/>
      <c r="T747" s="46"/>
      <c r="U747" s="46"/>
      <c r="V747" s="46"/>
      <c r="W747" s="46"/>
      <c r="X747" s="46"/>
      <c r="Y747" s="46"/>
      <c r="Z747" s="46"/>
    </row>
    <row r="748" spans="1:26" ht="12.75" customHeight="1" x14ac:dyDescent="0.2">
      <c r="A748" s="46"/>
      <c r="B748" s="46"/>
      <c r="C748" s="46"/>
      <c r="D748" s="46"/>
      <c r="E748" s="39"/>
      <c r="F748" s="46"/>
      <c r="G748" s="39"/>
      <c r="H748" s="39"/>
      <c r="I748" s="46"/>
      <c r="J748" s="46"/>
      <c r="K748" s="46"/>
      <c r="L748" s="46"/>
      <c r="M748" s="46"/>
      <c r="N748" s="46"/>
      <c r="O748" s="46"/>
      <c r="P748" s="46"/>
      <c r="Q748" s="46"/>
      <c r="R748" s="46"/>
      <c r="S748" s="46"/>
      <c r="T748" s="46"/>
      <c r="U748" s="46"/>
      <c r="V748" s="46"/>
      <c r="W748" s="46"/>
      <c r="X748" s="46"/>
      <c r="Y748" s="46"/>
      <c r="Z748" s="46"/>
    </row>
    <row r="749" spans="1:26" ht="12.75" customHeight="1" x14ac:dyDescent="0.2">
      <c r="A749" s="46"/>
      <c r="B749" s="46"/>
      <c r="C749" s="46"/>
      <c r="D749" s="46"/>
      <c r="E749" s="39"/>
      <c r="F749" s="46"/>
      <c r="G749" s="39"/>
      <c r="H749" s="39"/>
      <c r="I749" s="46"/>
      <c r="J749" s="46"/>
      <c r="K749" s="46"/>
      <c r="L749" s="46"/>
      <c r="M749" s="46"/>
      <c r="N749" s="46"/>
      <c r="O749" s="46"/>
      <c r="P749" s="46"/>
      <c r="Q749" s="46"/>
      <c r="R749" s="46"/>
      <c r="S749" s="46"/>
      <c r="T749" s="46"/>
      <c r="U749" s="46"/>
      <c r="V749" s="46"/>
      <c r="W749" s="46"/>
      <c r="X749" s="46"/>
      <c r="Y749" s="46"/>
      <c r="Z749" s="46"/>
    </row>
    <row r="750" spans="1:26" ht="12.75" customHeight="1" x14ac:dyDescent="0.2">
      <c r="A750" s="46"/>
      <c r="B750" s="46"/>
      <c r="C750" s="46"/>
      <c r="D750" s="46"/>
      <c r="E750" s="39"/>
      <c r="F750" s="46"/>
      <c r="G750" s="39"/>
      <c r="H750" s="39"/>
      <c r="I750" s="46"/>
      <c r="J750" s="46"/>
      <c r="K750" s="46"/>
      <c r="L750" s="46"/>
      <c r="M750" s="46"/>
      <c r="N750" s="46"/>
      <c r="O750" s="46"/>
      <c r="P750" s="46"/>
      <c r="Q750" s="46"/>
      <c r="R750" s="46"/>
      <c r="S750" s="46"/>
      <c r="T750" s="46"/>
      <c r="U750" s="46"/>
      <c r="V750" s="46"/>
      <c r="W750" s="46"/>
      <c r="X750" s="46"/>
      <c r="Y750" s="46"/>
      <c r="Z750" s="46"/>
    </row>
    <row r="751" spans="1:26" ht="12.75" customHeight="1" x14ac:dyDescent="0.2">
      <c r="A751" s="46"/>
      <c r="B751" s="46"/>
      <c r="C751" s="46"/>
      <c r="D751" s="46"/>
      <c r="E751" s="39"/>
      <c r="F751" s="46"/>
      <c r="G751" s="39"/>
      <c r="H751" s="39"/>
      <c r="I751" s="46"/>
      <c r="J751" s="46"/>
      <c r="K751" s="46"/>
      <c r="L751" s="46"/>
      <c r="M751" s="46"/>
      <c r="N751" s="46"/>
      <c r="O751" s="46"/>
      <c r="P751" s="46"/>
      <c r="Q751" s="46"/>
      <c r="R751" s="46"/>
      <c r="S751" s="46"/>
      <c r="T751" s="46"/>
      <c r="U751" s="46"/>
      <c r="V751" s="46"/>
      <c r="W751" s="46"/>
      <c r="X751" s="46"/>
      <c r="Y751" s="46"/>
      <c r="Z751" s="46"/>
    </row>
    <row r="752" spans="1:26" ht="12.75" customHeight="1" x14ac:dyDescent="0.2">
      <c r="A752" s="46"/>
      <c r="B752" s="46"/>
      <c r="C752" s="46"/>
      <c r="D752" s="46"/>
      <c r="E752" s="39"/>
      <c r="F752" s="46"/>
      <c r="G752" s="39"/>
      <c r="H752" s="39"/>
      <c r="I752" s="46"/>
      <c r="J752" s="46"/>
      <c r="K752" s="46"/>
      <c r="L752" s="46"/>
      <c r="M752" s="46"/>
      <c r="N752" s="46"/>
      <c r="O752" s="46"/>
      <c r="P752" s="46"/>
      <c r="Q752" s="46"/>
      <c r="R752" s="46"/>
      <c r="S752" s="46"/>
      <c r="T752" s="46"/>
      <c r="U752" s="46"/>
      <c r="V752" s="46"/>
      <c r="W752" s="46"/>
      <c r="X752" s="46"/>
      <c r="Y752" s="46"/>
      <c r="Z752" s="46"/>
    </row>
    <row r="753" spans="1:26" ht="12.75" customHeight="1" x14ac:dyDescent="0.2">
      <c r="A753" s="46"/>
      <c r="B753" s="46"/>
      <c r="C753" s="46"/>
      <c r="D753" s="46"/>
      <c r="E753" s="39"/>
      <c r="F753" s="46"/>
      <c r="G753" s="39"/>
      <c r="H753" s="39"/>
      <c r="I753" s="46"/>
      <c r="J753" s="46"/>
      <c r="K753" s="46"/>
      <c r="L753" s="46"/>
      <c r="M753" s="46"/>
      <c r="N753" s="46"/>
      <c r="O753" s="46"/>
      <c r="P753" s="46"/>
      <c r="Q753" s="46"/>
      <c r="R753" s="46"/>
      <c r="S753" s="46"/>
      <c r="T753" s="46"/>
      <c r="U753" s="46"/>
      <c r="V753" s="46"/>
      <c r="W753" s="46"/>
      <c r="X753" s="46"/>
      <c r="Y753" s="46"/>
      <c r="Z753" s="46"/>
    </row>
    <row r="754" spans="1:26" ht="12.75" customHeight="1" x14ac:dyDescent="0.2">
      <c r="A754" s="46"/>
      <c r="B754" s="46"/>
      <c r="C754" s="46"/>
      <c r="D754" s="46"/>
      <c r="E754" s="39"/>
      <c r="F754" s="46"/>
      <c r="G754" s="39"/>
      <c r="H754" s="39"/>
      <c r="I754" s="46"/>
      <c r="J754" s="46"/>
      <c r="K754" s="46"/>
      <c r="L754" s="46"/>
      <c r="M754" s="46"/>
      <c r="N754" s="46"/>
      <c r="O754" s="46"/>
      <c r="P754" s="46"/>
      <c r="Q754" s="46"/>
      <c r="R754" s="46"/>
      <c r="S754" s="46"/>
      <c r="T754" s="46"/>
      <c r="U754" s="46"/>
      <c r="V754" s="46"/>
      <c r="W754" s="46"/>
      <c r="X754" s="46"/>
      <c r="Y754" s="46"/>
      <c r="Z754" s="46"/>
    </row>
    <row r="755" spans="1:26" ht="12.75" customHeight="1" x14ac:dyDescent="0.2">
      <c r="A755" s="46"/>
      <c r="B755" s="46"/>
      <c r="C755" s="46"/>
      <c r="D755" s="46"/>
      <c r="E755" s="39"/>
      <c r="F755" s="46"/>
      <c r="G755" s="39"/>
      <c r="H755" s="39"/>
      <c r="I755" s="46"/>
      <c r="J755" s="46"/>
      <c r="K755" s="46"/>
      <c r="L755" s="46"/>
      <c r="M755" s="46"/>
      <c r="N755" s="46"/>
      <c r="O755" s="46"/>
      <c r="P755" s="46"/>
      <c r="Q755" s="46"/>
      <c r="R755" s="46"/>
      <c r="S755" s="46"/>
      <c r="T755" s="46"/>
      <c r="U755" s="46"/>
      <c r="V755" s="46"/>
      <c r="W755" s="46"/>
      <c r="X755" s="46"/>
      <c r="Y755" s="46"/>
      <c r="Z755" s="46"/>
    </row>
    <row r="756" spans="1:26" ht="12.75" customHeight="1" x14ac:dyDescent="0.2">
      <c r="A756" s="46"/>
      <c r="B756" s="46"/>
      <c r="C756" s="46"/>
      <c r="D756" s="46"/>
      <c r="E756" s="39"/>
      <c r="F756" s="46"/>
      <c r="G756" s="39"/>
      <c r="H756" s="39"/>
      <c r="I756" s="46"/>
      <c r="J756" s="46"/>
      <c r="K756" s="46"/>
      <c r="L756" s="46"/>
      <c r="M756" s="46"/>
      <c r="N756" s="46"/>
      <c r="O756" s="46"/>
      <c r="P756" s="46"/>
      <c r="Q756" s="46"/>
      <c r="R756" s="46"/>
      <c r="S756" s="46"/>
      <c r="T756" s="46"/>
      <c r="U756" s="46"/>
      <c r="V756" s="46"/>
      <c r="W756" s="46"/>
      <c r="X756" s="46"/>
      <c r="Y756" s="46"/>
      <c r="Z756" s="46"/>
    </row>
    <row r="757" spans="1:26" ht="12.75" customHeight="1" x14ac:dyDescent="0.2">
      <c r="A757" s="46"/>
      <c r="B757" s="46"/>
      <c r="C757" s="46"/>
      <c r="D757" s="46"/>
      <c r="E757" s="39"/>
      <c r="F757" s="46"/>
      <c r="G757" s="39"/>
      <c r="H757" s="39"/>
      <c r="I757" s="46"/>
      <c r="J757" s="46"/>
      <c r="K757" s="46"/>
      <c r="L757" s="46"/>
      <c r="M757" s="46"/>
      <c r="N757" s="46"/>
      <c r="O757" s="46"/>
      <c r="P757" s="46"/>
      <c r="Q757" s="46"/>
      <c r="R757" s="46"/>
      <c r="S757" s="46"/>
      <c r="T757" s="46"/>
      <c r="U757" s="46"/>
      <c r="V757" s="46"/>
      <c r="W757" s="46"/>
      <c r="X757" s="46"/>
      <c r="Y757" s="46"/>
      <c r="Z757" s="46"/>
    </row>
    <row r="758" spans="1:26" ht="12.75" customHeight="1" x14ac:dyDescent="0.2">
      <c r="A758" s="46"/>
      <c r="B758" s="46"/>
      <c r="C758" s="46"/>
      <c r="D758" s="46"/>
      <c r="E758" s="39"/>
      <c r="F758" s="46"/>
      <c r="G758" s="39"/>
      <c r="H758" s="39"/>
      <c r="I758" s="46"/>
      <c r="J758" s="46"/>
      <c r="K758" s="46"/>
      <c r="L758" s="46"/>
      <c r="M758" s="46"/>
      <c r="N758" s="46"/>
      <c r="O758" s="46"/>
      <c r="P758" s="46"/>
      <c r="Q758" s="46"/>
      <c r="R758" s="46"/>
      <c r="S758" s="46"/>
      <c r="T758" s="46"/>
      <c r="U758" s="46"/>
      <c r="V758" s="46"/>
      <c r="W758" s="46"/>
      <c r="X758" s="46"/>
      <c r="Y758" s="46"/>
      <c r="Z758" s="46"/>
    </row>
    <row r="759" spans="1:26" ht="12.75" customHeight="1" x14ac:dyDescent="0.2">
      <c r="A759" s="46"/>
      <c r="B759" s="46"/>
      <c r="C759" s="46"/>
      <c r="D759" s="46"/>
      <c r="E759" s="39"/>
      <c r="F759" s="46"/>
      <c r="G759" s="39"/>
      <c r="H759" s="39"/>
      <c r="I759" s="46"/>
      <c r="J759" s="46"/>
      <c r="K759" s="46"/>
      <c r="L759" s="46"/>
      <c r="M759" s="46"/>
      <c r="N759" s="46"/>
      <c r="O759" s="46"/>
      <c r="P759" s="46"/>
      <c r="Q759" s="46"/>
      <c r="R759" s="46"/>
      <c r="S759" s="46"/>
      <c r="T759" s="46"/>
      <c r="U759" s="46"/>
      <c r="V759" s="46"/>
      <c r="W759" s="46"/>
      <c r="X759" s="46"/>
      <c r="Y759" s="46"/>
      <c r="Z759" s="46"/>
    </row>
    <row r="760" spans="1:26" ht="12.75" customHeight="1" x14ac:dyDescent="0.2">
      <c r="A760" s="46"/>
      <c r="B760" s="46"/>
      <c r="C760" s="46"/>
      <c r="D760" s="46"/>
      <c r="E760" s="39"/>
      <c r="F760" s="46"/>
      <c r="G760" s="39"/>
      <c r="H760" s="39"/>
      <c r="I760" s="46"/>
      <c r="J760" s="46"/>
      <c r="K760" s="46"/>
      <c r="L760" s="46"/>
      <c r="M760" s="46"/>
      <c r="N760" s="46"/>
      <c r="O760" s="46"/>
      <c r="P760" s="46"/>
      <c r="Q760" s="46"/>
      <c r="R760" s="46"/>
      <c r="S760" s="46"/>
      <c r="T760" s="46"/>
      <c r="U760" s="46"/>
      <c r="V760" s="46"/>
      <c r="W760" s="46"/>
      <c r="X760" s="46"/>
      <c r="Y760" s="46"/>
      <c r="Z760" s="46"/>
    </row>
    <row r="761" spans="1:26" ht="12.75" customHeight="1" x14ac:dyDescent="0.2">
      <c r="A761" s="46"/>
      <c r="B761" s="46"/>
      <c r="C761" s="46"/>
      <c r="D761" s="46"/>
      <c r="E761" s="39"/>
      <c r="F761" s="46"/>
      <c r="G761" s="39"/>
      <c r="H761" s="39"/>
      <c r="I761" s="46"/>
      <c r="J761" s="46"/>
      <c r="K761" s="46"/>
      <c r="L761" s="46"/>
      <c r="M761" s="46"/>
      <c r="N761" s="46"/>
      <c r="O761" s="46"/>
      <c r="P761" s="46"/>
      <c r="Q761" s="46"/>
      <c r="R761" s="46"/>
      <c r="S761" s="46"/>
      <c r="T761" s="46"/>
      <c r="U761" s="46"/>
      <c r="V761" s="46"/>
      <c r="W761" s="46"/>
      <c r="X761" s="46"/>
      <c r="Y761" s="46"/>
      <c r="Z761" s="46"/>
    </row>
    <row r="762" spans="1:26" ht="12.75" customHeight="1" x14ac:dyDescent="0.2">
      <c r="A762" s="46"/>
      <c r="B762" s="46"/>
      <c r="C762" s="46"/>
      <c r="D762" s="46"/>
      <c r="E762" s="39"/>
      <c r="F762" s="46"/>
      <c r="G762" s="39"/>
      <c r="H762" s="39"/>
      <c r="I762" s="46"/>
      <c r="J762" s="46"/>
      <c r="K762" s="46"/>
      <c r="L762" s="46"/>
      <c r="M762" s="46"/>
      <c r="N762" s="46"/>
      <c r="O762" s="46"/>
      <c r="P762" s="46"/>
      <c r="Q762" s="46"/>
      <c r="R762" s="46"/>
      <c r="S762" s="46"/>
      <c r="T762" s="46"/>
      <c r="U762" s="46"/>
      <c r="V762" s="46"/>
      <c r="W762" s="46"/>
      <c r="X762" s="46"/>
      <c r="Y762" s="46"/>
      <c r="Z762" s="46"/>
    </row>
    <row r="763" spans="1:26" ht="12.75" customHeight="1" x14ac:dyDescent="0.2">
      <c r="A763" s="46"/>
      <c r="B763" s="46"/>
      <c r="C763" s="46"/>
      <c r="D763" s="46"/>
      <c r="E763" s="39"/>
      <c r="F763" s="46"/>
      <c r="G763" s="39"/>
      <c r="H763" s="39"/>
      <c r="I763" s="46"/>
      <c r="J763" s="46"/>
      <c r="K763" s="46"/>
      <c r="L763" s="46"/>
      <c r="M763" s="46"/>
      <c r="N763" s="46"/>
      <c r="O763" s="46"/>
      <c r="P763" s="46"/>
      <c r="Q763" s="46"/>
      <c r="R763" s="46"/>
      <c r="S763" s="46"/>
      <c r="T763" s="46"/>
      <c r="U763" s="46"/>
      <c r="V763" s="46"/>
      <c r="W763" s="46"/>
      <c r="X763" s="46"/>
      <c r="Y763" s="46"/>
      <c r="Z763" s="46"/>
    </row>
    <row r="764" spans="1:26" ht="12.75" customHeight="1" x14ac:dyDescent="0.2">
      <c r="A764" s="46"/>
      <c r="B764" s="46"/>
      <c r="C764" s="46"/>
      <c r="D764" s="46"/>
      <c r="E764" s="39"/>
      <c r="F764" s="46"/>
      <c r="G764" s="39"/>
      <c r="H764" s="39"/>
      <c r="I764" s="46"/>
      <c r="J764" s="46"/>
      <c r="K764" s="46"/>
      <c r="L764" s="46"/>
      <c r="M764" s="46"/>
      <c r="N764" s="46"/>
      <c r="O764" s="46"/>
      <c r="P764" s="46"/>
      <c r="Q764" s="46"/>
      <c r="R764" s="46"/>
      <c r="S764" s="46"/>
      <c r="T764" s="46"/>
      <c r="U764" s="46"/>
      <c r="V764" s="46"/>
      <c r="W764" s="46"/>
      <c r="X764" s="46"/>
      <c r="Y764" s="46"/>
      <c r="Z764" s="46"/>
    </row>
    <row r="765" spans="1:26" ht="12.75" customHeight="1" x14ac:dyDescent="0.2">
      <c r="A765" s="46"/>
      <c r="B765" s="46"/>
      <c r="C765" s="46"/>
      <c r="D765" s="46"/>
      <c r="E765" s="39"/>
      <c r="F765" s="46"/>
      <c r="G765" s="39"/>
      <c r="H765" s="39"/>
      <c r="I765" s="46"/>
      <c r="J765" s="46"/>
      <c r="K765" s="46"/>
      <c r="L765" s="46"/>
      <c r="M765" s="46"/>
      <c r="N765" s="46"/>
      <c r="O765" s="46"/>
      <c r="P765" s="46"/>
      <c r="Q765" s="46"/>
      <c r="R765" s="46"/>
      <c r="S765" s="46"/>
      <c r="T765" s="46"/>
      <c r="U765" s="46"/>
      <c r="V765" s="46"/>
      <c r="W765" s="46"/>
      <c r="X765" s="46"/>
      <c r="Y765" s="46"/>
      <c r="Z765" s="46"/>
    </row>
    <row r="766" spans="1:26" ht="12.75" customHeight="1" x14ac:dyDescent="0.2">
      <c r="A766" s="46"/>
      <c r="B766" s="46"/>
      <c r="C766" s="46"/>
      <c r="D766" s="46"/>
      <c r="E766" s="39"/>
      <c r="F766" s="46"/>
      <c r="G766" s="39"/>
      <c r="H766" s="39"/>
      <c r="I766" s="46"/>
      <c r="J766" s="46"/>
      <c r="K766" s="46"/>
      <c r="L766" s="46"/>
      <c r="M766" s="46"/>
      <c r="N766" s="46"/>
      <c r="O766" s="46"/>
      <c r="P766" s="46"/>
      <c r="Q766" s="46"/>
      <c r="R766" s="46"/>
      <c r="S766" s="46"/>
      <c r="T766" s="46"/>
      <c r="U766" s="46"/>
      <c r="V766" s="46"/>
      <c r="W766" s="46"/>
      <c r="X766" s="46"/>
      <c r="Y766" s="46"/>
      <c r="Z766" s="46"/>
    </row>
    <row r="767" spans="1:26" ht="12.75" customHeight="1" x14ac:dyDescent="0.2">
      <c r="A767" s="46"/>
      <c r="B767" s="46"/>
      <c r="C767" s="46"/>
      <c r="D767" s="46"/>
      <c r="E767" s="39"/>
      <c r="F767" s="46"/>
      <c r="G767" s="39"/>
      <c r="H767" s="39"/>
      <c r="I767" s="46"/>
      <c r="J767" s="46"/>
      <c r="K767" s="46"/>
      <c r="L767" s="46"/>
      <c r="M767" s="46"/>
      <c r="N767" s="46"/>
      <c r="O767" s="46"/>
      <c r="P767" s="46"/>
      <c r="Q767" s="46"/>
      <c r="R767" s="46"/>
      <c r="S767" s="46"/>
      <c r="T767" s="46"/>
      <c r="U767" s="46"/>
      <c r="V767" s="46"/>
      <c r="W767" s="46"/>
      <c r="X767" s="46"/>
      <c r="Y767" s="46"/>
      <c r="Z767" s="46"/>
    </row>
    <row r="768" spans="1:26" ht="12.75" customHeight="1" x14ac:dyDescent="0.2">
      <c r="A768" s="46"/>
      <c r="B768" s="46"/>
      <c r="C768" s="46"/>
      <c r="D768" s="46"/>
      <c r="E768" s="39"/>
      <c r="F768" s="46"/>
      <c r="G768" s="39"/>
      <c r="H768" s="39"/>
      <c r="I768" s="46"/>
      <c r="J768" s="46"/>
      <c r="K768" s="46"/>
      <c r="L768" s="46"/>
      <c r="M768" s="46"/>
      <c r="N768" s="46"/>
      <c r="O768" s="46"/>
      <c r="P768" s="46"/>
      <c r="Q768" s="46"/>
      <c r="R768" s="46"/>
      <c r="S768" s="46"/>
      <c r="T768" s="46"/>
      <c r="U768" s="46"/>
      <c r="V768" s="46"/>
      <c r="W768" s="46"/>
      <c r="X768" s="46"/>
      <c r="Y768" s="46"/>
      <c r="Z768" s="46"/>
    </row>
    <row r="769" spans="1:26" ht="12.75" customHeight="1" x14ac:dyDescent="0.2">
      <c r="A769" s="46"/>
      <c r="B769" s="46"/>
      <c r="C769" s="46"/>
      <c r="D769" s="46"/>
      <c r="E769" s="39"/>
      <c r="F769" s="46"/>
      <c r="G769" s="39"/>
      <c r="H769" s="39"/>
      <c r="I769" s="46"/>
      <c r="J769" s="46"/>
      <c r="K769" s="46"/>
      <c r="L769" s="46"/>
      <c r="M769" s="46"/>
      <c r="N769" s="46"/>
      <c r="O769" s="46"/>
      <c r="P769" s="46"/>
      <c r="Q769" s="46"/>
      <c r="R769" s="46"/>
      <c r="S769" s="46"/>
      <c r="T769" s="46"/>
      <c r="U769" s="46"/>
      <c r="V769" s="46"/>
      <c r="W769" s="46"/>
      <c r="X769" s="46"/>
      <c r="Y769" s="46"/>
      <c r="Z769" s="46"/>
    </row>
    <row r="770" spans="1:26" ht="12.75" customHeight="1" x14ac:dyDescent="0.2">
      <c r="A770" s="46"/>
      <c r="B770" s="46"/>
      <c r="C770" s="46"/>
      <c r="D770" s="46"/>
      <c r="E770" s="39"/>
      <c r="F770" s="46"/>
      <c r="G770" s="39"/>
      <c r="H770" s="39"/>
      <c r="I770" s="46"/>
      <c r="J770" s="46"/>
      <c r="K770" s="46"/>
      <c r="L770" s="46"/>
      <c r="M770" s="46"/>
      <c r="N770" s="46"/>
      <c r="O770" s="46"/>
      <c r="P770" s="46"/>
      <c r="Q770" s="46"/>
      <c r="R770" s="46"/>
      <c r="S770" s="46"/>
      <c r="T770" s="46"/>
      <c r="U770" s="46"/>
      <c r="V770" s="46"/>
      <c r="W770" s="46"/>
      <c r="X770" s="46"/>
      <c r="Y770" s="46"/>
      <c r="Z770" s="46"/>
    </row>
    <row r="771" spans="1:26" ht="12.75" customHeight="1" x14ac:dyDescent="0.2">
      <c r="A771" s="46"/>
      <c r="B771" s="46"/>
      <c r="C771" s="46"/>
      <c r="D771" s="46"/>
      <c r="E771" s="39"/>
      <c r="F771" s="46"/>
      <c r="G771" s="39"/>
      <c r="H771" s="39"/>
      <c r="I771" s="46"/>
      <c r="J771" s="46"/>
      <c r="K771" s="46"/>
      <c r="L771" s="46"/>
      <c r="M771" s="46"/>
      <c r="N771" s="46"/>
      <c r="O771" s="46"/>
      <c r="P771" s="46"/>
      <c r="Q771" s="46"/>
      <c r="R771" s="46"/>
      <c r="S771" s="46"/>
      <c r="T771" s="46"/>
      <c r="U771" s="46"/>
      <c r="V771" s="46"/>
      <c r="W771" s="46"/>
      <c r="X771" s="46"/>
      <c r="Y771" s="46"/>
      <c r="Z771" s="46"/>
    </row>
    <row r="772" spans="1:26" ht="12.75" customHeight="1" x14ac:dyDescent="0.2">
      <c r="A772" s="46"/>
      <c r="B772" s="46"/>
      <c r="C772" s="46"/>
      <c r="D772" s="46"/>
      <c r="E772" s="39"/>
      <c r="F772" s="46"/>
      <c r="G772" s="39"/>
      <c r="H772" s="39"/>
      <c r="I772" s="46"/>
      <c r="J772" s="46"/>
      <c r="K772" s="46"/>
      <c r="L772" s="46"/>
      <c r="M772" s="46"/>
      <c r="N772" s="46"/>
      <c r="O772" s="46"/>
      <c r="P772" s="46"/>
      <c r="Q772" s="46"/>
      <c r="R772" s="46"/>
      <c r="S772" s="46"/>
      <c r="T772" s="46"/>
      <c r="U772" s="46"/>
      <c r="V772" s="46"/>
      <c r="W772" s="46"/>
      <c r="X772" s="46"/>
      <c r="Y772" s="46"/>
      <c r="Z772" s="46"/>
    </row>
    <row r="773" spans="1:26" ht="12.75" customHeight="1" x14ac:dyDescent="0.2">
      <c r="A773" s="46"/>
      <c r="B773" s="46"/>
      <c r="C773" s="46"/>
      <c r="D773" s="46"/>
      <c r="E773" s="39"/>
      <c r="F773" s="46"/>
      <c r="G773" s="39"/>
      <c r="H773" s="39"/>
      <c r="I773" s="46"/>
      <c r="J773" s="46"/>
      <c r="K773" s="46"/>
      <c r="L773" s="46"/>
      <c r="M773" s="46"/>
      <c r="N773" s="46"/>
      <c r="O773" s="46"/>
      <c r="P773" s="46"/>
      <c r="Q773" s="46"/>
      <c r="R773" s="46"/>
      <c r="S773" s="46"/>
      <c r="T773" s="46"/>
      <c r="U773" s="46"/>
      <c r="V773" s="46"/>
      <c r="W773" s="46"/>
      <c r="X773" s="46"/>
      <c r="Y773" s="46"/>
      <c r="Z773" s="46"/>
    </row>
    <row r="774" spans="1:26" ht="12.75" customHeight="1" x14ac:dyDescent="0.2">
      <c r="A774" s="46"/>
      <c r="B774" s="46"/>
      <c r="C774" s="46"/>
      <c r="D774" s="46"/>
      <c r="E774" s="39"/>
      <c r="F774" s="46"/>
      <c r="G774" s="39"/>
      <c r="H774" s="39"/>
      <c r="I774" s="46"/>
      <c r="J774" s="46"/>
      <c r="K774" s="46"/>
      <c r="L774" s="46"/>
      <c r="M774" s="46"/>
      <c r="N774" s="46"/>
      <c r="O774" s="46"/>
      <c r="P774" s="46"/>
      <c r="Q774" s="46"/>
      <c r="R774" s="46"/>
      <c r="S774" s="46"/>
      <c r="T774" s="46"/>
      <c r="U774" s="46"/>
      <c r="V774" s="46"/>
      <c r="W774" s="46"/>
      <c r="X774" s="46"/>
      <c r="Y774" s="46"/>
      <c r="Z774" s="46"/>
    </row>
    <row r="775" spans="1:26" ht="12.75" customHeight="1" x14ac:dyDescent="0.2">
      <c r="A775" s="46"/>
      <c r="B775" s="46"/>
      <c r="C775" s="46"/>
      <c r="D775" s="46"/>
      <c r="E775" s="39"/>
      <c r="F775" s="46"/>
      <c r="G775" s="39"/>
      <c r="H775" s="39"/>
      <c r="I775" s="46"/>
      <c r="J775" s="46"/>
      <c r="K775" s="46"/>
      <c r="L775" s="46"/>
      <c r="M775" s="46"/>
      <c r="N775" s="46"/>
      <c r="O775" s="46"/>
      <c r="P775" s="46"/>
      <c r="Q775" s="46"/>
      <c r="R775" s="46"/>
      <c r="S775" s="46"/>
      <c r="T775" s="46"/>
      <c r="U775" s="46"/>
      <c r="V775" s="46"/>
      <c r="W775" s="46"/>
      <c r="X775" s="46"/>
      <c r="Y775" s="46"/>
      <c r="Z775" s="46"/>
    </row>
    <row r="776" spans="1:26" ht="12.75" customHeight="1" x14ac:dyDescent="0.2">
      <c r="A776" s="46"/>
      <c r="B776" s="46"/>
      <c r="C776" s="46"/>
      <c r="D776" s="46"/>
      <c r="E776" s="39"/>
      <c r="F776" s="46"/>
      <c r="G776" s="39"/>
      <c r="H776" s="39"/>
      <c r="I776" s="46"/>
      <c r="J776" s="46"/>
      <c r="K776" s="46"/>
      <c r="L776" s="46"/>
      <c r="M776" s="46"/>
      <c r="N776" s="46"/>
      <c r="O776" s="46"/>
      <c r="P776" s="46"/>
      <c r="Q776" s="46"/>
      <c r="R776" s="46"/>
      <c r="S776" s="46"/>
      <c r="T776" s="46"/>
      <c r="U776" s="46"/>
      <c r="V776" s="46"/>
      <c r="W776" s="46"/>
      <c r="X776" s="46"/>
      <c r="Y776" s="46"/>
      <c r="Z776" s="46"/>
    </row>
    <row r="777" spans="1:26" ht="12.75" customHeight="1" x14ac:dyDescent="0.2">
      <c r="A777" s="46"/>
      <c r="B777" s="46"/>
      <c r="C777" s="46"/>
      <c r="D777" s="46"/>
      <c r="E777" s="39"/>
      <c r="F777" s="46"/>
      <c r="G777" s="39"/>
      <c r="H777" s="39"/>
      <c r="I777" s="46"/>
      <c r="J777" s="46"/>
      <c r="K777" s="46"/>
      <c r="L777" s="46"/>
      <c r="M777" s="46"/>
      <c r="N777" s="46"/>
      <c r="O777" s="46"/>
      <c r="P777" s="46"/>
      <c r="Q777" s="46"/>
      <c r="R777" s="46"/>
      <c r="S777" s="46"/>
      <c r="T777" s="46"/>
      <c r="U777" s="46"/>
      <c r="V777" s="46"/>
      <c r="W777" s="46"/>
      <c r="X777" s="46"/>
      <c r="Y777" s="46"/>
      <c r="Z777" s="46"/>
    </row>
    <row r="778" spans="1:26" ht="12.75" customHeight="1" x14ac:dyDescent="0.2">
      <c r="A778" s="46"/>
      <c r="B778" s="46"/>
      <c r="C778" s="46"/>
      <c r="D778" s="46"/>
      <c r="E778" s="39"/>
      <c r="F778" s="46"/>
      <c r="G778" s="39"/>
      <c r="H778" s="39"/>
      <c r="I778" s="46"/>
      <c r="J778" s="46"/>
      <c r="K778" s="46"/>
      <c r="L778" s="46"/>
      <c r="M778" s="46"/>
      <c r="N778" s="46"/>
      <c r="O778" s="46"/>
      <c r="P778" s="46"/>
      <c r="Q778" s="46"/>
      <c r="R778" s="46"/>
      <c r="S778" s="46"/>
      <c r="T778" s="46"/>
      <c r="U778" s="46"/>
      <c r="V778" s="46"/>
      <c r="W778" s="46"/>
      <c r="X778" s="46"/>
      <c r="Y778" s="46"/>
      <c r="Z778" s="46"/>
    </row>
    <row r="779" spans="1:26" ht="12.75" customHeight="1" x14ac:dyDescent="0.2">
      <c r="A779" s="46"/>
      <c r="B779" s="46"/>
      <c r="C779" s="46"/>
      <c r="D779" s="46"/>
      <c r="E779" s="39"/>
      <c r="F779" s="46"/>
      <c r="G779" s="39"/>
      <c r="H779" s="39"/>
      <c r="I779" s="46"/>
      <c r="J779" s="46"/>
      <c r="K779" s="46"/>
      <c r="L779" s="46"/>
      <c r="M779" s="46"/>
      <c r="N779" s="46"/>
      <c r="O779" s="46"/>
      <c r="P779" s="46"/>
      <c r="Q779" s="46"/>
      <c r="R779" s="46"/>
      <c r="S779" s="46"/>
      <c r="T779" s="46"/>
      <c r="U779" s="46"/>
      <c r="V779" s="46"/>
      <c r="W779" s="46"/>
      <c r="X779" s="46"/>
      <c r="Y779" s="46"/>
      <c r="Z779" s="46"/>
    </row>
    <row r="780" spans="1:26" ht="12.75" customHeight="1" x14ac:dyDescent="0.2">
      <c r="A780" s="46"/>
      <c r="B780" s="46"/>
      <c r="C780" s="46"/>
      <c r="D780" s="46"/>
      <c r="E780" s="39"/>
      <c r="F780" s="46"/>
      <c r="G780" s="39"/>
      <c r="H780" s="39"/>
      <c r="I780" s="46"/>
      <c r="J780" s="46"/>
      <c r="K780" s="46"/>
      <c r="L780" s="46"/>
      <c r="M780" s="46"/>
      <c r="N780" s="46"/>
      <c r="O780" s="46"/>
      <c r="P780" s="46"/>
      <c r="Q780" s="46"/>
      <c r="R780" s="46"/>
      <c r="S780" s="46"/>
      <c r="T780" s="46"/>
      <c r="U780" s="46"/>
      <c r="V780" s="46"/>
      <c r="W780" s="46"/>
      <c r="X780" s="46"/>
      <c r="Y780" s="46"/>
      <c r="Z780" s="46"/>
    </row>
    <row r="781" spans="1:26" ht="12.75" customHeight="1" x14ac:dyDescent="0.2">
      <c r="A781" s="46"/>
      <c r="B781" s="46"/>
      <c r="C781" s="46"/>
      <c r="D781" s="46"/>
      <c r="E781" s="39"/>
      <c r="F781" s="46"/>
      <c r="G781" s="39"/>
      <c r="H781" s="39"/>
      <c r="I781" s="46"/>
      <c r="J781" s="46"/>
      <c r="K781" s="46"/>
      <c r="L781" s="46"/>
      <c r="M781" s="46"/>
      <c r="N781" s="46"/>
      <c r="O781" s="46"/>
      <c r="P781" s="46"/>
      <c r="Q781" s="46"/>
      <c r="R781" s="46"/>
      <c r="S781" s="46"/>
      <c r="T781" s="46"/>
      <c r="U781" s="46"/>
      <c r="V781" s="46"/>
      <c r="W781" s="46"/>
      <c r="X781" s="46"/>
      <c r="Y781" s="46"/>
      <c r="Z781" s="46"/>
    </row>
    <row r="782" spans="1:26" ht="12.75" customHeight="1" x14ac:dyDescent="0.2">
      <c r="A782" s="46"/>
      <c r="B782" s="46"/>
      <c r="C782" s="46"/>
      <c r="D782" s="46"/>
      <c r="E782" s="39"/>
      <c r="F782" s="46"/>
      <c r="G782" s="39"/>
      <c r="H782" s="39"/>
      <c r="I782" s="46"/>
      <c r="J782" s="46"/>
      <c r="K782" s="46"/>
      <c r="L782" s="46"/>
      <c r="M782" s="46"/>
      <c r="N782" s="46"/>
      <c r="O782" s="46"/>
      <c r="P782" s="46"/>
      <c r="Q782" s="46"/>
      <c r="R782" s="46"/>
      <c r="S782" s="46"/>
      <c r="T782" s="46"/>
      <c r="U782" s="46"/>
      <c r="V782" s="46"/>
      <c r="W782" s="46"/>
      <c r="X782" s="46"/>
      <c r="Y782" s="46"/>
      <c r="Z782" s="46"/>
    </row>
    <row r="783" spans="1:26" ht="12.75" customHeight="1" x14ac:dyDescent="0.2">
      <c r="A783" s="46"/>
      <c r="B783" s="46"/>
      <c r="C783" s="46"/>
      <c r="D783" s="46"/>
      <c r="E783" s="39"/>
      <c r="F783" s="46"/>
      <c r="G783" s="39"/>
      <c r="H783" s="39"/>
      <c r="I783" s="46"/>
      <c r="J783" s="46"/>
      <c r="K783" s="46"/>
      <c r="L783" s="46"/>
      <c r="M783" s="46"/>
      <c r="N783" s="46"/>
      <c r="O783" s="46"/>
      <c r="P783" s="46"/>
      <c r="Q783" s="46"/>
      <c r="R783" s="46"/>
      <c r="S783" s="46"/>
      <c r="T783" s="46"/>
      <c r="U783" s="46"/>
      <c r="V783" s="46"/>
      <c r="W783" s="46"/>
      <c r="X783" s="46"/>
      <c r="Y783" s="46"/>
      <c r="Z783" s="46"/>
    </row>
    <row r="784" spans="1:26" ht="12.75" customHeight="1" x14ac:dyDescent="0.2">
      <c r="A784" s="46"/>
      <c r="B784" s="46"/>
      <c r="C784" s="46"/>
      <c r="D784" s="46"/>
      <c r="E784" s="39"/>
      <c r="F784" s="46"/>
      <c r="G784" s="39"/>
      <c r="H784" s="39"/>
      <c r="I784" s="46"/>
      <c r="J784" s="46"/>
      <c r="K784" s="46"/>
      <c r="L784" s="46"/>
      <c r="M784" s="46"/>
      <c r="N784" s="46"/>
      <c r="O784" s="46"/>
      <c r="P784" s="46"/>
      <c r="Q784" s="46"/>
      <c r="R784" s="46"/>
      <c r="S784" s="46"/>
      <c r="T784" s="46"/>
      <c r="U784" s="46"/>
      <c r="V784" s="46"/>
      <c r="W784" s="46"/>
      <c r="X784" s="46"/>
      <c r="Y784" s="46"/>
      <c r="Z784" s="46"/>
    </row>
    <row r="785" spans="1:26" ht="12.75" customHeight="1" x14ac:dyDescent="0.2">
      <c r="A785" s="46"/>
      <c r="B785" s="46"/>
      <c r="C785" s="46"/>
      <c r="D785" s="46"/>
      <c r="E785" s="39"/>
      <c r="F785" s="46"/>
      <c r="G785" s="39"/>
      <c r="H785" s="39"/>
      <c r="I785" s="46"/>
      <c r="J785" s="46"/>
      <c r="K785" s="46"/>
      <c r="L785" s="46"/>
      <c r="M785" s="46"/>
      <c r="N785" s="46"/>
      <c r="O785" s="46"/>
      <c r="P785" s="46"/>
      <c r="Q785" s="46"/>
      <c r="R785" s="46"/>
      <c r="S785" s="46"/>
      <c r="T785" s="46"/>
      <c r="U785" s="46"/>
      <c r="V785" s="46"/>
      <c r="W785" s="46"/>
      <c r="X785" s="46"/>
      <c r="Y785" s="46"/>
      <c r="Z785" s="46"/>
    </row>
    <row r="786" spans="1:26" ht="12.75" customHeight="1" x14ac:dyDescent="0.2">
      <c r="A786" s="46"/>
      <c r="B786" s="46"/>
      <c r="C786" s="46"/>
      <c r="D786" s="46"/>
      <c r="E786" s="39"/>
      <c r="F786" s="46"/>
      <c r="G786" s="39"/>
      <c r="H786" s="39"/>
      <c r="I786" s="46"/>
      <c r="J786" s="46"/>
      <c r="K786" s="46"/>
      <c r="L786" s="46"/>
      <c r="M786" s="46"/>
      <c r="N786" s="46"/>
      <c r="O786" s="46"/>
      <c r="P786" s="46"/>
      <c r="Q786" s="46"/>
      <c r="R786" s="46"/>
      <c r="S786" s="46"/>
      <c r="T786" s="46"/>
      <c r="U786" s="46"/>
      <c r="V786" s="46"/>
      <c r="W786" s="46"/>
      <c r="X786" s="46"/>
      <c r="Y786" s="46"/>
      <c r="Z786" s="46"/>
    </row>
    <row r="787" spans="1:26" ht="12.75" customHeight="1" x14ac:dyDescent="0.2">
      <c r="A787" s="46"/>
      <c r="B787" s="46"/>
      <c r="C787" s="46"/>
      <c r="D787" s="46"/>
      <c r="E787" s="39"/>
      <c r="F787" s="46"/>
      <c r="G787" s="39"/>
      <c r="H787" s="39"/>
      <c r="I787" s="46"/>
      <c r="J787" s="46"/>
      <c r="K787" s="46"/>
      <c r="L787" s="46"/>
      <c r="M787" s="46"/>
      <c r="N787" s="46"/>
      <c r="O787" s="46"/>
      <c r="P787" s="46"/>
      <c r="Q787" s="46"/>
      <c r="R787" s="46"/>
      <c r="S787" s="46"/>
      <c r="T787" s="46"/>
      <c r="U787" s="46"/>
      <c r="V787" s="46"/>
      <c r="W787" s="46"/>
      <c r="X787" s="46"/>
      <c r="Y787" s="46"/>
      <c r="Z787" s="46"/>
    </row>
    <row r="788" spans="1:26" ht="12.75" customHeight="1" x14ac:dyDescent="0.2">
      <c r="A788" s="46"/>
      <c r="B788" s="46"/>
      <c r="C788" s="46"/>
      <c r="D788" s="46"/>
      <c r="E788" s="39"/>
      <c r="F788" s="46"/>
      <c r="G788" s="39"/>
      <c r="H788" s="39"/>
      <c r="I788" s="46"/>
      <c r="J788" s="46"/>
      <c r="K788" s="46"/>
      <c r="L788" s="46"/>
      <c r="M788" s="46"/>
      <c r="N788" s="46"/>
      <c r="O788" s="46"/>
      <c r="P788" s="46"/>
      <c r="Q788" s="46"/>
      <c r="R788" s="46"/>
      <c r="S788" s="46"/>
      <c r="T788" s="46"/>
      <c r="U788" s="46"/>
      <c r="V788" s="46"/>
      <c r="W788" s="46"/>
      <c r="X788" s="46"/>
      <c r="Y788" s="46"/>
      <c r="Z788" s="46"/>
    </row>
    <row r="789" spans="1:26" ht="12.75" customHeight="1" x14ac:dyDescent="0.2">
      <c r="A789" s="46"/>
      <c r="B789" s="46"/>
      <c r="C789" s="46"/>
      <c r="D789" s="46"/>
      <c r="E789" s="39"/>
      <c r="F789" s="46"/>
      <c r="G789" s="39"/>
      <c r="H789" s="39"/>
      <c r="I789" s="46"/>
      <c r="J789" s="46"/>
      <c r="K789" s="46"/>
      <c r="L789" s="46"/>
      <c r="M789" s="46"/>
      <c r="N789" s="46"/>
      <c r="O789" s="46"/>
      <c r="P789" s="46"/>
      <c r="Q789" s="46"/>
      <c r="R789" s="46"/>
      <c r="S789" s="46"/>
      <c r="T789" s="46"/>
      <c r="U789" s="46"/>
      <c r="V789" s="46"/>
      <c r="W789" s="46"/>
      <c r="X789" s="46"/>
      <c r="Y789" s="46"/>
      <c r="Z789" s="46"/>
    </row>
    <row r="790" spans="1:26" ht="12.75" customHeight="1" x14ac:dyDescent="0.2">
      <c r="A790" s="46"/>
      <c r="B790" s="46"/>
      <c r="C790" s="46"/>
      <c r="D790" s="46"/>
      <c r="E790" s="39"/>
      <c r="F790" s="46"/>
      <c r="G790" s="39"/>
      <c r="H790" s="39"/>
      <c r="I790" s="46"/>
      <c r="J790" s="46"/>
      <c r="K790" s="46"/>
      <c r="L790" s="46"/>
      <c r="M790" s="46"/>
      <c r="N790" s="46"/>
      <c r="O790" s="46"/>
      <c r="P790" s="46"/>
      <c r="Q790" s="46"/>
      <c r="R790" s="46"/>
      <c r="S790" s="46"/>
      <c r="T790" s="46"/>
      <c r="U790" s="46"/>
      <c r="V790" s="46"/>
      <c r="W790" s="46"/>
      <c r="X790" s="46"/>
      <c r="Y790" s="46"/>
      <c r="Z790" s="46"/>
    </row>
    <row r="791" spans="1:26" ht="12.75" customHeight="1" x14ac:dyDescent="0.2">
      <c r="A791" s="46"/>
      <c r="B791" s="46"/>
      <c r="C791" s="46"/>
      <c r="D791" s="46"/>
      <c r="E791" s="39"/>
      <c r="F791" s="46"/>
      <c r="G791" s="39"/>
      <c r="H791" s="39"/>
      <c r="I791" s="46"/>
      <c r="J791" s="46"/>
      <c r="K791" s="46"/>
      <c r="L791" s="46"/>
      <c r="M791" s="46"/>
      <c r="N791" s="46"/>
      <c r="O791" s="46"/>
      <c r="P791" s="46"/>
      <c r="Q791" s="46"/>
      <c r="R791" s="46"/>
      <c r="S791" s="46"/>
      <c r="T791" s="46"/>
      <c r="U791" s="46"/>
      <c r="V791" s="46"/>
      <c r="W791" s="46"/>
      <c r="X791" s="46"/>
      <c r="Y791" s="46"/>
      <c r="Z791" s="46"/>
    </row>
    <row r="792" spans="1:26" ht="12.75" customHeight="1" x14ac:dyDescent="0.2">
      <c r="A792" s="46"/>
      <c r="B792" s="46"/>
      <c r="C792" s="46"/>
      <c r="D792" s="46"/>
      <c r="E792" s="39"/>
      <c r="F792" s="46"/>
      <c r="G792" s="39"/>
      <c r="H792" s="39"/>
      <c r="I792" s="46"/>
      <c r="J792" s="46"/>
      <c r="K792" s="46"/>
      <c r="L792" s="46"/>
      <c r="M792" s="46"/>
      <c r="N792" s="46"/>
      <c r="O792" s="46"/>
      <c r="P792" s="46"/>
      <c r="Q792" s="46"/>
      <c r="R792" s="46"/>
      <c r="S792" s="46"/>
      <c r="T792" s="46"/>
      <c r="U792" s="46"/>
      <c r="V792" s="46"/>
      <c r="W792" s="46"/>
      <c r="X792" s="46"/>
      <c r="Y792" s="46"/>
      <c r="Z792" s="46"/>
    </row>
    <row r="793" spans="1:26" ht="12.75" customHeight="1" x14ac:dyDescent="0.2">
      <c r="A793" s="46"/>
      <c r="B793" s="46"/>
      <c r="C793" s="46"/>
      <c r="D793" s="46"/>
      <c r="E793" s="39"/>
      <c r="F793" s="46"/>
      <c r="G793" s="39"/>
      <c r="H793" s="39"/>
      <c r="I793" s="46"/>
      <c r="J793" s="46"/>
      <c r="K793" s="46"/>
      <c r="L793" s="46"/>
      <c r="M793" s="46"/>
      <c r="N793" s="46"/>
      <c r="O793" s="46"/>
      <c r="P793" s="46"/>
      <c r="Q793" s="46"/>
      <c r="R793" s="46"/>
      <c r="S793" s="46"/>
      <c r="T793" s="46"/>
      <c r="U793" s="46"/>
      <c r="V793" s="46"/>
      <c r="W793" s="46"/>
      <c r="X793" s="46"/>
      <c r="Y793" s="46"/>
      <c r="Z793" s="46"/>
    </row>
    <row r="794" spans="1:26" ht="12.75" customHeight="1" x14ac:dyDescent="0.2">
      <c r="A794" s="46"/>
      <c r="B794" s="46"/>
      <c r="C794" s="46"/>
      <c r="D794" s="46"/>
      <c r="E794" s="39"/>
      <c r="F794" s="46"/>
      <c r="G794" s="39"/>
      <c r="H794" s="39"/>
      <c r="I794" s="46"/>
      <c r="J794" s="46"/>
      <c r="K794" s="46"/>
      <c r="L794" s="46"/>
      <c r="M794" s="46"/>
      <c r="N794" s="46"/>
      <c r="O794" s="46"/>
      <c r="P794" s="46"/>
      <c r="Q794" s="46"/>
      <c r="R794" s="46"/>
      <c r="S794" s="46"/>
      <c r="T794" s="46"/>
      <c r="U794" s="46"/>
      <c r="V794" s="46"/>
      <c r="W794" s="46"/>
      <c r="X794" s="46"/>
      <c r="Y794" s="46"/>
      <c r="Z794" s="46"/>
    </row>
    <row r="795" spans="1:26" ht="12.75" customHeight="1" x14ac:dyDescent="0.2">
      <c r="A795" s="46"/>
      <c r="B795" s="46"/>
      <c r="C795" s="46"/>
      <c r="D795" s="46"/>
      <c r="E795" s="39"/>
      <c r="F795" s="46"/>
      <c r="G795" s="39"/>
      <c r="H795" s="39"/>
      <c r="I795" s="46"/>
      <c r="J795" s="46"/>
      <c r="K795" s="46"/>
      <c r="L795" s="46"/>
      <c r="M795" s="46"/>
      <c r="N795" s="46"/>
      <c r="O795" s="46"/>
      <c r="P795" s="46"/>
      <c r="Q795" s="46"/>
      <c r="R795" s="46"/>
      <c r="S795" s="46"/>
      <c r="T795" s="46"/>
      <c r="U795" s="46"/>
      <c r="V795" s="46"/>
      <c r="W795" s="46"/>
      <c r="X795" s="46"/>
      <c r="Y795" s="46"/>
      <c r="Z795" s="46"/>
    </row>
    <row r="796" spans="1:26" ht="12.75" customHeight="1" x14ac:dyDescent="0.2">
      <c r="A796" s="46"/>
      <c r="B796" s="46"/>
      <c r="C796" s="46"/>
      <c r="D796" s="46"/>
      <c r="E796" s="39"/>
      <c r="F796" s="46"/>
      <c r="G796" s="39"/>
      <c r="H796" s="39"/>
      <c r="I796" s="46"/>
      <c r="J796" s="46"/>
      <c r="K796" s="46"/>
      <c r="L796" s="46"/>
      <c r="M796" s="46"/>
      <c r="N796" s="46"/>
      <c r="O796" s="46"/>
      <c r="P796" s="46"/>
      <c r="Q796" s="46"/>
      <c r="R796" s="46"/>
      <c r="S796" s="46"/>
      <c r="T796" s="46"/>
      <c r="U796" s="46"/>
      <c r="V796" s="46"/>
      <c r="W796" s="46"/>
      <c r="X796" s="46"/>
      <c r="Y796" s="46"/>
      <c r="Z796" s="46"/>
    </row>
    <row r="797" spans="1:26" ht="12.75" customHeight="1" x14ac:dyDescent="0.2">
      <c r="A797" s="46"/>
      <c r="B797" s="46"/>
      <c r="C797" s="46"/>
      <c r="D797" s="46"/>
      <c r="E797" s="39"/>
      <c r="F797" s="46"/>
      <c r="G797" s="39"/>
      <c r="H797" s="39"/>
      <c r="I797" s="46"/>
      <c r="J797" s="46"/>
      <c r="K797" s="46"/>
      <c r="L797" s="46"/>
      <c r="M797" s="46"/>
      <c r="N797" s="46"/>
      <c r="O797" s="46"/>
      <c r="P797" s="46"/>
      <c r="Q797" s="46"/>
      <c r="R797" s="46"/>
      <c r="S797" s="46"/>
      <c r="T797" s="46"/>
      <c r="U797" s="46"/>
      <c r="V797" s="46"/>
      <c r="W797" s="46"/>
      <c r="X797" s="46"/>
      <c r="Y797" s="46"/>
      <c r="Z797" s="46"/>
    </row>
    <row r="798" spans="1:26" ht="12.75" customHeight="1" x14ac:dyDescent="0.2">
      <c r="A798" s="46"/>
      <c r="B798" s="46"/>
      <c r="C798" s="46"/>
      <c r="D798" s="46"/>
      <c r="E798" s="39"/>
      <c r="F798" s="46"/>
      <c r="G798" s="39"/>
      <c r="H798" s="39"/>
      <c r="I798" s="46"/>
      <c r="J798" s="46"/>
      <c r="K798" s="46"/>
      <c r="L798" s="46"/>
      <c r="M798" s="46"/>
      <c r="N798" s="46"/>
      <c r="O798" s="46"/>
      <c r="P798" s="46"/>
      <c r="Q798" s="46"/>
      <c r="R798" s="46"/>
      <c r="S798" s="46"/>
      <c r="T798" s="46"/>
      <c r="U798" s="46"/>
      <c r="V798" s="46"/>
      <c r="W798" s="46"/>
      <c r="X798" s="46"/>
      <c r="Y798" s="46"/>
      <c r="Z798" s="46"/>
    </row>
    <row r="799" spans="1:26" ht="12.75" customHeight="1" x14ac:dyDescent="0.2">
      <c r="A799" s="46"/>
      <c r="B799" s="46"/>
      <c r="C799" s="46"/>
      <c r="D799" s="46"/>
      <c r="E799" s="39"/>
      <c r="F799" s="46"/>
      <c r="G799" s="39"/>
      <c r="H799" s="39"/>
      <c r="I799" s="46"/>
      <c r="J799" s="46"/>
      <c r="K799" s="46"/>
      <c r="L799" s="46"/>
      <c r="M799" s="46"/>
      <c r="N799" s="46"/>
      <c r="O799" s="46"/>
      <c r="P799" s="46"/>
      <c r="Q799" s="46"/>
      <c r="R799" s="46"/>
      <c r="S799" s="46"/>
      <c r="T799" s="46"/>
      <c r="U799" s="46"/>
      <c r="V799" s="46"/>
      <c r="W799" s="46"/>
      <c r="X799" s="46"/>
      <c r="Y799" s="46"/>
      <c r="Z799" s="46"/>
    </row>
    <row r="800" spans="1:26" ht="12.75" customHeight="1" x14ac:dyDescent="0.2">
      <c r="A800" s="46"/>
      <c r="B800" s="46"/>
      <c r="C800" s="46"/>
      <c r="D800" s="46"/>
      <c r="E800" s="39"/>
      <c r="F800" s="46"/>
      <c r="G800" s="39"/>
      <c r="H800" s="39"/>
      <c r="I800" s="46"/>
      <c r="J800" s="46"/>
      <c r="K800" s="46"/>
      <c r="L800" s="46"/>
      <c r="M800" s="46"/>
      <c r="N800" s="46"/>
      <c r="O800" s="46"/>
      <c r="P800" s="46"/>
      <c r="Q800" s="46"/>
      <c r="R800" s="46"/>
      <c r="S800" s="46"/>
      <c r="T800" s="46"/>
      <c r="U800" s="46"/>
      <c r="V800" s="46"/>
      <c r="W800" s="46"/>
      <c r="X800" s="46"/>
      <c r="Y800" s="46"/>
      <c r="Z800" s="46"/>
    </row>
    <row r="801" spans="1:26" ht="12.75" customHeight="1" x14ac:dyDescent="0.2">
      <c r="A801" s="46"/>
      <c r="B801" s="46"/>
      <c r="C801" s="46"/>
      <c r="D801" s="46"/>
      <c r="E801" s="39"/>
      <c r="F801" s="46"/>
      <c r="G801" s="39"/>
      <c r="H801" s="39"/>
      <c r="I801" s="46"/>
      <c r="J801" s="46"/>
      <c r="K801" s="46"/>
      <c r="L801" s="46"/>
      <c r="M801" s="46"/>
      <c r="N801" s="46"/>
      <c r="O801" s="46"/>
      <c r="P801" s="46"/>
      <c r="Q801" s="46"/>
      <c r="R801" s="46"/>
      <c r="S801" s="46"/>
      <c r="T801" s="46"/>
      <c r="U801" s="46"/>
      <c r="V801" s="46"/>
      <c r="W801" s="46"/>
      <c r="X801" s="46"/>
      <c r="Y801" s="46"/>
      <c r="Z801" s="46"/>
    </row>
    <row r="802" spans="1:26" ht="12.75" customHeight="1" x14ac:dyDescent="0.2">
      <c r="A802" s="46"/>
      <c r="B802" s="46"/>
      <c r="C802" s="46"/>
      <c r="D802" s="46"/>
      <c r="E802" s="39"/>
      <c r="F802" s="46"/>
      <c r="G802" s="39"/>
      <c r="H802" s="39"/>
      <c r="I802" s="46"/>
      <c r="J802" s="46"/>
      <c r="K802" s="46"/>
      <c r="L802" s="46"/>
      <c r="M802" s="46"/>
      <c r="N802" s="46"/>
      <c r="O802" s="46"/>
      <c r="P802" s="46"/>
      <c r="Q802" s="46"/>
      <c r="R802" s="46"/>
      <c r="S802" s="46"/>
      <c r="T802" s="46"/>
      <c r="U802" s="46"/>
      <c r="V802" s="46"/>
      <c r="W802" s="46"/>
      <c r="X802" s="46"/>
      <c r="Y802" s="46"/>
      <c r="Z802" s="46"/>
    </row>
    <row r="803" spans="1:26" ht="12.75" customHeight="1" x14ac:dyDescent="0.2">
      <c r="A803" s="46"/>
      <c r="B803" s="46"/>
      <c r="C803" s="46"/>
      <c r="D803" s="46"/>
      <c r="E803" s="39"/>
      <c r="F803" s="46"/>
      <c r="G803" s="39"/>
      <c r="H803" s="39"/>
      <c r="I803" s="46"/>
      <c r="J803" s="46"/>
      <c r="K803" s="46"/>
      <c r="L803" s="46"/>
      <c r="M803" s="46"/>
      <c r="N803" s="46"/>
      <c r="O803" s="46"/>
      <c r="P803" s="46"/>
      <c r="Q803" s="46"/>
      <c r="R803" s="46"/>
      <c r="S803" s="46"/>
      <c r="T803" s="46"/>
      <c r="U803" s="46"/>
      <c r="V803" s="46"/>
      <c r="W803" s="46"/>
      <c r="X803" s="46"/>
      <c r="Y803" s="46"/>
      <c r="Z803" s="46"/>
    </row>
    <row r="804" spans="1:26" ht="12.75" customHeight="1" x14ac:dyDescent="0.2">
      <c r="A804" s="46"/>
      <c r="B804" s="46"/>
      <c r="C804" s="46"/>
      <c r="D804" s="46"/>
      <c r="E804" s="39"/>
      <c r="F804" s="46"/>
      <c r="G804" s="39"/>
      <c r="H804" s="39"/>
      <c r="I804" s="46"/>
      <c r="J804" s="46"/>
      <c r="K804" s="46"/>
      <c r="L804" s="46"/>
      <c r="M804" s="46"/>
      <c r="N804" s="46"/>
      <c r="O804" s="46"/>
      <c r="P804" s="46"/>
      <c r="Q804" s="46"/>
      <c r="R804" s="46"/>
      <c r="S804" s="46"/>
      <c r="T804" s="46"/>
      <c r="U804" s="46"/>
      <c r="V804" s="46"/>
      <c r="W804" s="46"/>
      <c r="X804" s="46"/>
      <c r="Y804" s="46"/>
      <c r="Z804" s="46"/>
    </row>
    <row r="805" spans="1:26" ht="12.75" customHeight="1" x14ac:dyDescent="0.2">
      <c r="A805" s="46"/>
      <c r="B805" s="46"/>
      <c r="C805" s="46"/>
      <c r="D805" s="46"/>
      <c r="E805" s="39"/>
      <c r="F805" s="46"/>
      <c r="G805" s="39"/>
      <c r="H805" s="39"/>
      <c r="I805" s="46"/>
      <c r="J805" s="46"/>
      <c r="K805" s="46"/>
      <c r="L805" s="46"/>
      <c r="M805" s="46"/>
      <c r="N805" s="46"/>
      <c r="O805" s="46"/>
      <c r="P805" s="46"/>
      <c r="Q805" s="46"/>
      <c r="R805" s="46"/>
      <c r="S805" s="46"/>
      <c r="T805" s="46"/>
      <c r="U805" s="46"/>
      <c r="V805" s="46"/>
      <c r="W805" s="46"/>
      <c r="X805" s="46"/>
      <c r="Y805" s="46"/>
      <c r="Z805" s="46"/>
    </row>
    <row r="806" spans="1:26" ht="12.75" customHeight="1" x14ac:dyDescent="0.2">
      <c r="A806" s="46"/>
      <c r="B806" s="46"/>
      <c r="C806" s="46"/>
      <c r="D806" s="46"/>
      <c r="E806" s="39"/>
      <c r="F806" s="46"/>
      <c r="G806" s="39"/>
      <c r="H806" s="39"/>
      <c r="I806" s="46"/>
      <c r="J806" s="46"/>
      <c r="K806" s="46"/>
      <c r="L806" s="46"/>
      <c r="M806" s="46"/>
      <c r="N806" s="46"/>
      <c r="O806" s="46"/>
      <c r="P806" s="46"/>
      <c r="Q806" s="46"/>
      <c r="R806" s="46"/>
      <c r="S806" s="46"/>
      <c r="T806" s="46"/>
      <c r="U806" s="46"/>
      <c r="V806" s="46"/>
      <c r="W806" s="46"/>
      <c r="X806" s="46"/>
      <c r="Y806" s="46"/>
      <c r="Z806" s="46"/>
    </row>
    <row r="807" spans="1:26" ht="12.75" customHeight="1" x14ac:dyDescent="0.2">
      <c r="A807" s="46"/>
      <c r="B807" s="46"/>
      <c r="C807" s="46"/>
      <c r="D807" s="46"/>
      <c r="E807" s="39"/>
      <c r="F807" s="46"/>
      <c r="G807" s="39"/>
      <c r="H807" s="39"/>
      <c r="I807" s="46"/>
      <c r="J807" s="46"/>
      <c r="K807" s="46"/>
      <c r="L807" s="46"/>
      <c r="M807" s="46"/>
      <c r="N807" s="46"/>
      <c r="O807" s="46"/>
      <c r="P807" s="46"/>
      <c r="Q807" s="46"/>
      <c r="R807" s="46"/>
      <c r="S807" s="46"/>
      <c r="T807" s="46"/>
      <c r="U807" s="46"/>
      <c r="V807" s="46"/>
      <c r="W807" s="46"/>
      <c r="X807" s="46"/>
      <c r="Y807" s="46"/>
      <c r="Z807" s="46"/>
    </row>
    <row r="808" spans="1:26" ht="12.75" customHeight="1" x14ac:dyDescent="0.2">
      <c r="A808" s="46"/>
      <c r="B808" s="46"/>
      <c r="C808" s="46"/>
      <c r="D808" s="46"/>
      <c r="E808" s="39"/>
      <c r="F808" s="46"/>
      <c r="G808" s="39"/>
      <c r="H808" s="39"/>
      <c r="I808" s="46"/>
      <c r="J808" s="46"/>
      <c r="K808" s="46"/>
      <c r="L808" s="46"/>
      <c r="M808" s="46"/>
      <c r="N808" s="46"/>
      <c r="O808" s="46"/>
      <c r="P808" s="46"/>
      <c r="Q808" s="46"/>
      <c r="R808" s="46"/>
      <c r="S808" s="46"/>
      <c r="T808" s="46"/>
      <c r="U808" s="46"/>
      <c r="V808" s="46"/>
      <c r="W808" s="46"/>
      <c r="X808" s="46"/>
      <c r="Y808" s="46"/>
      <c r="Z808" s="46"/>
    </row>
    <row r="809" spans="1:26" ht="12.75" customHeight="1" x14ac:dyDescent="0.2">
      <c r="A809" s="46"/>
      <c r="B809" s="46"/>
      <c r="C809" s="46"/>
      <c r="D809" s="46"/>
      <c r="E809" s="39"/>
      <c r="F809" s="46"/>
      <c r="G809" s="39"/>
      <c r="H809" s="39"/>
      <c r="I809" s="46"/>
      <c r="J809" s="46"/>
      <c r="K809" s="46"/>
      <c r="L809" s="46"/>
      <c r="M809" s="46"/>
      <c r="N809" s="46"/>
      <c r="O809" s="46"/>
      <c r="P809" s="46"/>
      <c r="Q809" s="46"/>
      <c r="R809" s="46"/>
      <c r="S809" s="46"/>
      <c r="T809" s="46"/>
      <c r="U809" s="46"/>
      <c r="V809" s="46"/>
      <c r="W809" s="46"/>
      <c r="X809" s="46"/>
      <c r="Y809" s="46"/>
      <c r="Z809" s="46"/>
    </row>
    <row r="810" spans="1:26" ht="12.75" customHeight="1" x14ac:dyDescent="0.2">
      <c r="A810" s="46"/>
      <c r="B810" s="46"/>
      <c r="C810" s="46"/>
      <c r="D810" s="46"/>
      <c r="E810" s="39"/>
      <c r="F810" s="46"/>
      <c r="G810" s="39"/>
      <c r="H810" s="39"/>
      <c r="I810" s="46"/>
      <c r="J810" s="46"/>
      <c r="K810" s="46"/>
      <c r="L810" s="46"/>
      <c r="M810" s="46"/>
      <c r="N810" s="46"/>
      <c r="O810" s="46"/>
      <c r="P810" s="46"/>
      <c r="Q810" s="46"/>
      <c r="R810" s="46"/>
      <c r="S810" s="46"/>
      <c r="T810" s="46"/>
      <c r="U810" s="46"/>
      <c r="V810" s="46"/>
      <c r="W810" s="46"/>
      <c r="X810" s="46"/>
      <c r="Y810" s="46"/>
      <c r="Z810" s="46"/>
    </row>
    <row r="811" spans="1:26" ht="12.75" customHeight="1" x14ac:dyDescent="0.2">
      <c r="A811" s="46"/>
      <c r="B811" s="46"/>
      <c r="C811" s="46"/>
      <c r="D811" s="46"/>
      <c r="E811" s="39"/>
      <c r="F811" s="46"/>
      <c r="G811" s="39"/>
      <c r="H811" s="39"/>
      <c r="I811" s="46"/>
      <c r="J811" s="46"/>
      <c r="K811" s="46"/>
      <c r="L811" s="46"/>
      <c r="M811" s="46"/>
      <c r="N811" s="46"/>
      <c r="O811" s="46"/>
      <c r="P811" s="46"/>
      <c r="Q811" s="46"/>
      <c r="R811" s="46"/>
      <c r="S811" s="46"/>
      <c r="T811" s="46"/>
      <c r="U811" s="46"/>
      <c r="V811" s="46"/>
      <c r="W811" s="46"/>
      <c r="X811" s="46"/>
      <c r="Y811" s="46"/>
      <c r="Z811" s="46"/>
    </row>
    <row r="812" spans="1:26" ht="12.75" customHeight="1" x14ac:dyDescent="0.2">
      <c r="A812" s="46"/>
      <c r="B812" s="46"/>
      <c r="C812" s="46"/>
      <c r="D812" s="46"/>
      <c r="E812" s="39"/>
      <c r="F812" s="46"/>
      <c r="G812" s="39"/>
      <c r="H812" s="39"/>
      <c r="I812" s="46"/>
      <c r="J812" s="46"/>
      <c r="K812" s="46"/>
      <c r="L812" s="46"/>
      <c r="M812" s="46"/>
      <c r="N812" s="46"/>
      <c r="O812" s="46"/>
      <c r="P812" s="46"/>
      <c r="Q812" s="46"/>
      <c r="R812" s="46"/>
      <c r="S812" s="46"/>
      <c r="T812" s="46"/>
      <c r="U812" s="46"/>
      <c r="V812" s="46"/>
      <c r="W812" s="46"/>
      <c r="X812" s="46"/>
      <c r="Y812" s="46"/>
      <c r="Z812" s="46"/>
    </row>
    <row r="813" spans="1:26" ht="12.75" customHeight="1" x14ac:dyDescent="0.2">
      <c r="A813" s="46"/>
      <c r="B813" s="46"/>
      <c r="C813" s="46"/>
      <c r="D813" s="46"/>
      <c r="E813" s="39"/>
      <c r="F813" s="46"/>
      <c r="G813" s="39"/>
      <c r="H813" s="39"/>
      <c r="I813" s="46"/>
      <c r="J813" s="46"/>
      <c r="K813" s="46"/>
      <c r="L813" s="46"/>
      <c r="M813" s="46"/>
      <c r="N813" s="46"/>
      <c r="O813" s="46"/>
      <c r="P813" s="46"/>
      <c r="Q813" s="46"/>
      <c r="R813" s="46"/>
      <c r="S813" s="46"/>
      <c r="T813" s="46"/>
      <c r="U813" s="46"/>
      <c r="V813" s="46"/>
      <c r="W813" s="46"/>
      <c r="X813" s="46"/>
      <c r="Y813" s="46"/>
      <c r="Z813" s="46"/>
    </row>
    <row r="814" spans="1:26" ht="12.75" customHeight="1" x14ac:dyDescent="0.2">
      <c r="A814" s="46"/>
      <c r="B814" s="46"/>
      <c r="C814" s="46"/>
      <c r="D814" s="46"/>
      <c r="E814" s="39"/>
      <c r="F814" s="46"/>
      <c r="G814" s="39"/>
      <c r="H814" s="39"/>
      <c r="I814" s="46"/>
      <c r="J814" s="46"/>
      <c r="K814" s="46"/>
      <c r="L814" s="46"/>
      <c r="M814" s="46"/>
      <c r="N814" s="46"/>
      <c r="O814" s="46"/>
      <c r="P814" s="46"/>
      <c r="Q814" s="46"/>
      <c r="R814" s="46"/>
      <c r="S814" s="46"/>
      <c r="T814" s="46"/>
      <c r="U814" s="46"/>
      <c r="V814" s="46"/>
      <c r="W814" s="46"/>
      <c r="X814" s="46"/>
      <c r="Y814" s="46"/>
      <c r="Z814" s="46"/>
    </row>
    <row r="815" spans="1:26" ht="12.75" customHeight="1" x14ac:dyDescent="0.2">
      <c r="A815" s="46"/>
      <c r="B815" s="46"/>
      <c r="C815" s="46"/>
      <c r="D815" s="46"/>
      <c r="E815" s="39"/>
      <c r="F815" s="46"/>
      <c r="G815" s="39"/>
      <c r="H815" s="39"/>
      <c r="I815" s="46"/>
      <c r="J815" s="46"/>
      <c r="K815" s="46"/>
      <c r="L815" s="46"/>
      <c r="M815" s="46"/>
      <c r="N815" s="46"/>
      <c r="O815" s="46"/>
      <c r="P815" s="46"/>
      <c r="Q815" s="46"/>
      <c r="R815" s="46"/>
      <c r="S815" s="46"/>
      <c r="T815" s="46"/>
      <c r="U815" s="46"/>
      <c r="V815" s="46"/>
      <c r="W815" s="46"/>
      <c r="X815" s="46"/>
      <c r="Y815" s="46"/>
      <c r="Z815" s="46"/>
    </row>
    <row r="816" spans="1:26" ht="12.75" customHeight="1" x14ac:dyDescent="0.2">
      <c r="A816" s="46"/>
      <c r="B816" s="46"/>
      <c r="C816" s="46"/>
      <c r="D816" s="46"/>
      <c r="E816" s="39"/>
      <c r="F816" s="46"/>
      <c r="G816" s="39"/>
      <c r="H816" s="39"/>
      <c r="I816" s="46"/>
      <c r="J816" s="46"/>
      <c r="K816" s="46"/>
      <c r="L816" s="46"/>
      <c r="M816" s="46"/>
      <c r="N816" s="46"/>
      <c r="O816" s="46"/>
      <c r="P816" s="46"/>
      <c r="Q816" s="46"/>
      <c r="R816" s="46"/>
      <c r="S816" s="46"/>
      <c r="T816" s="46"/>
      <c r="U816" s="46"/>
      <c r="V816" s="46"/>
      <c r="W816" s="46"/>
      <c r="X816" s="46"/>
      <c r="Y816" s="46"/>
      <c r="Z816" s="46"/>
    </row>
    <row r="817" spans="1:26" ht="12.75" customHeight="1" x14ac:dyDescent="0.2">
      <c r="A817" s="46"/>
      <c r="B817" s="46"/>
      <c r="C817" s="46"/>
      <c r="D817" s="46"/>
      <c r="E817" s="39"/>
      <c r="F817" s="46"/>
      <c r="G817" s="39"/>
      <c r="H817" s="39"/>
      <c r="I817" s="46"/>
      <c r="J817" s="46"/>
      <c r="K817" s="46"/>
      <c r="L817" s="46"/>
      <c r="M817" s="46"/>
      <c r="N817" s="46"/>
      <c r="O817" s="46"/>
      <c r="P817" s="46"/>
      <c r="Q817" s="46"/>
      <c r="R817" s="46"/>
      <c r="S817" s="46"/>
      <c r="T817" s="46"/>
      <c r="U817" s="46"/>
      <c r="V817" s="46"/>
      <c r="W817" s="46"/>
      <c r="X817" s="46"/>
      <c r="Y817" s="46"/>
      <c r="Z817" s="46"/>
    </row>
    <row r="818" spans="1:26" ht="12.75" customHeight="1" x14ac:dyDescent="0.2">
      <c r="A818" s="46"/>
      <c r="B818" s="46"/>
      <c r="C818" s="46"/>
      <c r="D818" s="46"/>
      <c r="E818" s="39"/>
      <c r="F818" s="46"/>
      <c r="G818" s="39"/>
      <c r="H818" s="39"/>
      <c r="I818" s="46"/>
      <c r="J818" s="46"/>
      <c r="K818" s="46"/>
      <c r="L818" s="46"/>
      <c r="M818" s="46"/>
      <c r="N818" s="46"/>
      <c r="O818" s="46"/>
      <c r="P818" s="46"/>
      <c r="Q818" s="46"/>
      <c r="R818" s="46"/>
      <c r="S818" s="46"/>
      <c r="T818" s="46"/>
      <c r="U818" s="46"/>
      <c r="V818" s="46"/>
      <c r="W818" s="46"/>
      <c r="X818" s="46"/>
      <c r="Y818" s="46"/>
      <c r="Z818" s="46"/>
    </row>
    <row r="819" spans="1:26" ht="12.75" customHeight="1" x14ac:dyDescent="0.2">
      <c r="A819" s="46"/>
      <c r="B819" s="46"/>
      <c r="C819" s="46"/>
      <c r="D819" s="46"/>
      <c r="E819" s="39"/>
      <c r="F819" s="46"/>
      <c r="G819" s="39"/>
      <c r="H819" s="39"/>
      <c r="I819" s="46"/>
      <c r="J819" s="46"/>
      <c r="K819" s="46"/>
      <c r="L819" s="46"/>
      <c r="M819" s="46"/>
      <c r="N819" s="46"/>
      <c r="O819" s="46"/>
      <c r="P819" s="46"/>
      <c r="Q819" s="46"/>
      <c r="R819" s="46"/>
      <c r="S819" s="46"/>
      <c r="T819" s="46"/>
      <c r="U819" s="46"/>
      <c r="V819" s="46"/>
      <c r="W819" s="46"/>
      <c r="X819" s="46"/>
      <c r="Y819" s="46"/>
      <c r="Z819" s="46"/>
    </row>
    <row r="820" spans="1:26" ht="12.75" customHeight="1" x14ac:dyDescent="0.2">
      <c r="A820" s="46"/>
      <c r="B820" s="46"/>
      <c r="C820" s="46"/>
      <c r="D820" s="46"/>
      <c r="E820" s="39"/>
      <c r="F820" s="46"/>
      <c r="G820" s="39"/>
      <c r="H820" s="39"/>
      <c r="I820" s="46"/>
      <c r="J820" s="46"/>
      <c r="K820" s="46"/>
      <c r="L820" s="46"/>
      <c r="M820" s="46"/>
      <c r="N820" s="46"/>
      <c r="O820" s="46"/>
      <c r="P820" s="46"/>
      <c r="Q820" s="46"/>
      <c r="R820" s="46"/>
      <c r="S820" s="46"/>
      <c r="T820" s="46"/>
      <c r="U820" s="46"/>
      <c r="V820" s="46"/>
      <c r="W820" s="46"/>
      <c r="X820" s="46"/>
      <c r="Y820" s="46"/>
      <c r="Z820" s="46"/>
    </row>
    <row r="821" spans="1:26" ht="12.75" customHeight="1" x14ac:dyDescent="0.2">
      <c r="A821" s="46"/>
      <c r="B821" s="46"/>
      <c r="C821" s="46"/>
      <c r="D821" s="46"/>
      <c r="E821" s="39"/>
      <c r="F821" s="46"/>
      <c r="G821" s="39"/>
      <c r="H821" s="39"/>
      <c r="I821" s="46"/>
      <c r="J821" s="46"/>
      <c r="K821" s="46"/>
      <c r="L821" s="46"/>
      <c r="M821" s="46"/>
      <c r="N821" s="46"/>
      <c r="O821" s="46"/>
      <c r="P821" s="46"/>
      <c r="Q821" s="46"/>
      <c r="R821" s="46"/>
      <c r="S821" s="46"/>
      <c r="T821" s="46"/>
      <c r="U821" s="46"/>
      <c r="V821" s="46"/>
      <c r="W821" s="46"/>
      <c r="X821" s="46"/>
      <c r="Y821" s="46"/>
      <c r="Z821" s="46"/>
    </row>
    <row r="822" spans="1:26" ht="12.75" customHeight="1" x14ac:dyDescent="0.2">
      <c r="A822" s="46"/>
      <c r="B822" s="46"/>
      <c r="C822" s="46"/>
      <c r="D822" s="46"/>
      <c r="E822" s="39"/>
      <c r="F822" s="46"/>
      <c r="G822" s="39"/>
      <c r="H822" s="39"/>
      <c r="I822" s="46"/>
      <c r="J822" s="46"/>
      <c r="K822" s="46"/>
      <c r="L822" s="46"/>
      <c r="M822" s="46"/>
      <c r="N822" s="46"/>
      <c r="O822" s="46"/>
      <c r="P822" s="46"/>
      <c r="Q822" s="46"/>
      <c r="R822" s="46"/>
      <c r="S822" s="46"/>
      <c r="T822" s="46"/>
      <c r="U822" s="46"/>
      <c r="V822" s="46"/>
      <c r="W822" s="46"/>
      <c r="X822" s="46"/>
      <c r="Y822" s="46"/>
      <c r="Z822" s="46"/>
    </row>
    <row r="823" spans="1:26" ht="12.75" customHeight="1" x14ac:dyDescent="0.2">
      <c r="A823" s="46"/>
      <c r="B823" s="46"/>
      <c r="C823" s="46"/>
      <c r="D823" s="46"/>
      <c r="E823" s="39"/>
      <c r="F823" s="46"/>
      <c r="G823" s="39"/>
      <c r="H823" s="39"/>
      <c r="I823" s="46"/>
      <c r="J823" s="46"/>
      <c r="K823" s="46"/>
      <c r="L823" s="46"/>
      <c r="M823" s="46"/>
      <c r="N823" s="46"/>
      <c r="O823" s="46"/>
      <c r="P823" s="46"/>
      <c r="Q823" s="46"/>
      <c r="R823" s="46"/>
      <c r="S823" s="46"/>
      <c r="T823" s="46"/>
      <c r="U823" s="46"/>
      <c r="V823" s="46"/>
      <c r="W823" s="46"/>
      <c r="X823" s="46"/>
      <c r="Y823" s="46"/>
      <c r="Z823" s="46"/>
    </row>
    <row r="824" spans="1:26" ht="12.75" customHeight="1" x14ac:dyDescent="0.2">
      <c r="A824" s="46"/>
      <c r="B824" s="46"/>
      <c r="C824" s="46"/>
      <c r="D824" s="46"/>
      <c r="E824" s="39"/>
      <c r="F824" s="46"/>
      <c r="G824" s="39"/>
      <c r="H824" s="39"/>
      <c r="I824" s="46"/>
      <c r="J824" s="46"/>
      <c r="K824" s="46"/>
      <c r="L824" s="46"/>
      <c r="M824" s="46"/>
      <c r="N824" s="46"/>
      <c r="O824" s="46"/>
      <c r="P824" s="46"/>
      <c r="Q824" s="46"/>
      <c r="R824" s="46"/>
      <c r="S824" s="46"/>
      <c r="T824" s="46"/>
      <c r="U824" s="46"/>
      <c r="V824" s="46"/>
      <c r="W824" s="46"/>
      <c r="X824" s="46"/>
      <c r="Y824" s="46"/>
      <c r="Z824" s="46"/>
    </row>
    <row r="825" spans="1:26" ht="12.75" customHeight="1" x14ac:dyDescent="0.2">
      <c r="A825" s="46"/>
      <c r="B825" s="46"/>
      <c r="C825" s="46"/>
      <c r="D825" s="46"/>
      <c r="E825" s="39"/>
      <c r="F825" s="46"/>
      <c r="G825" s="39"/>
      <c r="H825" s="39"/>
      <c r="I825" s="46"/>
      <c r="J825" s="46"/>
      <c r="K825" s="46"/>
      <c r="L825" s="46"/>
      <c r="M825" s="46"/>
      <c r="N825" s="46"/>
      <c r="O825" s="46"/>
      <c r="P825" s="46"/>
      <c r="Q825" s="46"/>
      <c r="R825" s="46"/>
      <c r="S825" s="46"/>
      <c r="T825" s="46"/>
      <c r="U825" s="46"/>
      <c r="V825" s="46"/>
      <c r="W825" s="46"/>
      <c r="X825" s="46"/>
      <c r="Y825" s="46"/>
      <c r="Z825" s="46"/>
    </row>
    <row r="826" spans="1:26" ht="12.75" customHeight="1" x14ac:dyDescent="0.2">
      <c r="A826" s="46"/>
      <c r="B826" s="46"/>
      <c r="C826" s="46"/>
      <c r="D826" s="46"/>
      <c r="E826" s="39"/>
      <c r="F826" s="46"/>
      <c r="G826" s="39"/>
      <c r="H826" s="39"/>
      <c r="I826" s="46"/>
      <c r="J826" s="46"/>
      <c r="K826" s="46"/>
      <c r="L826" s="46"/>
      <c r="M826" s="46"/>
      <c r="N826" s="46"/>
      <c r="O826" s="46"/>
      <c r="P826" s="46"/>
      <c r="Q826" s="46"/>
      <c r="R826" s="46"/>
      <c r="S826" s="46"/>
      <c r="T826" s="46"/>
      <c r="U826" s="46"/>
      <c r="V826" s="46"/>
      <c r="W826" s="46"/>
      <c r="X826" s="46"/>
      <c r="Y826" s="46"/>
      <c r="Z826" s="46"/>
    </row>
    <row r="827" spans="1:26" ht="12.75" customHeight="1" x14ac:dyDescent="0.2">
      <c r="A827" s="46"/>
      <c r="B827" s="46"/>
      <c r="C827" s="46"/>
      <c r="D827" s="46"/>
      <c r="E827" s="39"/>
      <c r="F827" s="46"/>
      <c r="G827" s="39"/>
      <c r="H827" s="39"/>
      <c r="I827" s="46"/>
      <c r="J827" s="46"/>
      <c r="K827" s="46"/>
      <c r="L827" s="46"/>
      <c r="M827" s="46"/>
      <c r="N827" s="46"/>
      <c r="O827" s="46"/>
      <c r="P827" s="46"/>
      <c r="Q827" s="46"/>
      <c r="R827" s="46"/>
      <c r="S827" s="46"/>
      <c r="T827" s="46"/>
      <c r="U827" s="46"/>
      <c r="V827" s="46"/>
      <c r="W827" s="46"/>
      <c r="X827" s="46"/>
      <c r="Y827" s="46"/>
      <c r="Z827" s="46"/>
    </row>
    <row r="828" spans="1:26" ht="12.75" customHeight="1" x14ac:dyDescent="0.2">
      <c r="A828" s="46"/>
      <c r="B828" s="46"/>
      <c r="C828" s="46"/>
      <c r="D828" s="46"/>
      <c r="E828" s="39"/>
      <c r="F828" s="46"/>
      <c r="G828" s="39"/>
      <c r="H828" s="39"/>
      <c r="I828" s="46"/>
      <c r="J828" s="46"/>
      <c r="K828" s="46"/>
      <c r="L828" s="46"/>
      <c r="M828" s="46"/>
      <c r="N828" s="46"/>
      <c r="O828" s="46"/>
      <c r="P828" s="46"/>
      <c r="Q828" s="46"/>
      <c r="R828" s="46"/>
      <c r="S828" s="46"/>
      <c r="T828" s="46"/>
      <c r="U828" s="46"/>
      <c r="V828" s="46"/>
      <c r="W828" s="46"/>
      <c r="X828" s="46"/>
      <c r="Y828" s="46"/>
      <c r="Z828" s="46"/>
    </row>
    <row r="829" spans="1:26" ht="12.75" customHeight="1" x14ac:dyDescent="0.2">
      <c r="A829" s="46"/>
      <c r="B829" s="46"/>
      <c r="C829" s="46"/>
      <c r="D829" s="46"/>
      <c r="E829" s="39"/>
      <c r="F829" s="46"/>
      <c r="G829" s="39"/>
      <c r="H829" s="39"/>
      <c r="I829" s="46"/>
      <c r="J829" s="46"/>
      <c r="K829" s="46"/>
      <c r="L829" s="46"/>
      <c r="M829" s="46"/>
      <c r="N829" s="46"/>
      <c r="O829" s="46"/>
      <c r="P829" s="46"/>
      <c r="Q829" s="46"/>
      <c r="R829" s="46"/>
      <c r="S829" s="46"/>
      <c r="T829" s="46"/>
      <c r="U829" s="46"/>
      <c r="V829" s="46"/>
      <c r="W829" s="46"/>
      <c r="X829" s="46"/>
      <c r="Y829" s="46"/>
      <c r="Z829" s="46"/>
    </row>
    <row r="830" spans="1:26" ht="12.75" customHeight="1" x14ac:dyDescent="0.2">
      <c r="A830" s="46"/>
      <c r="B830" s="46"/>
      <c r="C830" s="46"/>
      <c r="D830" s="46"/>
      <c r="E830" s="39"/>
      <c r="F830" s="46"/>
      <c r="G830" s="39"/>
      <c r="H830" s="39"/>
      <c r="I830" s="46"/>
      <c r="J830" s="46"/>
      <c r="K830" s="46"/>
      <c r="L830" s="46"/>
      <c r="M830" s="46"/>
      <c r="N830" s="46"/>
      <c r="O830" s="46"/>
      <c r="P830" s="46"/>
      <c r="Q830" s="46"/>
      <c r="R830" s="46"/>
      <c r="S830" s="46"/>
      <c r="T830" s="46"/>
      <c r="U830" s="46"/>
      <c r="V830" s="46"/>
      <c r="W830" s="46"/>
      <c r="X830" s="46"/>
      <c r="Y830" s="46"/>
      <c r="Z830" s="46"/>
    </row>
    <row r="831" spans="1:26" ht="12.75" customHeight="1" x14ac:dyDescent="0.2">
      <c r="A831" s="46"/>
      <c r="B831" s="46"/>
      <c r="C831" s="46"/>
      <c r="D831" s="46"/>
      <c r="E831" s="39"/>
      <c r="F831" s="46"/>
      <c r="G831" s="39"/>
      <c r="H831" s="39"/>
      <c r="I831" s="46"/>
      <c r="J831" s="46"/>
      <c r="K831" s="46"/>
      <c r="L831" s="46"/>
      <c r="M831" s="46"/>
      <c r="N831" s="46"/>
      <c r="O831" s="46"/>
      <c r="P831" s="46"/>
      <c r="Q831" s="46"/>
      <c r="R831" s="46"/>
      <c r="S831" s="46"/>
      <c r="T831" s="46"/>
      <c r="U831" s="46"/>
      <c r="V831" s="46"/>
      <c r="W831" s="46"/>
      <c r="X831" s="46"/>
      <c r="Y831" s="46"/>
      <c r="Z831" s="46"/>
    </row>
    <row r="832" spans="1:26" ht="12.75" customHeight="1" x14ac:dyDescent="0.2">
      <c r="A832" s="46"/>
      <c r="B832" s="46"/>
      <c r="C832" s="46"/>
      <c r="D832" s="46"/>
      <c r="E832" s="39"/>
      <c r="F832" s="46"/>
      <c r="G832" s="39"/>
      <c r="H832" s="39"/>
      <c r="I832" s="46"/>
      <c r="J832" s="46"/>
      <c r="K832" s="46"/>
      <c r="L832" s="46"/>
      <c r="M832" s="46"/>
      <c r="N832" s="46"/>
      <c r="O832" s="46"/>
      <c r="P832" s="46"/>
      <c r="Q832" s="46"/>
      <c r="R832" s="46"/>
      <c r="S832" s="46"/>
      <c r="T832" s="46"/>
      <c r="U832" s="46"/>
      <c r="V832" s="46"/>
      <c r="W832" s="46"/>
      <c r="X832" s="46"/>
      <c r="Y832" s="46"/>
      <c r="Z832" s="46"/>
    </row>
    <row r="833" spans="1:26" ht="12.75" customHeight="1" x14ac:dyDescent="0.2">
      <c r="A833" s="46"/>
      <c r="B833" s="46"/>
      <c r="C833" s="46"/>
      <c r="D833" s="46"/>
      <c r="E833" s="39"/>
      <c r="F833" s="46"/>
      <c r="G833" s="39"/>
      <c r="H833" s="39"/>
      <c r="I833" s="46"/>
      <c r="J833" s="46"/>
      <c r="K833" s="46"/>
      <c r="L833" s="46"/>
      <c r="M833" s="46"/>
      <c r="N833" s="46"/>
      <c r="O833" s="46"/>
      <c r="P833" s="46"/>
      <c r="Q833" s="46"/>
      <c r="R833" s="46"/>
      <c r="S833" s="46"/>
      <c r="T833" s="46"/>
      <c r="U833" s="46"/>
      <c r="V833" s="46"/>
      <c r="W833" s="46"/>
      <c r="X833" s="46"/>
      <c r="Y833" s="46"/>
      <c r="Z833" s="46"/>
    </row>
    <row r="834" spans="1:26" ht="12.75" customHeight="1" x14ac:dyDescent="0.2">
      <c r="A834" s="46"/>
      <c r="B834" s="46"/>
      <c r="C834" s="46"/>
      <c r="D834" s="46"/>
      <c r="E834" s="39"/>
      <c r="F834" s="46"/>
      <c r="G834" s="39"/>
      <c r="H834" s="39"/>
      <c r="I834" s="46"/>
      <c r="J834" s="46"/>
      <c r="K834" s="46"/>
      <c r="L834" s="46"/>
      <c r="M834" s="46"/>
      <c r="N834" s="46"/>
      <c r="O834" s="46"/>
      <c r="P834" s="46"/>
      <c r="Q834" s="46"/>
      <c r="R834" s="46"/>
      <c r="S834" s="46"/>
      <c r="T834" s="46"/>
      <c r="U834" s="46"/>
      <c r="V834" s="46"/>
      <c r="W834" s="46"/>
      <c r="X834" s="46"/>
      <c r="Y834" s="46"/>
      <c r="Z834" s="46"/>
    </row>
    <row r="835" spans="1:26" ht="12.75" customHeight="1" x14ac:dyDescent="0.2">
      <c r="A835" s="46"/>
      <c r="B835" s="46"/>
      <c r="C835" s="46"/>
      <c r="D835" s="46"/>
      <c r="E835" s="39"/>
      <c r="F835" s="46"/>
      <c r="G835" s="39"/>
      <c r="H835" s="39"/>
      <c r="I835" s="46"/>
      <c r="J835" s="46"/>
      <c r="K835" s="46"/>
      <c r="L835" s="46"/>
      <c r="M835" s="46"/>
      <c r="N835" s="46"/>
      <c r="O835" s="46"/>
      <c r="P835" s="46"/>
      <c r="Q835" s="46"/>
      <c r="R835" s="46"/>
      <c r="S835" s="46"/>
      <c r="T835" s="46"/>
      <c r="U835" s="46"/>
      <c r="V835" s="46"/>
      <c r="W835" s="46"/>
      <c r="X835" s="46"/>
      <c r="Y835" s="46"/>
      <c r="Z835" s="46"/>
    </row>
    <row r="836" spans="1:26" ht="12.75" customHeight="1" x14ac:dyDescent="0.2">
      <c r="A836" s="46"/>
      <c r="B836" s="46"/>
      <c r="C836" s="46"/>
      <c r="D836" s="46"/>
      <c r="E836" s="39"/>
      <c r="F836" s="46"/>
      <c r="G836" s="39"/>
      <c r="H836" s="39"/>
      <c r="I836" s="46"/>
      <c r="J836" s="46"/>
      <c r="K836" s="46"/>
      <c r="L836" s="46"/>
      <c r="M836" s="46"/>
      <c r="N836" s="46"/>
      <c r="O836" s="46"/>
      <c r="P836" s="46"/>
      <c r="Q836" s="46"/>
      <c r="R836" s="46"/>
      <c r="S836" s="46"/>
      <c r="T836" s="46"/>
      <c r="U836" s="46"/>
      <c r="V836" s="46"/>
      <c r="W836" s="46"/>
      <c r="X836" s="46"/>
      <c r="Y836" s="46"/>
      <c r="Z836" s="46"/>
    </row>
    <row r="837" spans="1:26" ht="12.75" customHeight="1" x14ac:dyDescent="0.2">
      <c r="A837" s="46"/>
      <c r="B837" s="46"/>
      <c r="C837" s="46"/>
      <c r="D837" s="46"/>
      <c r="E837" s="39"/>
      <c r="F837" s="46"/>
      <c r="G837" s="39"/>
      <c r="H837" s="39"/>
      <c r="I837" s="46"/>
      <c r="J837" s="46"/>
      <c r="K837" s="46"/>
      <c r="L837" s="46"/>
      <c r="M837" s="46"/>
      <c r="N837" s="46"/>
      <c r="O837" s="46"/>
      <c r="P837" s="46"/>
      <c r="Q837" s="46"/>
      <c r="R837" s="46"/>
      <c r="S837" s="46"/>
      <c r="T837" s="46"/>
      <c r="U837" s="46"/>
      <c r="V837" s="46"/>
      <c r="W837" s="46"/>
      <c r="X837" s="46"/>
      <c r="Y837" s="46"/>
      <c r="Z837" s="46"/>
    </row>
    <row r="838" spans="1:26" ht="12.75" customHeight="1" x14ac:dyDescent="0.2">
      <c r="A838" s="46"/>
      <c r="B838" s="46"/>
      <c r="C838" s="46"/>
      <c r="D838" s="46"/>
      <c r="E838" s="39"/>
      <c r="F838" s="46"/>
      <c r="G838" s="39"/>
      <c r="H838" s="39"/>
      <c r="I838" s="46"/>
      <c r="J838" s="46"/>
      <c r="K838" s="46"/>
      <c r="L838" s="46"/>
      <c r="M838" s="46"/>
      <c r="N838" s="46"/>
      <c r="O838" s="46"/>
      <c r="P838" s="46"/>
      <c r="Q838" s="46"/>
      <c r="R838" s="46"/>
      <c r="S838" s="46"/>
      <c r="T838" s="46"/>
      <c r="U838" s="46"/>
      <c r="V838" s="46"/>
      <c r="W838" s="46"/>
      <c r="X838" s="46"/>
      <c r="Y838" s="46"/>
      <c r="Z838" s="46"/>
    </row>
    <row r="839" spans="1:26" ht="12.75" customHeight="1" x14ac:dyDescent="0.2">
      <c r="A839" s="46"/>
      <c r="B839" s="46"/>
      <c r="C839" s="46"/>
      <c r="D839" s="46"/>
      <c r="E839" s="39"/>
      <c r="F839" s="46"/>
      <c r="G839" s="39"/>
      <c r="H839" s="39"/>
      <c r="I839" s="46"/>
      <c r="J839" s="46"/>
      <c r="K839" s="46"/>
      <c r="L839" s="46"/>
      <c r="M839" s="46"/>
      <c r="N839" s="46"/>
      <c r="O839" s="46"/>
      <c r="P839" s="46"/>
      <c r="Q839" s="46"/>
      <c r="R839" s="46"/>
      <c r="S839" s="46"/>
      <c r="T839" s="46"/>
      <c r="U839" s="46"/>
      <c r="V839" s="46"/>
      <c r="W839" s="46"/>
      <c r="X839" s="46"/>
      <c r="Y839" s="46"/>
      <c r="Z839" s="46"/>
    </row>
    <row r="840" spans="1:26" ht="12.75" customHeight="1" x14ac:dyDescent="0.2">
      <c r="A840" s="46"/>
      <c r="B840" s="46"/>
      <c r="C840" s="46"/>
      <c r="D840" s="46"/>
      <c r="E840" s="39"/>
      <c r="F840" s="46"/>
      <c r="G840" s="39"/>
      <c r="H840" s="39"/>
      <c r="I840" s="46"/>
      <c r="J840" s="46"/>
      <c r="K840" s="46"/>
      <c r="L840" s="46"/>
      <c r="M840" s="46"/>
      <c r="N840" s="46"/>
      <c r="O840" s="46"/>
      <c r="P840" s="46"/>
      <c r="Q840" s="46"/>
      <c r="R840" s="46"/>
      <c r="S840" s="46"/>
      <c r="T840" s="46"/>
      <c r="U840" s="46"/>
      <c r="V840" s="46"/>
      <c r="W840" s="46"/>
      <c r="X840" s="46"/>
      <c r="Y840" s="46"/>
      <c r="Z840" s="46"/>
    </row>
    <row r="841" spans="1:26" ht="12.75" customHeight="1" x14ac:dyDescent="0.2">
      <c r="A841" s="46"/>
      <c r="B841" s="46"/>
      <c r="C841" s="46"/>
      <c r="D841" s="46"/>
      <c r="E841" s="39"/>
      <c r="F841" s="46"/>
      <c r="G841" s="39"/>
      <c r="H841" s="39"/>
      <c r="I841" s="46"/>
      <c r="J841" s="46"/>
      <c r="K841" s="46"/>
      <c r="L841" s="46"/>
      <c r="M841" s="46"/>
      <c r="N841" s="46"/>
      <c r="O841" s="46"/>
      <c r="P841" s="46"/>
      <c r="Q841" s="46"/>
      <c r="R841" s="46"/>
      <c r="S841" s="46"/>
      <c r="T841" s="46"/>
      <c r="U841" s="46"/>
      <c r="V841" s="46"/>
      <c r="W841" s="46"/>
      <c r="X841" s="46"/>
      <c r="Y841" s="46"/>
      <c r="Z841" s="46"/>
    </row>
    <row r="842" spans="1:26" ht="12.75" customHeight="1" x14ac:dyDescent="0.2">
      <c r="A842" s="46"/>
      <c r="B842" s="46"/>
      <c r="C842" s="46"/>
      <c r="D842" s="46"/>
      <c r="E842" s="39"/>
      <c r="F842" s="46"/>
      <c r="G842" s="39"/>
      <c r="H842" s="39"/>
      <c r="I842" s="46"/>
      <c r="J842" s="46"/>
      <c r="K842" s="46"/>
      <c r="L842" s="46"/>
      <c r="M842" s="46"/>
      <c r="N842" s="46"/>
      <c r="O842" s="46"/>
      <c r="P842" s="46"/>
      <c r="Q842" s="46"/>
      <c r="R842" s="46"/>
      <c r="S842" s="46"/>
      <c r="T842" s="46"/>
      <c r="U842" s="46"/>
      <c r="V842" s="46"/>
      <c r="W842" s="46"/>
      <c r="X842" s="46"/>
      <c r="Y842" s="46"/>
      <c r="Z842" s="46"/>
    </row>
    <row r="843" spans="1:26" ht="12.75" customHeight="1" x14ac:dyDescent="0.2">
      <c r="A843" s="46"/>
      <c r="B843" s="46"/>
      <c r="C843" s="46"/>
      <c r="D843" s="46"/>
      <c r="E843" s="39"/>
      <c r="F843" s="46"/>
      <c r="G843" s="39"/>
      <c r="H843" s="39"/>
      <c r="I843" s="46"/>
      <c r="J843" s="46"/>
      <c r="K843" s="46"/>
      <c r="L843" s="46"/>
      <c r="M843" s="46"/>
      <c r="N843" s="46"/>
      <c r="O843" s="46"/>
      <c r="P843" s="46"/>
      <c r="Q843" s="46"/>
      <c r="R843" s="46"/>
      <c r="S843" s="46"/>
      <c r="T843" s="46"/>
      <c r="U843" s="46"/>
      <c r="V843" s="46"/>
      <c r="W843" s="46"/>
      <c r="X843" s="46"/>
      <c r="Y843" s="46"/>
      <c r="Z843" s="46"/>
    </row>
    <row r="844" spans="1:26" ht="12.75" customHeight="1" x14ac:dyDescent="0.2">
      <c r="A844" s="46"/>
      <c r="B844" s="46"/>
      <c r="C844" s="46"/>
      <c r="D844" s="46"/>
      <c r="E844" s="39"/>
      <c r="F844" s="46"/>
      <c r="G844" s="39"/>
      <c r="H844" s="39"/>
      <c r="I844" s="46"/>
      <c r="J844" s="46"/>
      <c r="K844" s="46"/>
      <c r="L844" s="46"/>
      <c r="M844" s="46"/>
      <c r="N844" s="46"/>
      <c r="O844" s="46"/>
      <c r="P844" s="46"/>
      <c r="Q844" s="46"/>
      <c r="R844" s="46"/>
      <c r="S844" s="46"/>
      <c r="T844" s="46"/>
      <c r="U844" s="46"/>
      <c r="V844" s="46"/>
      <c r="W844" s="46"/>
      <c r="X844" s="46"/>
      <c r="Y844" s="46"/>
      <c r="Z844" s="46"/>
    </row>
    <row r="845" spans="1:26" ht="12.75" customHeight="1" x14ac:dyDescent="0.2">
      <c r="A845" s="46"/>
      <c r="B845" s="46"/>
      <c r="C845" s="46"/>
      <c r="D845" s="46"/>
      <c r="E845" s="39"/>
      <c r="F845" s="46"/>
      <c r="G845" s="39"/>
      <c r="H845" s="39"/>
      <c r="I845" s="46"/>
      <c r="J845" s="46"/>
      <c r="K845" s="46"/>
      <c r="L845" s="46"/>
      <c r="M845" s="46"/>
      <c r="N845" s="46"/>
      <c r="O845" s="46"/>
      <c r="P845" s="46"/>
      <c r="Q845" s="46"/>
      <c r="R845" s="46"/>
      <c r="S845" s="46"/>
      <c r="T845" s="46"/>
      <c r="U845" s="46"/>
      <c r="V845" s="46"/>
      <c r="W845" s="46"/>
      <c r="X845" s="46"/>
      <c r="Y845" s="46"/>
      <c r="Z845" s="46"/>
    </row>
    <row r="846" spans="1:26" ht="12.75" customHeight="1" x14ac:dyDescent="0.2">
      <c r="A846" s="46"/>
      <c r="B846" s="46"/>
      <c r="C846" s="46"/>
      <c r="D846" s="46"/>
      <c r="E846" s="39"/>
      <c r="F846" s="46"/>
      <c r="G846" s="39"/>
      <c r="H846" s="39"/>
      <c r="I846" s="46"/>
      <c r="J846" s="46"/>
      <c r="K846" s="46"/>
      <c r="L846" s="46"/>
      <c r="M846" s="46"/>
      <c r="N846" s="46"/>
      <c r="O846" s="46"/>
      <c r="P846" s="46"/>
      <c r="Q846" s="46"/>
      <c r="R846" s="46"/>
      <c r="S846" s="46"/>
      <c r="T846" s="46"/>
      <c r="U846" s="46"/>
      <c r="V846" s="46"/>
      <c r="W846" s="46"/>
      <c r="X846" s="46"/>
      <c r="Y846" s="46"/>
      <c r="Z846" s="46"/>
    </row>
    <row r="847" spans="1:26" ht="12.75" customHeight="1" x14ac:dyDescent="0.2">
      <c r="A847" s="46"/>
      <c r="B847" s="46"/>
      <c r="C847" s="46"/>
      <c r="D847" s="46"/>
      <c r="E847" s="39"/>
      <c r="F847" s="46"/>
      <c r="G847" s="39"/>
      <c r="H847" s="39"/>
      <c r="I847" s="46"/>
      <c r="J847" s="46"/>
      <c r="K847" s="46"/>
      <c r="L847" s="46"/>
      <c r="M847" s="46"/>
      <c r="N847" s="46"/>
      <c r="O847" s="46"/>
      <c r="P847" s="46"/>
      <c r="Q847" s="46"/>
      <c r="R847" s="46"/>
      <c r="S847" s="46"/>
      <c r="T847" s="46"/>
      <c r="U847" s="46"/>
      <c r="V847" s="46"/>
      <c r="W847" s="46"/>
      <c r="X847" s="46"/>
      <c r="Y847" s="46"/>
      <c r="Z847" s="46"/>
    </row>
    <row r="848" spans="1:26" ht="12.75" customHeight="1" x14ac:dyDescent="0.2">
      <c r="A848" s="46"/>
      <c r="B848" s="46"/>
      <c r="C848" s="46"/>
      <c r="D848" s="46"/>
      <c r="E848" s="39"/>
      <c r="F848" s="46"/>
      <c r="G848" s="39"/>
      <c r="H848" s="39"/>
      <c r="I848" s="46"/>
      <c r="J848" s="46"/>
      <c r="K848" s="46"/>
      <c r="L848" s="46"/>
      <c r="M848" s="46"/>
      <c r="N848" s="46"/>
      <c r="O848" s="46"/>
      <c r="P848" s="46"/>
      <c r="Q848" s="46"/>
      <c r="R848" s="46"/>
      <c r="S848" s="46"/>
      <c r="T848" s="46"/>
      <c r="U848" s="46"/>
      <c r="V848" s="46"/>
      <c r="W848" s="46"/>
      <c r="X848" s="46"/>
      <c r="Y848" s="46"/>
      <c r="Z848" s="46"/>
    </row>
    <row r="849" spans="1:26" ht="12.75" customHeight="1" x14ac:dyDescent="0.2">
      <c r="A849" s="46"/>
      <c r="B849" s="46"/>
      <c r="C849" s="46"/>
      <c r="D849" s="46"/>
      <c r="E849" s="39"/>
      <c r="F849" s="46"/>
      <c r="G849" s="39"/>
      <c r="H849" s="39"/>
      <c r="I849" s="46"/>
      <c r="J849" s="46"/>
      <c r="K849" s="46"/>
      <c r="L849" s="46"/>
      <c r="M849" s="46"/>
      <c r="N849" s="46"/>
      <c r="O849" s="46"/>
      <c r="P849" s="46"/>
      <c r="Q849" s="46"/>
      <c r="R849" s="46"/>
      <c r="S849" s="46"/>
      <c r="T849" s="46"/>
      <c r="U849" s="46"/>
      <c r="V849" s="46"/>
      <c r="W849" s="46"/>
      <c r="X849" s="46"/>
      <c r="Y849" s="46"/>
      <c r="Z849" s="46"/>
    </row>
    <row r="850" spans="1:26" ht="12.75" customHeight="1" x14ac:dyDescent="0.2">
      <c r="A850" s="46"/>
      <c r="B850" s="46"/>
      <c r="C850" s="46"/>
      <c r="D850" s="46"/>
      <c r="E850" s="39"/>
      <c r="F850" s="46"/>
      <c r="G850" s="39"/>
      <c r="H850" s="39"/>
      <c r="I850" s="46"/>
      <c r="J850" s="46"/>
      <c r="K850" s="46"/>
      <c r="L850" s="46"/>
      <c r="M850" s="46"/>
      <c r="N850" s="46"/>
      <c r="O850" s="46"/>
      <c r="P850" s="46"/>
      <c r="Q850" s="46"/>
      <c r="R850" s="46"/>
      <c r="S850" s="46"/>
      <c r="T850" s="46"/>
      <c r="U850" s="46"/>
      <c r="V850" s="46"/>
      <c r="W850" s="46"/>
      <c r="X850" s="46"/>
      <c r="Y850" s="46"/>
      <c r="Z850" s="46"/>
    </row>
    <row r="851" spans="1:26" ht="12.75" customHeight="1" x14ac:dyDescent="0.2">
      <c r="A851" s="46"/>
      <c r="B851" s="46"/>
      <c r="C851" s="46"/>
      <c r="D851" s="46"/>
      <c r="E851" s="39"/>
      <c r="F851" s="46"/>
      <c r="G851" s="39"/>
      <c r="H851" s="39"/>
      <c r="I851" s="46"/>
      <c r="J851" s="46"/>
      <c r="K851" s="46"/>
      <c r="L851" s="46"/>
      <c r="M851" s="46"/>
      <c r="N851" s="46"/>
      <c r="O851" s="46"/>
      <c r="P851" s="46"/>
      <c r="Q851" s="46"/>
      <c r="R851" s="46"/>
      <c r="S851" s="46"/>
      <c r="T851" s="46"/>
      <c r="U851" s="46"/>
      <c r="V851" s="46"/>
      <c r="W851" s="46"/>
      <c r="X851" s="46"/>
      <c r="Y851" s="46"/>
      <c r="Z851" s="46"/>
    </row>
    <row r="852" spans="1:26" ht="12.75" customHeight="1" x14ac:dyDescent="0.2">
      <c r="A852" s="46"/>
      <c r="B852" s="46"/>
      <c r="C852" s="46"/>
      <c r="D852" s="46"/>
      <c r="E852" s="39"/>
      <c r="F852" s="46"/>
      <c r="G852" s="39"/>
      <c r="H852" s="39"/>
      <c r="I852" s="46"/>
      <c r="J852" s="46"/>
      <c r="K852" s="46"/>
      <c r="L852" s="46"/>
      <c r="M852" s="46"/>
      <c r="N852" s="46"/>
      <c r="O852" s="46"/>
      <c r="P852" s="46"/>
      <c r="Q852" s="46"/>
      <c r="R852" s="46"/>
      <c r="S852" s="46"/>
      <c r="T852" s="46"/>
      <c r="U852" s="46"/>
      <c r="V852" s="46"/>
      <c r="W852" s="46"/>
      <c r="X852" s="46"/>
      <c r="Y852" s="46"/>
      <c r="Z852" s="46"/>
    </row>
    <row r="853" spans="1:26" ht="12.75" customHeight="1" x14ac:dyDescent="0.2">
      <c r="A853" s="46"/>
      <c r="B853" s="46"/>
      <c r="C853" s="46"/>
      <c r="D853" s="46"/>
      <c r="E853" s="39"/>
      <c r="F853" s="46"/>
      <c r="G853" s="39"/>
      <c r="H853" s="39"/>
      <c r="I853" s="46"/>
      <c r="J853" s="46"/>
      <c r="K853" s="46"/>
      <c r="L853" s="46"/>
      <c r="M853" s="46"/>
      <c r="N853" s="46"/>
      <c r="O853" s="46"/>
      <c r="P853" s="46"/>
      <c r="Q853" s="46"/>
      <c r="R853" s="46"/>
      <c r="S853" s="46"/>
      <c r="T853" s="46"/>
      <c r="U853" s="46"/>
      <c r="V853" s="46"/>
      <c r="W853" s="46"/>
      <c r="X853" s="46"/>
      <c r="Y853" s="46"/>
      <c r="Z853" s="46"/>
    </row>
    <row r="854" spans="1:26" ht="12.75" customHeight="1" x14ac:dyDescent="0.2">
      <c r="A854" s="46"/>
      <c r="B854" s="46"/>
      <c r="C854" s="46"/>
      <c r="D854" s="46"/>
      <c r="E854" s="39"/>
      <c r="F854" s="46"/>
      <c r="G854" s="39"/>
      <c r="H854" s="39"/>
      <c r="I854" s="46"/>
      <c r="J854" s="46"/>
      <c r="K854" s="46"/>
      <c r="L854" s="46"/>
      <c r="M854" s="46"/>
      <c r="N854" s="46"/>
      <c r="O854" s="46"/>
      <c r="P854" s="46"/>
      <c r="Q854" s="46"/>
      <c r="R854" s="46"/>
      <c r="S854" s="46"/>
      <c r="T854" s="46"/>
      <c r="U854" s="46"/>
      <c r="V854" s="46"/>
      <c r="W854" s="46"/>
      <c r="X854" s="46"/>
      <c r="Y854" s="46"/>
      <c r="Z854" s="46"/>
    </row>
    <row r="855" spans="1:26" ht="12.75" customHeight="1" x14ac:dyDescent="0.2">
      <c r="A855" s="46"/>
      <c r="B855" s="46"/>
      <c r="C855" s="46"/>
      <c r="D855" s="46"/>
      <c r="E855" s="39"/>
      <c r="F855" s="46"/>
      <c r="G855" s="39"/>
      <c r="H855" s="39"/>
      <c r="I855" s="46"/>
      <c r="J855" s="46"/>
      <c r="K855" s="46"/>
      <c r="L855" s="46"/>
      <c r="M855" s="46"/>
      <c r="N855" s="46"/>
      <c r="O855" s="46"/>
      <c r="P855" s="46"/>
      <c r="Q855" s="46"/>
      <c r="R855" s="46"/>
      <c r="S855" s="46"/>
      <c r="T855" s="46"/>
      <c r="U855" s="46"/>
      <c r="V855" s="46"/>
      <c r="W855" s="46"/>
      <c r="X855" s="46"/>
      <c r="Y855" s="46"/>
      <c r="Z855" s="46"/>
    </row>
    <row r="856" spans="1:26" ht="12.75" customHeight="1" x14ac:dyDescent="0.2">
      <c r="A856" s="46"/>
      <c r="B856" s="46"/>
      <c r="C856" s="46"/>
      <c r="D856" s="46"/>
      <c r="E856" s="39"/>
      <c r="F856" s="46"/>
      <c r="G856" s="39"/>
      <c r="H856" s="39"/>
      <c r="I856" s="46"/>
      <c r="J856" s="46"/>
      <c r="K856" s="46"/>
      <c r="L856" s="46"/>
      <c r="M856" s="46"/>
      <c r="N856" s="46"/>
      <c r="O856" s="46"/>
      <c r="P856" s="46"/>
      <c r="Q856" s="46"/>
      <c r="R856" s="46"/>
      <c r="S856" s="46"/>
      <c r="T856" s="46"/>
      <c r="U856" s="46"/>
      <c r="V856" s="46"/>
      <c r="W856" s="46"/>
      <c r="X856" s="46"/>
      <c r="Y856" s="46"/>
      <c r="Z856" s="46"/>
    </row>
    <row r="857" spans="1:26" ht="12.75" customHeight="1" x14ac:dyDescent="0.2">
      <c r="A857" s="46"/>
      <c r="B857" s="46"/>
      <c r="C857" s="46"/>
      <c r="D857" s="46"/>
      <c r="E857" s="39"/>
      <c r="F857" s="46"/>
      <c r="G857" s="39"/>
      <c r="H857" s="39"/>
      <c r="I857" s="46"/>
      <c r="J857" s="46"/>
      <c r="K857" s="46"/>
      <c r="L857" s="46"/>
      <c r="M857" s="46"/>
      <c r="N857" s="46"/>
      <c r="O857" s="46"/>
      <c r="P857" s="46"/>
      <c r="Q857" s="46"/>
      <c r="R857" s="46"/>
      <c r="S857" s="46"/>
      <c r="T857" s="46"/>
      <c r="U857" s="46"/>
      <c r="V857" s="46"/>
      <c r="W857" s="46"/>
      <c r="X857" s="46"/>
      <c r="Y857" s="46"/>
      <c r="Z857" s="46"/>
    </row>
    <row r="858" spans="1:26" ht="12.75" customHeight="1" x14ac:dyDescent="0.2">
      <c r="A858" s="46"/>
      <c r="B858" s="46"/>
      <c r="C858" s="46"/>
      <c r="D858" s="46"/>
      <c r="E858" s="39"/>
      <c r="F858" s="46"/>
      <c r="G858" s="39"/>
      <c r="H858" s="39"/>
      <c r="I858" s="46"/>
      <c r="J858" s="46"/>
      <c r="K858" s="46"/>
      <c r="L858" s="46"/>
      <c r="M858" s="46"/>
      <c r="N858" s="46"/>
      <c r="O858" s="46"/>
      <c r="P858" s="46"/>
      <c r="Q858" s="46"/>
      <c r="R858" s="46"/>
      <c r="S858" s="46"/>
      <c r="T858" s="46"/>
      <c r="U858" s="46"/>
      <c r="V858" s="46"/>
      <c r="W858" s="46"/>
      <c r="X858" s="46"/>
      <c r="Y858" s="46"/>
      <c r="Z858" s="46"/>
    </row>
    <row r="859" spans="1:26" ht="12.75" customHeight="1" x14ac:dyDescent="0.2">
      <c r="A859" s="46"/>
      <c r="B859" s="46"/>
      <c r="C859" s="46"/>
      <c r="D859" s="46"/>
      <c r="E859" s="39"/>
      <c r="F859" s="46"/>
      <c r="G859" s="39"/>
      <c r="H859" s="39"/>
      <c r="I859" s="46"/>
      <c r="J859" s="46"/>
      <c r="K859" s="46"/>
      <c r="L859" s="46"/>
      <c r="M859" s="46"/>
      <c r="N859" s="46"/>
      <c r="O859" s="46"/>
      <c r="P859" s="46"/>
      <c r="Q859" s="46"/>
      <c r="R859" s="46"/>
      <c r="S859" s="46"/>
      <c r="T859" s="46"/>
      <c r="U859" s="46"/>
      <c r="V859" s="46"/>
      <c r="W859" s="46"/>
      <c r="X859" s="46"/>
      <c r="Y859" s="46"/>
      <c r="Z859" s="46"/>
    </row>
    <row r="860" spans="1:26" ht="12.75" customHeight="1" x14ac:dyDescent="0.2">
      <c r="A860" s="46"/>
      <c r="B860" s="46"/>
      <c r="C860" s="46"/>
      <c r="D860" s="46"/>
      <c r="E860" s="39"/>
      <c r="F860" s="46"/>
      <c r="G860" s="39"/>
      <c r="H860" s="39"/>
      <c r="I860" s="46"/>
      <c r="J860" s="46"/>
      <c r="K860" s="46"/>
      <c r="L860" s="46"/>
      <c r="M860" s="46"/>
      <c r="N860" s="46"/>
      <c r="O860" s="46"/>
      <c r="P860" s="46"/>
      <c r="Q860" s="46"/>
      <c r="R860" s="46"/>
      <c r="S860" s="46"/>
      <c r="T860" s="46"/>
      <c r="U860" s="46"/>
      <c r="V860" s="46"/>
      <c r="W860" s="46"/>
      <c r="X860" s="46"/>
      <c r="Y860" s="46"/>
      <c r="Z860" s="46"/>
    </row>
    <row r="861" spans="1:26" ht="12.75" customHeight="1" x14ac:dyDescent="0.2">
      <c r="A861" s="46"/>
      <c r="B861" s="46"/>
      <c r="C861" s="46"/>
      <c r="D861" s="46"/>
      <c r="E861" s="39"/>
      <c r="F861" s="46"/>
      <c r="G861" s="39"/>
      <c r="H861" s="39"/>
      <c r="I861" s="46"/>
      <c r="J861" s="46"/>
      <c r="K861" s="46"/>
      <c r="L861" s="46"/>
      <c r="M861" s="46"/>
      <c r="N861" s="46"/>
      <c r="O861" s="46"/>
      <c r="P861" s="46"/>
      <c r="Q861" s="46"/>
      <c r="R861" s="46"/>
      <c r="S861" s="46"/>
      <c r="T861" s="46"/>
      <c r="U861" s="46"/>
      <c r="V861" s="46"/>
      <c r="W861" s="46"/>
      <c r="X861" s="46"/>
      <c r="Y861" s="46"/>
      <c r="Z861" s="46"/>
    </row>
    <row r="862" spans="1:26" ht="12.75" customHeight="1" x14ac:dyDescent="0.2">
      <c r="A862" s="46"/>
      <c r="B862" s="46"/>
      <c r="C862" s="46"/>
      <c r="D862" s="46"/>
      <c r="E862" s="39"/>
      <c r="F862" s="46"/>
      <c r="G862" s="39"/>
      <c r="H862" s="39"/>
      <c r="I862" s="46"/>
      <c r="J862" s="46"/>
      <c r="K862" s="46"/>
      <c r="L862" s="46"/>
      <c r="M862" s="46"/>
      <c r="N862" s="46"/>
      <c r="O862" s="46"/>
      <c r="P862" s="46"/>
      <c r="Q862" s="46"/>
      <c r="R862" s="46"/>
      <c r="S862" s="46"/>
      <c r="T862" s="46"/>
      <c r="U862" s="46"/>
      <c r="V862" s="46"/>
      <c r="W862" s="46"/>
      <c r="X862" s="46"/>
      <c r="Y862" s="46"/>
      <c r="Z862" s="46"/>
    </row>
    <row r="863" spans="1:26" ht="12.75" customHeight="1" x14ac:dyDescent="0.2">
      <c r="A863" s="46"/>
      <c r="B863" s="46"/>
      <c r="C863" s="46"/>
      <c r="D863" s="46"/>
      <c r="E863" s="39"/>
      <c r="F863" s="46"/>
      <c r="G863" s="39"/>
      <c r="H863" s="39"/>
      <c r="I863" s="46"/>
      <c r="J863" s="46"/>
      <c r="K863" s="46"/>
      <c r="L863" s="46"/>
      <c r="M863" s="46"/>
      <c r="N863" s="46"/>
      <c r="O863" s="46"/>
      <c r="P863" s="46"/>
      <c r="Q863" s="46"/>
      <c r="R863" s="46"/>
      <c r="S863" s="46"/>
      <c r="T863" s="46"/>
      <c r="U863" s="46"/>
      <c r="V863" s="46"/>
      <c r="W863" s="46"/>
      <c r="X863" s="46"/>
      <c r="Y863" s="46"/>
      <c r="Z863" s="46"/>
    </row>
    <row r="864" spans="1:26" ht="12.75" customHeight="1" x14ac:dyDescent="0.2">
      <c r="A864" s="46"/>
      <c r="B864" s="46"/>
      <c r="C864" s="46"/>
      <c r="D864" s="46"/>
      <c r="E864" s="39"/>
      <c r="F864" s="46"/>
      <c r="G864" s="39"/>
      <c r="H864" s="39"/>
      <c r="I864" s="46"/>
      <c r="J864" s="46"/>
      <c r="K864" s="46"/>
      <c r="L864" s="46"/>
      <c r="M864" s="46"/>
      <c r="N864" s="46"/>
      <c r="O864" s="46"/>
      <c r="P864" s="46"/>
      <c r="Q864" s="46"/>
      <c r="R864" s="46"/>
      <c r="S864" s="46"/>
      <c r="T864" s="46"/>
      <c r="U864" s="46"/>
      <c r="V864" s="46"/>
      <c r="W864" s="46"/>
      <c r="X864" s="46"/>
      <c r="Y864" s="46"/>
      <c r="Z864" s="46"/>
    </row>
    <row r="865" spans="1:26" ht="12.75" customHeight="1" x14ac:dyDescent="0.2">
      <c r="A865" s="46"/>
      <c r="B865" s="46"/>
      <c r="C865" s="46"/>
      <c r="D865" s="46"/>
      <c r="E865" s="39"/>
      <c r="F865" s="46"/>
      <c r="G865" s="39"/>
      <c r="H865" s="39"/>
      <c r="I865" s="46"/>
      <c r="J865" s="46"/>
      <c r="K865" s="46"/>
      <c r="L865" s="46"/>
      <c r="M865" s="46"/>
      <c r="N865" s="46"/>
      <c r="O865" s="46"/>
      <c r="P865" s="46"/>
      <c r="Q865" s="46"/>
      <c r="R865" s="46"/>
      <c r="S865" s="46"/>
      <c r="T865" s="46"/>
      <c r="U865" s="46"/>
      <c r="V865" s="46"/>
      <c r="W865" s="46"/>
      <c r="X865" s="46"/>
      <c r="Y865" s="46"/>
      <c r="Z865" s="46"/>
    </row>
    <row r="866" spans="1:26" ht="12.75" customHeight="1" x14ac:dyDescent="0.2">
      <c r="A866" s="46"/>
      <c r="B866" s="46"/>
      <c r="C866" s="46"/>
      <c r="D866" s="46"/>
      <c r="E866" s="39"/>
      <c r="F866" s="46"/>
      <c r="G866" s="39"/>
      <c r="H866" s="39"/>
      <c r="I866" s="46"/>
      <c r="J866" s="46"/>
      <c r="K866" s="46"/>
      <c r="L866" s="46"/>
      <c r="M866" s="46"/>
      <c r="N866" s="46"/>
      <c r="O866" s="46"/>
      <c r="P866" s="46"/>
      <c r="Q866" s="46"/>
      <c r="R866" s="46"/>
      <c r="S866" s="46"/>
      <c r="T866" s="46"/>
      <c r="U866" s="46"/>
      <c r="V866" s="46"/>
      <c r="W866" s="46"/>
      <c r="X866" s="46"/>
      <c r="Y866" s="46"/>
      <c r="Z866" s="46"/>
    </row>
    <row r="867" spans="1:26" ht="12.75" customHeight="1" x14ac:dyDescent="0.2">
      <c r="A867" s="46"/>
      <c r="B867" s="46"/>
      <c r="C867" s="46"/>
      <c r="D867" s="46"/>
      <c r="E867" s="39"/>
      <c r="F867" s="46"/>
      <c r="G867" s="39"/>
      <c r="H867" s="39"/>
      <c r="I867" s="46"/>
      <c r="J867" s="46"/>
      <c r="K867" s="46"/>
      <c r="L867" s="46"/>
      <c r="M867" s="46"/>
      <c r="N867" s="46"/>
      <c r="O867" s="46"/>
      <c r="P867" s="46"/>
      <c r="Q867" s="46"/>
      <c r="R867" s="46"/>
      <c r="S867" s="46"/>
      <c r="T867" s="46"/>
      <c r="U867" s="46"/>
      <c r="V867" s="46"/>
      <c r="W867" s="46"/>
      <c r="X867" s="46"/>
      <c r="Y867" s="46"/>
      <c r="Z867" s="46"/>
    </row>
    <row r="868" spans="1:26" ht="12.75" customHeight="1" x14ac:dyDescent="0.2">
      <c r="A868" s="46"/>
      <c r="B868" s="46"/>
      <c r="C868" s="46"/>
      <c r="D868" s="46"/>
      <c r="E868" s="39"/>
      <c r="F868" s="46"/>
      <c r="G868" s="39"/>
      <c r="H868" s="39"/>
      <c r="I868" s="46"/>
      <c r="J868" s="46"/>
      <c r="K868" s="46"/>
      <c r="L868" s="46"/>
      <c r="M868" s="46"/>
      <c r="N868" s="46"/>
      <c r="O868" s="46"/>
      <c r="P868" s="46"/>
      <c r="Q868" s="46"/>
      <c r="R868" s="46"/>
      <c r="S868" s="46"/>
      <c r="T868" s="46"/>
      <c r="U868" s="46"/>
      <c r="V868" s="46"/>
      <c r="W868" s="46"/>
      <c r="X868" s="46"/>
      <c r="Y868" s="46"/>
      <c r="Z868" s="46"/>
    </row>
    <row r="869" spans="1:26" ht="12.75" customHeight="1" x14ac:dyDescent="0.2">
      <c r="A869" s="46"/>
      <c r="B869" s="46"/>
      <c r="C869" s="46"/>
      <c r="D869" s="46"/>
      <c r="E869" s="39"/>
      <c r="F869" s="46"/>
      <c r="G869" s="39"/>
      <c r="H869" s="39"/>
      <c r="I869" s="46"/>
      <c r="J869" s="46"/>
      <c r="K869" s="46"/>
      <c r="L869" s="46"/>
      <c r="M869" s="46"/>
      <c r="N869" s="46"/>
      <c r="O869" s="46"/>
      <c r="P869" s="46"/>
      <c r="Q869" s="46"/>
      <c r="R869" s="46"/>
      <c r="S869" s="46"/>
      <c r="T869" s="46"/>
      <c r="U869" s="46"/>
      <c r="V869" s="46"/>
      <c r="W869" s="46"/>
      <c r="X869" s="46"/>
      <c r="Y869" s="46"/>
      <c r="Z869" s="46"/>
    </row>
    <row r="870" spans="1:26" ht="12.75" customHeight="1" x14ac:dyDescent="0.2">
      <c r="A870" s="46"/>
      <c r="B870" s="46"/>
      <c r="C870" s="46"/>
      <c r="D870" s="46"/>
      <c r="E870" s="39"/>
      <c r="F870" s="46"/>
      <c r="G870" s="39"/>
      <c r="H870" s="39"/>
      <c r="I870" s="46"/>
      <c r="J870" s="46"/>
      <c r="K870" s="46"/>
      <c r="L870" s="46"/>
      <c r="M870" s="46"/>
      <c r="N870" s="46"/>
      <c r="O870" s="46"/>
      <c r="P870" s="46"/>
      <c r="Q870" s="46"/>
      <c r="R870" s="46"/>
      <c r="S870" s="46"/>
      <c r="T870" s="46"/>
      <c r="U870" s="46"/>
      <c r="V870" s="46"/>
      <c r="W870" s="46"/>
      <c r="X870" s="46"/>
      <c r="Y870" s="46"/>
      <c r="Z870" s="46"/>
    </row>
    <row r="871" spans="1:26" ht="12.75" customHeight="1" x14ac:dyDescent="0.2">
      <c r="A871" s="46"/>
      <c r="B871" s="46"/>
      <c r="C871" s="46"/>
      <c r="D871" s="46"/>
      <c r="E871" s="39"/>
      <c r="F871" s="46"/>
      <c r="G871" s="39"/>
      <c r="H871" s="39"/>
      <c r="I871" s="46"/>
      <c r="J871" s="46"/>
      <c r="K871" s="46"/>
      <c r="L871" s="46"/>
      <c r="M871" s="46"/>
      <c r="N871" s="46"/>
      <c r="O871" s="46"/>
      <c r="P871" s="46"/>
      <c r="Q871" s="46"/>
      <c r="R871" s="46"/>
      <c r="S871" s="46"/>
      <c r="T871" s="46"/>
      <c r="U871" s="46"/>
      <c r="V871" s="46"/>
      <c r="W871" s="46"/>
      <c r="X871" s="46"/>
      <c r="Y871" s="46"/>
      <c r="Z871" s="46"/>
    </row>
    <row r="872" spans="1:26" ht="12.75" customHeight="1" x14ac:dyDescent="0.2">
      <c r="A872" s="46"/>
      <c r="B872" s="46"/>
      <c r="C872" s="46"/>
      <c r="D872" s="46"/>
      <c r="E872" s="39"/>
      <c r="F872" s="46"/>
      <c r="G872" s="39"/>
      <c r="H872" s="39"/>
      <c r="I872" s="46"/>
      <c r="J872" s="46"/>
      <c r="K872" s="46"/>
      <c r="L872" s="46"/>
      <c r="M872" s="46"/>
      <c r="N872" s="46"/>
      <c r="O872" s="46"/>
      <c r="P872" s="46"/>
      <c r="Q872" s="46"/>
      <c r="R872" s="46"/>
      <c r="S872" s="46"/>
      <c r="T872" s="46"/>
      <c r="U872" s="46"/>
      <c r="V872" s="46"/>
      <c r="W872" s="46"/>
      <c r="X872" s="46"/>
      <c r="Y872" s="46"/>
      <c r="Z872" s="46"/>
    </row>
    <row r="873" spans="1:26" ht="12.75" customHeight="1" x14ac:dyDescent="0.2">
      <c r="A873" s="46"/>
      <c r="B873" s="46"/>
      <c r="C873" s="46"/>
      <c r="D873" s="46"/>
      <c r="E873" s="39"/>
      <c r="F873" s="46"/>
      <c r="G873" s="39"/>
      <c r="H873" s="39"/>
      <c r="I873" s="46"/>
      <c r="J873" s="46"/>
      <c r="K873" s="46"/>
      <c r="L873" s="46"/>
      <c r="M873" s="46"/>
      <c r="N873" s="46"/>
      <c r="O873" s="46"/>
      <c r="P873" s="46"/>
      <c r="Q873" s="46"/>
      <c r="R873" s="46"/>
      <c r="S873" s="46"/>
      <c r="T873" s="46"/>
      <c r="U873" s="46"/>
      <c r="V873" s="46"/>
      <c r="W873" s="46"/>
      <c r="X873" s="46"/>
      <c r="Y873" s="46"/>
      <c r="Z873" s="46"/>
    </row>
    <row r="874" spans="1:26" ht="12.75" customHeight="1" x14ac:dyDescent="0.2">
      <c r="A874" s="46"/>
      <c r="B874" s="46"/>
      <c r="C874" s="46"/>
      <c r="D874" s="46"/>
      <c r="E874" s="39"/>
      <c r="F874" s="46"/>
      <c r="G874" s="39"/>
      <c r="H874" s="39"/>
      <c r="I874" s="46"/>
      <c r="J874" s="46"/>
      <c r="K874" s="46"/>
      <c r="L874" s="46"/>
      <c r="M874" s="46"/>
      <c r="N874" s="46"/>
      <c r="O874" s="46"/>
      <c r="P874" s="46"/>
      <c r="Q874" s="46"/>
      <c r="R874" s="46"/>
      <c r="S874" s="46"/>
      <c r="T874" s="46"/>
      <c r="U874" s="46"/>
      <c r="V874" s="46"/>
      <c r="W874" s="46"/>
      <c r="X874" s="46"/>
      <c r="Y874" s="46"/>
      <c r="Z874" s="46"/>
    </row>
    <row r="875" spans="1:26" ht="12.75" customHeight="1" x14ac:dyDescent="0.2">
      <c r="A875" s="46"/>
      <c r="B875" s="46"/>
      <c r="C875" s="46"/>
      <c r="D875" s="46"/>
      <c r="E875" s="39"/>
      <c r="F875" s="46"/>
      <c r="G875" s="39"/>
      <c r="H875" s="39"/>
      <c r="I875" s="46"/>
      <c r="J875" s="46"/>
      <c r="K875" s="46"/>
      <c r="L875" s="46"/>
      <c r="M875" s="46"/>
      <c r="N875" s="46"/>
      <c r="O875" s="46"/>
      <c r="P875" s="46"/>
      <c r="Q875" s="46"/>
      <c r="R875" s="46"/>
      <c r="S875" s="46"/>
      <c r="T875" s="46"/>
      <c r="U875" s="46"/>
      <c r="V875" s="46"/>
      <c r="W875" s="46"/>
      <c r="X875" s="46"/>
      <c r="Y875" s="46"/>
      <c r="Z875" s="46"/>
    </row>
    <row r="876" spans="1:26" ht="12.75" customHeight="1" x14ac:dyDescent="0.2">
      <c r="A876" s="46"/>
      <c r="B876" s="46"/>
      <c r="C876" s="46"/>
      <c r="D876" s="46"/>
      <c r="E876" s="39"/>
      <c r="F876" s="46"/>
      <c r="G876" s="39"/>
      <c r="H876" s="39"/>
      <c r="I876" s="46"/>
      <c r="J876" s="46"/>
      <c r="K876" s="46"/>
      <c r="L876" s="46"/>
      <c r="M876" s="46"/>
      <c r="N876" s="46"/>
      <c r="O876" s="46"/>
      <c r="P876" s="46"/>
      <c r="Q876" s="46"/>
      <c r="R876" s="46"/>
      <c r="S876" s="46"/>
      <c r="T876" s="46"/>
      <c r="U876" s="46"/>
      <c r="V876" s="46"/>
      <c r="W876" s="46"/>
      <c r="X876" s="46"/>
      <c r="Y876" s="46"/>
      <c r="Z876" s="46"/>
    </row>
    <row r="877" spans="1:26" ht="12.75" customHeight="1" x14ac:dyDescent="0.2">
      <c r="A877" s="46"/>
      <c r="B877" s="46"/>
      <c r="C877" s="46"/>
      <c r="D877" s="46"/>
      <c r="E877" s="39"/>
      <c r="F877" s="46"/>
      <c r="G877" s="39"/>
      <c r="H877" s="39"/>
      <c r="I877" s="46"/>
      <c r="J877" s="46"/>
      <c r="K877" s="46"/>
      <c r="L877" s="46"/>
      <c r="M877" s="46"/>
      <c r="N877" s="46"/>
      <c r="O877" s="46"/>
      <c r="P877" s="46"/>
      <c r="Q877" s="46"/>
      <c r="R877" s="46"/>
      <c r="S877" s="46"/>
      <c r="T877" s="46"/>
      <c r="U877" s="46"/>
      <c r="V877" s="46"/>
      <c r="W877" s="46"/>
      <c r="X877" s="46"/>
      <c r="Y877" s="46"/>
      <c r="Z877" s="46"/>
    </row>
    <row r="878" spans="1:26" ht="12.75" customHeight="1" x14ac:dyDescent="0.2">
      <c r="A878" s="46"/>
      <c r="B878" s="46"/>
      <c r="C878" s="46"/>
      <c r="D878" s="46"/>
      <c r="E878" s="39"/>
      <c r="F878" s="46"/>
      <c r="G878" s="39"/>
      <c r="H878" s="39"/>
      <c r="I878" s="46"/>
      <c r="J878" s="46"/>
      <c r="K878" s="46"/>
      <c r="L878" s="46"/>
      <c r="M878" s="46"/>
      <c r="N878" s="46"/>
      <c r="O878" s="46"/>
      <c r="P878" s="46"/>
      <c r="Q878" s="46"/>
      <c r="R878" s="46"/>
      <c r="S878" s="46"/>
      <c r="T878" s="46"/>
      <c r="U878" s="46"/>
      <c r="V878" s="46"/>
      <c r="W878" s="46"/>
      <c r="X878" s="46"/>
      <c r="Y878" s="46"/>
      <c r="Z878" s="46"/>
    </row>
    <row r="879" spans="1:26" ht="12.75" customHeight="1" x14ac:dyDescent="0.2">
      <c r="A879" s="46"/>
      <c r="B879" s="46"/>
      <c r="C879" s="46"/>
      <c r="D879" s="46"/>
      <c r="E879" s="39"/>
      <c r="F879" s="46"/>
      <c r="G879" s="39"/>
      <c r="H879" s="39"/>
      <c r="I879" s="46"/>
      <c r="J879" s="46"/>
      <c r="K879" s="46"/>
      <c r="L879" s="46"/>
      <c r="M879" s="46"/>
      <c r="N879" s="46"/>
      <c r="O879" s="46"/>
      <c r="P879" s="46"/>
      <c r="Q879" s="46"/>
      <c r="R879" s="46"/>
      <c r="S879" s="46"/>
      <c r="T879" s="46"/>
      <c r="U879" s="46"/>
      <c r="V879" s="46"/>
      <c r="W879" s="46"/>
      <c r="X879" s="46"/>
      <c r="Y879" s="46"/>
      <c r="Z879" s="46"/>
    </row>
    <row r="880" spans="1:26" ht="12.75" customHeight="1" x14ac:dyDescent="0.2">
      <c r="A880" s="46"/>
      <c r="B880" s="46"/>
      <c r="C880" s="46"/>
      <c r="D880" s="46"/>
      <c r="E880" s="39"/>
      <c r="F880" s="46"/>
      <c r="G880" s="39"/>
      <c r="H880" s="39"/>
      <c r="I880" s="46"/>
      <c r="J880" s="46"/>
      <c r="K880" s="46"/>
      <c r="L880" s="46"/>
      <c r="M880" s="46"/>
      <c r="N880" s="46"/>
      <c r="O880" s="46"/>
      <c r="P880" s="46"/>
      <c r="Q880" s="46"/>
      <c r="R880" s="46"/>
      <c r="S880" s="46"/>
      <c r="T880" s="46"/>
      <c r="U880" s="46"/>
      <c r="V880" s="46"/>
      <c r="W880" s="46"/>
      <c r="X880" s="46"/>
      <c r="Y880" s="46"/>
      <c r="Z880" s="46"/>
    </row>
    <row r="881" spans="1:26" ht="12.75" customHeight="1" x14ac:dyDescent="0.2">
      <c r="A881" s="46"/>
      <c r="B881" s="46"/>
      <c r="C881" s="46"/>
      <c r="D881" s="46"/>
      <c r="E881" s="39"/>
      <c r="F881" s="46"/>
      <c r="G881" s="39"/>
      <c r="H881" s="39"/>
      <c r="I881" s="46"/>
      <c r="J881" s="46"/>
      <c r="K881" s="46"/>
      <c r="L881" s="46"/>
      <c r="M881" s="46"/>
      <c r="N881" s="46"/>
      <c r="O881" s="46"/>
      <c r="P881" s="46"/>
      <c r="Q881" s="46"/>
      <c r="R881" s="46"/>
      <c r="S881" s="46"/>
      <c r="T881" s="46"/>
      <c r="U881" s="46"/>
      <c r="V881" s="46"/>
      <c r="W881" s="46"/>
      <c r="X881" s="46"/>
      <c r="Y881" s="46"/>
      <c r="Z881" s="46"/>
    </row>
    <row r="882" spans="1:26" ht="12.75" customHeight="1" x14ac:dyDescent="0.2">
      <c r="A882" s="46"/>
      <c r="B882" s="46"/>
      <c r="C882" s="46"/>
      <c r="D882" s="46"/>
      <c r="E882" s="39"/>
      <c r="F882" s="46"/>
      <c r="G882" s="39"/>
      <c r="H882" s="39"/>
      <c r="I882" s="46"/>
      <c r="J882" s="46"/>
      <c r="K882" s="46"/>
      <c r="L882" s="46"/>
      <c r="M882" s="46"/>
      <c r="N882" s="46"/>
      <c r="O882" s="46"/>
      <c r="P882" s="46"/>
      <c r="Q882" s="46"/>
      <c r="R882" s="46"/>
      <c r="S882" s="46"/>
      <c r="T882" s="46"/>
      <c r="U882" s="46"/>
      <c r="V882" s="46"/>
      <c r="W882" s="46"/>
      <c r="X882" s="46"/>
      <c r="Y882" s="46"/>
      <c r="Z882" s="46"/>
    </row>
    <row r="883" spans="1:26" ht="12.75" customHeight="1" x14ac:dyDescent="0.2">
      <c r="A883" s="46"/>
      <c r="B883" s="46"/>
      <c r="C883" s="46"/>
      <c r="D883" s="46"/>
      <c r="E883" s="39"/>
      <c r="F883" s="46"/>
      <c r="G883" s="39"/>
      <c r="H883" s="39"/>
      <c r="I883" s="46"/>
      <c r="J883" s="46"/>
      <c r="K883" s="46"/>
      <c r="L883" s="46"/>
      <c r="M883" s="46"/>
      <c r="N883" s="46"/>
      <c r="O883" s="46"/>
      <c r="P883" s="46"/>
      <c r="Q883" s="46"/>
      <c r="R883" s="46"/>
      <c r="S883" s="46"/>
      <c r="T883" s="46"/>
      <c r="U883" s="46"/>
      <c r="V883" s="46"/>
      <c r="W883" s="46"/>
      <c r="X883" s="46"/>
      <c r="Y883" s="46"/>
      <c r="Z883" s="46"/>
    </row>
    <row r="884" spans="1:26" ht="12.75" customHeight="1" x14ac:dyDescent="0.2">
      <c r="A884" s="46"/>
      <c r="B884" s="46"/>
      <c r="C884" s="46"/>
      <c r="D884" s="46"/>
      <c r="E884" s="39"/>
      <c r="F884" s="46"/>
      <c r="G884" s="39"/>
      <c r="H884" s="39"/>
      <c r="I884" s="46"/>
      <c r="J884" s="46"/>
      <c r="K884" s="46"/>
      <c r="L884" s="46"/>
      <c r="M884" s="46"/>
      <c r="N884" s="46"/>
      <c r="O884" s="46"/>
      <c r="P884" s="46"/>
      <c r="Q884" s="46"/>
      <c r="R884" s="46"/>
      <c r="S884" s="46"/>
      <c r="T884" s="46"/>
      <c r="U884" s="46"/>
      <c r="V884" s="46"/>
      <c r="W884" s="46"/>
      <c r="X884" s="46"/>
      <c r="Y884" s="46"/>
      <c r="Z884" s="46"/>
    </row>
    <row r="885" spans="1:26" ht="12.75" customHeight="1" x14ac:dyDescent="0.2">
      <c r="A885" s="46"/>
      <c r="B885" s="46"/>
      <c r="C885" s="46"/>
      <c r="D885" s="46"/>
      <c r="E885" s="39"/>
      <c r="F885" s="46"/>
      <c r="G885" s="39"/>
      <c r="H885" s="39"/>
      <c r="I885" s="46"/>
      <c r="J885" s="46"/>
      <c r="K885" s="46"/>
      <c r="L885" s="46"/>
      <c r="M885" s="46"/>
      <c r="N885" s="46"/>
      <c r="O885" s="46"/>
      <c r="P885" s="46"/>
      <c r="Q885" s="46"/>
      <c r="R885" s="46"/>
      <c r="S885" s="46"/>
      <c r="T885" s="46"/>
      <c r="U885" s="46"/>
      <c r="V885" s="46"/>
      <c r="W885" s="46"/>
      <c r="X885" s="46"/>
      <c r="Y885" s="46"/>
      <c r="Z885" s="46"/>
    </row>
    <row r="886" spans="1:26" ht="12.75" customHeight="1" x14ac:dyDescent="0.2">
      <c r="A886" s="46"/>
      <c r="B886" s="46"/>
      <c r="C886" s="46"/>
      <c r="D886" s="46"/>
      <c r="E886" s="39"/>
      <c r="F886" s="46"/>
      <c r="G886" s="39"/>
      <c r="H886" s="39"/>
      <c r="I886" s="46"/>
      <c r="J886" s="46"/>
      <c r="K886" s="46"/>
      <c r="L886" s="46"/>
      <c r="M886" s="46"/>
      <c r="N886" s="46"/>
      <c r="O886" s="46"/>
      <c r="P886" s="46"/>
      <c r="Q886" s="46"/>
      <c r="R886" s="46"/>
      <c r="S886" s="46"/>
      <c r="T886" s="46"/>
      <c r="U886" s="46"/>
      <c r="V886" s="46"/>
      <c r="W886" s="46"/>
      <c r="X886" s="46"/>
      <c r="Y886" s="46"/>
      <c r="Z886" s="46"/>
    </row>
    <row r="887" spans="1:26" ht="12.75" customHeight="1" x14ac:dyDescent="0.2">
      <c r="A887" s="46"/>
      <c r="B887" s="46"/>
      <c r="C887" s="46"/>
      <c r="D887" s="46"/>
      <c r="E887" s="39"/>
      <c r="F887" s="46"/>
      <c r="G887" s="39"/>
      <c r="H887" s="39"/>
      <c r="I887" s="46"/>
      <c r="J887" s="46"/>
      <c r="K887" s="46"/>
      <c r="L887" s="46"/>
      <c r="M887" s="46"/>
      <c r="N887" s="46"/>
      <c r="O887" s="46"/>
      <c r="P887" s="46"/>
      <c r="Q887" s="46"/>
      <c r="R887" s="46"/>
      <c r="S887" s="46"/>
      <c r="T887" s="46"/>
      <c r="U887" s="46"/>
      <c r="V887" s="46"/>
      <c r="W887" s="46"/>
      <c r="X887" s="46"/>
      <c r="Y887" s="46"/>
      <c r="Z887" s="46"/>
    </row>
    <row r="888" spans="1:26" ht="12.75" customHeight="1" x14ac:dyDescent="0.2">
      <c r="A888" s="46"/>
      <c r="B888" s="46"/>
      <c r="C888" s="46"/>
      <c r="D888" s="46"/>
      <c r="E888" s="39"/>
      <c r="F888" s="46"/>
      <c r="G888" s="39"/>
      <c r="H888" s="39"/>
      <c r="I888" s="46"/>
      <c r="J888" s="46"/>
      <c r="K888" s="46"/>
      <c r="L888" s="46"/>
      <c r="M888" s="46"/>
      <c r="N888" s="46"/>
      <c r="O888" s="46"/>
      <c r="P888" s="46"/>
      <c r="Q888" s="46"/>
      <c r="R888" s="46"/>
      <c r="S888" s="46"/>
      <c r="T888" s="46"/>
      <c r="U888" s="46"/>
      <c r="V888" s="46"/>
      <c r="W888" s="46"/>
      <c r="X888" s="46"/>
      <c r="Y888" s="46"/>
      <c r="Z888" s="46"/>
    </row>
    <row r="889" spans="1:26" ht="12.75" customHeight="1" x14ac:dyDescent="0.2">
      <c r="A889" s="46"/>
      <c r="B889" s="46"/>
      <c r="C889" s="46"/>
      <c r="D889" s="46"/>
      <c r="E889" s="39"/>
      <c r="F889" s="46"/>
      <c r="G889" s="39"/>
      <c r="H889" s="39"/>
      <c r="I889" s="46"/>
      <c r="J889" s="46"/>
      <c r="K889" s="46"/>
      <c r="L889" s="46"/>
      <c r="M889" s="46"/>
      <c r="N889" s="46"/>
      <c r="O889" s="46"/>
      <c r="P889" s="46"/>
      <c r="Q889" s="46"/>
      <c r="R889" s="46"/>
      <c r="S889" s="46"/>
      <c r="T889" s="46"/>
      <c r="U889" s="46"/>
      <c r="V889" s="46"/>
      <c r="W889" s="46"/>
      <c r="X889" s="46"/>
      <c r="Y889" s="46"/>
      <c r="Z889" s="46"/>
    </row>
    <row r="890" spans="1:26" ht="12.75" customHeight="1" x14ac:dyDescent="0.2">
      <c r="A890" s="46"/>
      <c r="B890" s="46"/>
      <c r="C890" s="46"/>
      <c r="D890" s="46"/>
      <c r="E890" s="39"/>
      <c r="F890" s="46"/>
      <c r="G890" s="39"/>
      <c r="H890" s="39"/>
      <c r="I890" s="46"/>
      <c r="J890" s="46"/>
      <c r="K890" s="46"/>
      <c r="L890" s="46"/>
      <c r="M890" s="46"/>
      <c r="N890" s="46"/>
      <c r="O890" s="46"/>
      <c r="P890" s="46"/>
      <c r="Q890" s="46"/>
      <c r="R890" s="46"/>
      <c r="S890" s="46"/>
      <c r="T890" s="46"/>
      <c r="U890" s="46"/>
      <c r="V890" s="46"/>
      <c r="W890" s="46"/>
      <c r="X890" s="46"/>
      <c r="Y890" s="46"/>
      <c r="Z890" s="46"/>
    </row>
    <row r="891" spans="1:26" ht="12.75" customHeight="1" x14ac:dyDescent="0.2">
      <c r="A891" s="46"/>
      <c r="B891" s="46"/>
      <c r="C891" s="46"/>
      <c r="D891" s="46"/>
      <c r="E891" s="39"/>
      <c r="F891" s="46"/>
      <c r="G891" s="39"/>
      <c r="H891" s="39"/>
      <c r="I891" s="46"/>
      <c r="J891" s="46"/>
      <c r="K891" s="46"/>
      <c r="L891" s="46"/>
      <c r="M891" s="46"/>
      <c r="N891" s="46"/>
      <c r="O891" s="46"/>
      <c r="P891" s="46"/>
      <c r="Q891" s="46"/>
      <c r="R891" s="46"/>
      <c r="S891" s="46"/>
      <c r="T891" s="46"/>
      <c r="U891" s="46"/>
      <c r="V891" s="46"/>
      <c r="W891" s="46"/>
      <c r="X891" s="46"/>
      <c r="Y891" s="46"/>
      <c r="Z891" s="46"/>
    </row>
    <row r="892" spans="1:26" ht="12.75" customHeight="1" x14ac:dyDescent="0.2">
      <c r="A892" s="46"/>
      <c r="B892" s="46"/>
      <c r="C892" s="46"/>
      <c r="D892" s="46"/>
      <c r="E892" s="39"/>
      <c r="F892" s="46"/>
      <c r="G892" s="39"/>
      <c r="H892" s="39"/>
      <c r="I892" s="46"/>
      <c r="J892" s="46"/>
      <c r="K892" s="46"/>
      <c r="L892" s="46"/>
      <c r="M892" s="46"/>
      <c r="N892" s="46"/>
      <c r="O892" s="46"/>
      <c r="P892" s="46"/>
      <c r="Q892" s="46"/>
      <c r="R892" s="46"/>
      <c r="S892" s="46"/>
      <c r="T892" s="46"/>
      <c r="U892" s="46"/>
      <c r="V892" s="46"/>
      <c r="W892" s="46"/>
      <c r="X892" s="46"/>
      <c r="Y892" s="46"/>
      <c r="Z892" s="46"/>
    </row>
    <row r="893" spans="1:26" ht="12.75" customHeight="1" x14ac:dyDescent="0.2">
      <c r="A893" s="46"/>
      <c r="B893" s="46"/>
      <c r="C893" s="46"/>
      <c r="D893" s="46"/>
      <c r="E893" s="39"/>
      <c r="F893" s="46"/>
      <c r="G893" s="39"/>
      <c r="H893" s="39"/>
      <c r="I893" s="46"/>
      <c r="J893" s="46"/>
      <c r="K893" s="46"/>
      <c r="L893" s="46"/>
      <c r="M893" s="46"/>
      <c r="N893" s="46"/>
      <c r="O893" s="46"/>
      <c r="P893" s="46"/>
      <c r="Q893" s="46"/>
      <c r="R893" s="46"/>
      <c r="S893" s="46"/>
      <c r="T893" s="46"/>
      <c r="U893" s="46"/>
      <c r="V893" s="46"/>
      <c r="W893" s="46"/>
      <c r="X893" s="46"/>
      <c r="Y893" s="46"/>
      <c r="Z893" s="46"/>
    </row>
    <row r="894" spans="1:26" ht="12.75" customHeight="1" x14ac:dyDescent="0.2">
      <c r="A894" s="46"/>
      <c r="B894" s="46"/>
      <c r="C894" s="46"/>
      <c r="D894" s="46"/>
      <c r="E894" s="39"/>
      <c r="F894" s="46"/>
      <c r="G894" s="39"/>
      <c r="H894" s="39"/>
      <c r="I894" s="46"/>
      <c r="J894" s="46"/>
      <c r="K894" s="46"/>
      <c r="L894" s="46"/>
      <c r="M894" s="46"/>
      <c r="N894" s="46"/>
      <c r="O894" s="46"/>
      <c r="P894" s="46"/>
      <c r="Q894" s="46"/>
      <c r="R894" s="46"/>
      <c r="S894" s="46"/>
      <c r="T894" s="46"/>
      <c r="U894" s="46"/>
      <c r="V894" s="46"/>
      <c r="W894" s="46"/>
      <c r="X894" s="46"/>
      <c r="Y894" s="46"/>
      <c r="Z894" s="46"/>
    </row>
    <row r="895" spans="1:26" ht="12.75" customHeight="1" x14ac:dyDescent="0.2">
      <c r="A895" s="46"/>
      <c r="B895" s="46"/>
      <c r="C895" s="46"/>
      <c r="D895" s="46"/>
      <c r="E895" s="39"/>
      <c r="F895" s="46"/>
      <c r="G895" s="39"/>
      <c r="H895" s="39"/>
      <c r="I895" s="46"/>
      <c r="J895" s="46"/>
      <c r="K895" s="46"/>
      <c r="L895" s="46"/>
      <c r="M895" s="46"/>
      <c r="N895" s="46"/>
      <c r="O895" s="46"/>
      <c r="P895" s="46"/>
      <c r="Q895" s="46"/>
      <c r="R895" s="46"/>
      <c r="S895" s="46"/>
      <c r="T895" s="46"/>
      <c r="U895" s="46"/>
      <c r="V895" s="46"/>
      <c r="W895" s="46"/>
      <c r="X895" s="46"/>
      <c r="Y895" s="46"/>
      <c r="Z895" s="46"/>
    </row>
    <row r="896" spans="1:26" ht="12.75" customHeight="1" x14ac:dyDescent="0.2">
      <c r="A896" s="46"/>
      <c r="B896" s="46"/>
      <c r="C896" s="46"/>
      <c r="D896" s="46"/>
      <c r="E896" s="39"/>
      <c r="F896" s="46"/>
      <c r="G896" s="39"/>
      <c r="H896" s="39"/>
      <c r="I896" s="46"/>
      <c r="J896" s="46"/>
      <c r="K896" s="46"/>
      <c r="L896" s="46"/>
      <c r="M896" s="46"/>
      <c r="N896" s="46"/>
      <c r="O896" s="46"/>
      <c r="P896" s="46"/>
      <c r="Q896" s="46"/>
      <c r="R896" s="46"/>
      <c r="S896" s="46"/>
      <c r="T896" s="46"/>
      <c r="U896" s="46"/>
      <c r="V896" s="46"/>
      <c r="W896" s="46"/>
      <c r="X896" s="46"/>
      <c r="Y896" s="46"/>
      <c r="Z896" s="46"/>
    </row>
    <row r="897" spans="1:26" ht="12.75" customHeight="1" x14ac:dyDescent="0.2">
      <c r="A897" s="46"/>
      <c r="B897" s="46"/>
      <c r="C897" s="46"/>
      <c r="D897" s="46"/>
      <c r="E897" s="39"/>
      <c r="F897" s="46"/>
      <c r="G897" s="39"/>
      <c r="H897" s="39"/>
      <c r="I897" s="46"/>
      <c r="J897" s="46"/>
      <c r="K897" s="46"/>
      <c r="L897" s="46"/>
      <c r="M897" s="46"/>
      <c r="N897" s="46"/>
      <c r="O897" s="46"/>
      <c r="P897" s="46"/>
      <c r="Q897" s="46"/>
      <c r="R897" s="46"/>
      <c r="S897" s="46"/>
      <c r="T897" s="46"/>
      <c r="U897" s="46"/>
      <c r="V897" s="46"/>
      <c r="W897" s="46"/>
      <c r="X897" s="46"/>
      <c r="Y897" s="46"/>
      <c r="Z897" s="46"/>
    </row>
    <row r="898" spans="1:26" ht="12.75" customHeight="1" x14ac:dyDescent="0.2">
      <c r="A898" s="46"/>
      <c r="B898" s="46"/>
      <c r="C898" s="46"/>
      <c r="D898" s="46"/>
      <c r="E898" s="39"/>
      <c r="F898" s="46"/>
      <c r="G898" s="39"/>
      <c r="H898" s="39"/>
      <c r="I898" s="46"/>
      <c r="J898" s="46"/>
      <c r="K898" s="46"/>
      <c r="L898" s="46"/>
      <c r="M898" s="46"/>
      <c r="N898" s="46"/>
      <c r="O898" s="46"/>
      <c r="P898" s="46"/>
      <c r="Q898" s="46"/>
      <c r="R898" s="46"/>
      <c r="S898" s="46"/>
      <c r="T898" s="46"/>
      <c r="U898" s="46"/>
      <c r="V898" s="46"/>
      <c r="W898" s="46"/>
      <c r="X898" s="46"/>
      <c r="Y898" s="46"/>
      <c r="Z898" s="46"/>
    </row>
    <row r="899" spans="1:26" ht="12.75" customHeight="1" x14ac:dyDescent="0.2">
      <c r="A899" s="46"/>
      <c r="B899" s="46"/>
      <c r="C899" s="46"/>
      <c r="D899" s="46"/>
      <c r="E899" s="39"/>
      <c r="F899" s="46"/>
      <c r="G899" s="39"/>
      <c r="H899" s="39"/>
      <c r="I899" s="46"/>
      <c r="J899" s="46"/>
      <c r="K899" s="46"/>
      <c r="L899" s="46"/>
      <c r="M899" s="46"/>
      <c r="N899" s="46"/>
      <c r="O899" s="46"/>
      <c r="P899" s="46"/>
      <c r="Q899" s="46"/>
      <c r="R899" s="46"/>
      <c r="S899" s="46"/>
      <c r="T899" s="46"/>
      <c r="U899" s="46"/>
      <c r="V899" s="46"/>
      <c r="W899" s="46"/>
      <c r="X899" s="46"/>
      <c r="Y899" s="46"/>
      <c r="Z899" s="46"/>
    </row>
    <row r="900" spans="1:26" ht="12.75" customHeight="1" x14ac:dyDescent="0.2">
      <c r="A900" s="46"/>
      <c r="B900" s="46"/>
      <c r="C900" s="46"/>
      <c r="D900" s="46"/>
      <c r="E900" s="39"/>
      <c r="F900" s="46"/>
      <c r="G900" s="39"/>
      <c r="H900" s="39"/>
      <c r="I900" s="46"/>
      <c r="J900" s="46"/>
      <c r="K900" s="46"/>
      <c r="L900" s="46"/>
      <c r="M900" s="46"/>
      <c r="N900" s="46"/>
      <c r="O900" s="46"/>
      <c r="P900" s="46"/>
      <c r="Q900" s="46"/>
      <c r="R900" s="46"/>
      <c r="S900" s="46"/>
      <c r="T900" s="46"/>
      <c r="U900" s="46"/>
      <c r="V900" s="46"/>
      <c r="W900" s="46"/>
      <c r="X900" s="46"/>
      <c r="Y900" s="46"/>
      <c r="Z900" s="46"/>
    </row>
    <row r="901" spans="1:26" ht="12.75" customHeight="1" x14ac:dyDescent="0.2">
      <c r="A901" s="46"/>
      <c r="B901" s="46"/>
      <c r="C901" s="46"/>
      <c r="D901" s="46"/>
      <c r="E901" s="39"/>
      <c r="F901" s="46"/>
      <c r="G901" s="39"/>
      <c r="H901" s="39"/>
      <c r="I901" s="46"/>
      <c r="J901" s="46"/>
      <c r="K901" s="46"/>
      <c r="L901" s="46"/>
      <c r="M901" s="46"/>
      <c r="N901" s="46"/>
      <c r="O901" s="46"/>
      <c r="P901" s="46"/>
      <c r="Q901" s="46"/>
      <c r="R901" s="46"/>
      <c r="S901" s="46"/>
      <c r="T901" s="46"/>
      <c r="U901" s="46"/>
      <c r="V901" s="46"/>
      <c r="W901" s="46"/>
      <c r="X901" s="46"/>
      <c r="Y901" s="46"/>
      <c r="Z901" s="46"/>
    </row>
    <row r="902" spans="1:26" ht="12.75" customHeight="1" x14ac:dyDescent="0.2">
      <c r="A902" s="46"/>
      <c r="B902" s="46"/>
      <c r="C902" s="46"/>
      <c r="D902" s="46"/>
      <c r="E902" s="39"/>
      <c r="F902" s="46"/>
      <c r="G902" s="39"/>
      <c r="H902" s="39"/>
      <c r="I902" s="46"/>
      <c r="J902" s="46"/>
      <c r="K902" s="46"/>
      <c r="L902" s="46"/>
      <c r="M902" s="46"/>
      <c r="N902" s="46"/>
      <c r="O902" s="46"/>
      <c r="P902" s="46"/>
      <c r="Q902" s="46"/>
      <c r="R902" s="46"/>
      <c r="S902" s="46"/>
      <c r="T902" s="46"/>
      <c r="U902" s="46"/>
      <c r="V902" s="46"/>
      <c r="W902" s="46"/>
      <c r="X902" s="46"/>
      <c r="Y902" s="46"/>
      <c r="Z902" s="46"/>
    </row>
    <row r="903" spans="1:26" ht="12.75" customHeight="1" x14ac:dyDescent="0.2">
      <c r="A903" s="46"/>
      <c r="B903" s="46"/>
      <c r="C903" s="46"/>
      <c r="D903" s="46"/>
      <c r="E903" s="39"/>
      <c r="F903" s="46"/>
      <c r="G903" s="39"/>
      <c r="H903" s="39"/>
      <c r="I903" s="46"/>
      <c r="J903" s="46"/>
      <c r="K903" s="46"/>
      <c r="L903" s="46"/>
      <c r="M903" s="46"/>
      <c r="N903" s="46"/>
      <c r="O903" s="46"/>
      <c r="P903" s="46"/>
      <c r="Q903" s="46"/>
      <c r="R903" s="46"/>
      <c r="S903" s="46"/>
      <c r="T903" s="46"/>
      <c r="U903" s="46"/>
      <c r="V903" s="46"/>
      <c r="W903" s="46"/>
      <c r="X903" s="46"/>
      <c r="Y903" s="46"/>
      <c r="Z903" s="46"/>
    </row>
    <row r="904" spans="1:26" ht="12.75" customHeight="1" x14ac:dyDescent="0.2">
      <c r="A904" s="46"/>
      <c r="B904" s="46"/>
      <c r="C904" s="46"/>
      <c r="D904" s="46"/>
      <c r="E904" s="39"/>
      <c r="F904" s="46"/>
      <c r="G904" s="39"/>
      <c r="H904" s="39"/>
      <c r="I904" s="46"/>
      <c r="J904" s="46"/>
      <c r="K904" s="46"/>
      <c r="L904" s="46"/>
      <c r="M904" s="46"/>
      <c r="N904" s="46"/>
      <c r="O904" s="46"/>
      <c r="P904" s="46"/>
      <c r="Q904" s="46"/>
      <c r="R904" s="46"/>
      <c r="S904" s="46"/>
      <c r="T904" s="46"/>
      <c r="U904" s="46"/>
      <c r="V904" s="46"/>
      <c r="W904" s="46"/>
      <c r="X904" s="46"/>
      <c r="Y904" s="46"/>
      <c r="Z904" s="46"/>
    </row>
    <row r="905" spans="1:26" ht="12.75" customHeight="1" x14ac:dyDescent="0.2">
      <c r="A905" s="46"/>
      <c r="B905" s="46"/>
      <c r="C905" s="46"/>
      <c r="D905" s="46"/>
      <c r="E905" s="39"/>
      <c r="F905" s="46"/>
      <c r="G905" s="39"/>
      <c r="H905" s="39"/>
      <c r="I905" s="46"/>
      <c r="J905" s="46"/>
      <c r="K905" s="46"/>
      <c r="L905" s="46"/>
      <c r="M905" s="46"/>
      <c r="N905" s="46"/>
      <c r="O905" s="46"/>
      <c r="P905" s="46"/>
      <c r="Q905" s="46"/>
      <c r="R905" s="46"/>
      <c r="S905" s="46"/>
      <c r="T905" s="46"/>
      <c r="U905" s="46"/>
      <c r="V905" s="46"/>
      <c r="W905" s="46"/>
      <c r="X905" s="46"/>
      <c r="Y905" s="46"/>
      <c r="Z905" s="46"/>
    </row>
    <row r="906" spans="1:26" ht="12.75" customHeight="1" x14ac:dyDescent="0.2">
      <c r="A906" s="46"/>
      <c r="B906" s="46"/>
      <c r="C906" s="46"/>
      <c r="D906" s="46"/>
      <c r="E906" s="39"/>
      <c r="F906" s="46"/>
      <c r="G906" s="39"/>
      <c r="H906" s="39"/>
      <c r="I906" s="46"/>
      <c r="J906" s="46"/>
      <c r="K906" s="46"/>
      <c r="L906" s="46"/>
      <c r="M906" s="46"/>
      <c r="N906" s="46"/>
      <c r="O906" s="46"/>
      <c r="P906" s="46"/>
      <c r="Q906" s="46"/>
      <c r="R906" s="46"/>
      <c r="S906" s="46"/>
      <c r="T906" s="46"/>
      <c r="U906" s="46"/>
      <c r="V906" s="46"/>
      <c r="W906" s="46"/>
      <c r="X906" s="46"/>
      <c r="Y906" s="46"/>
      <c r="Z906" s="46"/>
    </row>
    <row r="907" spans="1:26" ht="12.75" customHeight="1" x14ac:dyDescent="0.2">
      <c r="A907" s="46"/>
      <c r="B907" s="46"/>
      <c r="C907" s="46"/>
      <c r="D907" s="46"/>
      <c r="E907" s="39"/>
      <c r="F907" s="46"/>
      <c r="G907" s="39"/>
      <c r="H907" s="39"/>
      <c r="I907" s="46"/>
      <c r="J907" s="46"/>
      <c r="K907" s="46"/>
      <c r="L907" s="46"/>
      <c r="M907" s="46"/>
      <c r="N907" s="46"/>
      <c r="O907" s="46"/>
      <c r="P907" s="46"/>
      <c r="Q907" s="46"/>
      <c r="R907" s="46"/>
      <c r="S907" s="46"/>
      <c r="T907" s="46"/>
      <c r="U907" s="46"/>
      <c r="V907" s="46"/>
      <c r="W907" s="46"/>
      <c r="X907" s="46"/>
      <c r="Y907" s="46"/>
      <c r="Z907" s="46"/>
    </row>
    <row r="908" spans="1:26" ht="12.75" customHeight="1" x14ac:dyDescent="0.2">
      <c r="A908" s="46"/>
      <c r="B908" s="46"/>
      <c r="C908" s="46"/>
      <c r="D908" s="46"/>
      <c r="E908" s="39"/>
      <c r="F908" s="46"/>
      <c r="G908" s="39"/>
      <c r="H908" s="39"/>
      <c r="I908" s="46"/>
      <c r="J908" s="46"/>
      <c r="K908" s="46"/>
      <c r="L908" s="46"/>
      <c r="M908" s="46"/>
      <c r="N908" s="46"/>
      <c r="O908" s="46"/>
      <c r="P908" s="46"/>
      <c r="Q908" s="46"/>
      <c r="R908" s="46"/>
      <c r="S908" s="46"/>
      <c r="T908" s="46"/>
      <c r="U908" s="46"/>
      <c r="V908" s="46"/>
      <c r="W908" s="46"/>
      <c r="X908" s="46"/>
      <c r="Y908" s="46"/>
      <c r="Z908" s="46"/>
    </row>
    <row r="909" spans="1:26" ht="12.75" customHeight="1" x14ac:dyDescent="0.2">
      <c r="A909" s="46"/>
      <c r="B909" s="46"/>
      <c r="C909" s="46"/>
      <c r="D909" s="46"/>
      <c r="E909" s="39"/>
      <c r="F909" s="46"/>
      <c r="G909" s="39"/>
      <c r="H909" s="39"/>
      <c r="I909" s="46"/>
      <c r="J909" s="46"/>
      <c r="K909" s="46"/>
      <c r="L909" s="46"/>
      <c r="M909" s="46"/>
      <c r="N909" s="46"/>
      <c r="O909" s="46"/>
      <c r="P909" s="46"/>
      <c r="Q909" s="46"/>
      <c r="R909" s="46"/>
      <c r="S909" s="46"/>
      <c r="T909" s="46"/>
      <c r="U909" s="46"/>
      <c r="V909" s="46"/>
      <c r="W909" s="46"/>
      <c r="X909" s="46"/>
      <c r="Y909" s="46"/>
      <c r="Z909" s="46"/>
    </row>
    <row r="910" spans="1:26" ht="12.75" customHeight="1" x14ac:dyDescent="0.2">
      <c r="A910" s="46"/>
      <c r="B910" s="46"/>
      <c r="C910" s="46"/>
      <c r="D910" s="46"/>
      <c r="E910" s="39"/>
      <c r="F910" s="46"/>
      <c r="G910" s="39"/>
      <c r="H910" s="39"/>
      <c r="I910" s="46"/>
      <c r="J910" s="46"/>
      <c r="K910" s="46"/>
      <c r="L910" s="46"/>
      <c r="M910" s="46"/>
      <c r="N910" s="46"/>
      <c r="O910" s="46"/>
      <c r="P910" s="46"/>
      <c r="Q910" s="46"/>
      <c r="R910" s="46"/>
      <c r="S910" s="46"/>
      <c r="T910" s="46"/>
      <c r="U910" s="46"/>
      <c r="V910" s="46"/>
      <c r="W910" s="46"/>
      <c r="X910" s="46"/>
      <c r="Y910" s="46"/>
      <c r="Z910" s="46"/>
    </row>
    <row r="911" spans="1:26" ht="12.75" customHeight="1" x14ac:dyDescent="0.2">
      <c r="A911" s="46"/>
      <c r="B911" s="46"/>
      <c r="C911" s="46"/>
      <c r="D911" s="46"/>
      <c r="E911" s="39"/>
      <c r="F911" s="46"/>
      <c r="G911" s="39"/>
      <c r="H911" s="39"/>
      <c r="I911" s="46"/>
      <c r="J911" s="46"/>
      <c r="K911" s="46"/>
      <c r="L911" s="46"/>
      <c r="M911" s="46"/>
      <c r="N911" s="46"/>
      <c r="O911" s="46"/>
      <c r="P911" s="46"/>
      <c r="Q911" s="46"/>
      <c r="R911" s="46"/>
      <c r="S911" s="46"/>
      <c r="T911" s="46"/>
      <c r="U911" s="46"/>
      <c r="V911" s="46"/>
      <c r="W911" s="46"/>
      <c r="X911" s="46"/>
      <c r="Y911" s="46"/>
      <c r="Z911" s="46"/>
    </row>
    <row r="912" spans="1:26" ht="12.75" customHeight="1" x14ac:dyDescent="0.2">
      <c r="A912" s="46"/>
      <c r="B912" s="46"/>
      <c r="C912" s="46"/>
      <c r="D912" s="46"/>
      <c r="E912" s="39"/>
      <c r="F912" s="46"/>
      <c r="G912" s="39"/>
      <c r="H912" s="39"/>
      <c r="I912" s="46"/>
      <c r="J912" s="46"/>
      <c r="K912" s="46"/>
      <c r="L912" s="46"/>
      <c r="M912" s="46"/>
      <c r="N912" s="46"/>
      <c r="O912" s="46"/>
      <c r="P912" s="46"/>
      <c r="Q912" s="46"/>
      <c r="R912" s="46"/>
      <c r="S912" s="46"/>
      <c r="T912" s="46"/>
      <c r="U912" s="46"/>
      <c r="V912" s="46"/>
      <c r="W912" s="46"/>
      <c r="X912" s="46"/>
      <c r="Y912" s="46"/>
      <c r="Z912" s="46"/>
    </row>
    <row r="913" spans="1:26" ht="12.75" customHeight="1" x14ac:dyDescent="0.2">
      <c r="A913" s="46"/>
      <c r="B913" s="46"/>
      <c r="C913" s="46"/>
      <c r="D913" s="46"/>
      <c r="E913" s="39"/>
      <c r="F913" s="46"/>
      <c r="G913" s="39"/>
      <c r="H913" s="39"/>
      <c r="I913" s="46"/>
      <c r="J913" s="46"/>
      <c r="K913" s="46"/>
      <c r="L913" s="46"/>
      <c r="M913" s="46"/>
      <c r="N913" s="46"/>
      <c r="O913" s="46"/>
      <c r="P913" s="46"/>
      <c r="Q913" s="46"/>
      <c r="R913" s="46"/>
      <c r="S913" s="46"/>
      <c r="T913" s="46"/>
      <c r="U913" s="46"/>
      <c r="V913" s="46"/>
      <c r="W913" s="46"/>
      <c r="X913" s="46"/>
      <c r="Y913" s="46"/>
      <c r="Z913" s="46"/>
    </row>
    <row r="914" spans="1:26" ht="12.75" customHeight="1" x14ac:dyDescent="0.2">
      <c r="A914" s="46"/>
      <c r="B914" s="46"/>
      <c r="C914" s="46"/>
      <c r="D914" s="46"/>
      <c r="E914" s="39"/>
      <c r="F914" s="46"/>
      <c r="G914" s="39"/>
      <c r="H914" s="39"/>
      <c r="I914" s="46"/>
      <c r="J914" s="46"/>
      <c r="K914" s="46"/>
      <c r="L914" s="46"/>
      <c r="M914" s="46"/>
      <c r="N914" s="46"/>
      <c r="O914" s="46"/>
      <c r="P914" s="46"/>
      <c r="Q914" s="46"/>
      <c r="R914" s="46"/>
      <c r="S914" s="46"/>
      <c r="T914" s="46"/>
      <c r="U914" s="46"/>
      <c r="V914" s="46"/>
      <c r="W914" s="46"/>
      <c r="X914" s="46"/>
      <c r="Y914" s="46"/>
      <c r="Z914" s="46"/>
    </row>
    <row r="915" spans="1:26" ht="12.75" customHeight="1" x14ac:dyDescent="0.2">
      <c r="A915" s="46"/>
      <c r="B915" s="46"/>
      <c r="C915" s="46"/>
      <c r="D915" s="46"/>
      <c r="E915" s="39"/>
      <c r="F915" s="46"/>
      <c r="G915" s="39"/>
      <c r="H915" s="39"/>
      <c r="I915" s="46"/>
      <c r="J915" s="46"/>
      <c r="K915" s="46"/>
      <c r="L915" s="46"/>
      <c r="M915" s="46"/>
      <c r="N915" s="46"/>
      <c r="O915" s="46"/>
      <c r="P915" s="46"/>
      <c r="Q915" s="46"/>
      <c r="R915" s="46"/>
      <c r="S915" s="46"/>
      <c r="T915" s="46"/>
      <c r="U915" s="46"/>
      <c r="V915" s="46"/>
      <c r="W915" s="46"/>
      <c r="X915" s="46"/>
      <c r="Y915" s="46"/>
      <c r="Z915" s="46"/>
    </row>
    <row r="916" spans="1:26" ht="12.75" customHeight="1" x14ac:dyDescent="0.2">
      <c r="A916" s="46"/>
      <c r="B916" s="46"/>
      <c r="C916" s="46"/>
      <c r="D916" s="46"/>
      <c r="E916" s="39"/>
      <c r="F916" s="46"/>
      <c r="G916" s="39"/>
      <c r="H916" s="39"/>
      <c r="I916" s="46"/>
      <c r="J916" s="46"/>
      <c r="K916" s="46"/>
      <c r="L916" s="46"/>
      <c r="M916" s="46"/>
      <c r="N916" s="46"/>
      <c r="O916" s="46"/>
      <c r="P916" s="46"/>
      <c r="Q916" s="46"/>
      <c r="R916" s="46"/>
      <c r="S916" s="46"/>
      <c r="T916" s="46"/>
      <c r="U916" s="46"/>
      <c r="V916" s="46"/>
      <c r="W916" s="46"/>
      <c r="X916" s="46"/>
      <c r="Y916" s="46"/>
      <c r="Z916" s="46"/>
    </row>
    <row r="917" spans="1:26" ht="12.75" customHeight="1" x14ac:dyDescent="0.2">
      <c r="A917" s="46"/>
      <c r="B917" s="46"/>
      <c r="C917" s="46"/>
      <c r="D917" s="46"/>
      <c r="E917" s="39"/>
      <c r="F917" s="46"/>
      <c r="G917" s="39"/>
      <c r="H917" s="39"/>
      <c r="I917" s="46"/>
      <c r="J917" s="46"/>
      <c r="K917" s="46"/>
      <c r="L917" s="46"/>
      <c r="M917" s="46"/>
      <c r="N917" s="46"/>
      <c r="O917" s="46"/>
      <c r="P917" s="46"/>
      <c r="Q917" s="46"/>
      <c r="R917" s="46"/>
      <c r="S917" s="46"/>
      <c r="T917" s="46"/>
      <c r="U917" s="46"/>
      <c r="V917" s="46"/>
      <c r="W917" s="46"/>
      <c r="X917" s="46"/>
      <c r="Y917" s="46"/>
      <c r="Z917" s="46"/>
    </row>
    <row r="918" spans="1:26" ht="12.75" customHeight="1" x14ac:dyDescent="0.2">
      <c r="A918" s="46"/>
      <c r="B918" s="46"/>
      <c r="C918" s="46"/>
      <c r="D918" s="46"/>
      <c r="E918" s="39"/>
      <c r="F918" s="46"/>
      <c r="G918" s="39"/>
      <c r="H918" s="39"/>
      <c r="I918" s="46"/>
      <c r="J918" s="46"/>
      <c r="K918" s="46"/>
      <c r="L918" s="46"/>
      <c r="M918" s="46"/>
      <c r="N918" s="46"/>
      <c r="O918" s="46"/>
      <c r="P918" s="46"/>
      <c r="Q918" s="46"/>
      <c r="R918" s="46"/>
      <c r="S918" s="46"/>
      <c r="T918" s="46"/>
      <c r="U918" s="46"/>
      <c r="V918" s="46"/>
      <c r="W918" s="46"/>
      <c r="X918" s="46"/>
      <c r="Y918" s="46"/>
      <c r="Z918" s="46"/>
    </row>
    <row r="919" spans="1:26" ht="12.75" customHeight="1" x14ac:dyDescent="0.2">
      <c r="A919" s="46"/>
      <c r="B919" s="46"/>
      <c r="C919" s="46"/>
      <c r="D919" s="46"/>
      <c r="E919" s="39"/>
      <c r="F919" s="46"/>
      <c r="G919" s="39"/>
      <c r="H919" s="39"/>
      <c r="I919" s="46"/>
      <c r="J919" s="46"/>
      <c r="K919" s="46"/>
      <c r="L919" s="46"/>
      <c r="M919" s="46"/>
      <c r="N919" s="46"/>
      <c r="O919" s="46"/>
      <c r="P919" s="46"/>
      <c r="Q919" s="46"/>
      <c r="R919" s="46"/>
      <c r="S919" s="46"/>
      <c r="T919" s="46"/>
      <c r="U919" s="46"/>
      <c r="V919" s="46"/>
      <c r="W919" s="46"/>
      <c r="X919" s="46"/>
      <c r="Y919" s="46"/>
      <c r="Z919" s="46"/>
    </row>
    <row r="920" spans="1:26" ht="12.75" customHeight="1" x14ac:dyDescent="0.2">
      <c r="A920" s="46"/>
      <c r="B920" s="46"/>
      <c r="C920" s="46"/>
      <c r="D920" s="46"/>
      <c r="E920" s="39"/>
      <c r="F920" s="46"/>
      <c r="G920" s="39"/>
      <c r="H920" s="39"/>
      <c r="I920" s="46"/>
      <c r="J920" s="46"/>
      <c r="K920" s="46"/>
      <c r="L920" s="46"/>
      <c r="M920" s="46"/>
      <c r="N920" s="46"/>
      <c r="O920" s="46"/>
      <c r="P920" s="46"/>
      <c r="Q920" s="46"/>
      <c r="R920" s="46"/>
      <c r="S920" s="46"/>
      <c r="T920" s="46"/>
      <c r="U920" s="46"/>
      <c r="V920" s="46"/>
      <c r="W920" s="46"/>
      <c r="X920" s="46"/>
      <c r="Y920" s="46"/>
      <c r="Z920" s="46"/>
    </row>
    <row r="921" spans="1:26" ht="12.75" customHeight="1" x14ac:dyDescent="0.2">
      <c r="A921" s="46"/>
      <c r="B921" s="46"/>
      <c r="C921" s="46"/>
      <c r="D921" s="46"/>
      <c r="E921" s="39"/>
      <c r="F921" s="46"/>
      <c r="G921" s="39"/>
      <c r="H921" s="39"/>
      <c r="I921" s="46"/>
      <c r="J921" s="46"/>
      <c r="K921" s="46"/>
      <c r="L921" s="46"/>
      <c r="M921" s="46"/>
      <c r="N921" s="46"/>
      <c r="O921" s="46"/>
      <c r="P921" s="46"/>
      <c r="Q921" s="46"/>
      <c r="R921" s="46"/>
      <c r="S921" s="46"/>
      <c r="T921" s="46"/>
      <c r="U921" s="46"/>
      <c r="V921" s="46"/>
      <c r="W921" s="46"/>
      <c r="X921" s="46"/>
      <c r="Y921" s="46"/>
      <c r="Z921" s="46"/>
    </row>
    <row r="922" spans="1:26" ht="12.75" customHeight="1" x14ac:dyDescent="0.2">
      <c r="A922" s="46"/>
      <c r="B922" s="46"/>
      <c r="C922" s="46"/>
      <c r="D922" s="46"/>
      <c r="E922" s="39"/>
      <c r="F922" s="46"/>
      <c r="G922" s="39"/>
      <c r="H922" s="39"/>
      <c r="I922" s="46"/>
      <c r="J922" s="46"/>
      <c r="K922" s="46"/>
      <c r="L922" s="46"/>
      <c r="M922" s="46"/>
      <c r="N922" s="46"/>
      <c r="O922" s="46"/>
      <c r="P922" s="46"/>
      <c r="Q922" s="46"/>
      <c r="R922" s="46"/>
      <c r="S922" s="46"/>
      <c r="T922" s="46"/>
      <c r="U922" s="46"/>
      <c r="V922" s="46"/>
      <c r="W922" s="46"/>
      <c r="X922" s="46"/>
      <c r="Y922" s="46"/>
      <c r="Z922" s="46"/>
    </row>
    <row r="923" spans="1:26" ht="12.75" customHeight="1" x14ac:dyDescent="0.2">
      <c r="A923" s="46"/>
      <c r="B923" s="46"/>
      <c r="C923" s="46"/>
      <c r="D923" s="46"/>
      <c r="E923" s="39"/>
      <c r="F923" s="46"/>
      <c r="G923" s="39"/>
      <c r="H923" s="39"/>
      <c r="I923" s="46"/>
      <c r="J923" s="46"/>
      <c r="K923" s="46"/>
      <c r="L923" s="46"/>
      <c r="M923" s="46"/>
      <c r="N923" s="46"/>
      <c r="O923" s="46"/>
      <c r="P923" s="46"/>
      <c r="Q923" s="46"/>
      <c r="R923" s="46"/>
      <c r="S923" s="46"/>
      <c r="T923" s="46"/>
      <c r="U923" s="46"/>
      <c r="V923" s="46"/>
      <c r="W923" s="46"/>
      <c r="X923" s="46"/>
      <c r="Y923" s="46"/>
      <c r="Z923" s="46"/>
    </row>
    <row r="924" spans="1:26" ht="12.75" customHeight="1" x14ac:dyDescent="0.2">
      <c r="A924" s="46"/>
      <c r="B924" s="46"/>
      <c r="C924" s="46"/>
      <c r="D924" s="46"/>
      <c r="E924" s="39"/>
      <c r="F924" s="46"/>
      <c r="G924" s="39"/>
      <c r="H924" s="39"/>
      <c r="I924" s="46"/>
      <c r="J924" s="46"/>
      <c r="K924" s="46"/>
      <c r="L924" s="46"/>
      <c r="M924" s="46"/>
      <c r="N924" s="46"/>
      <c r="O924" s="46"/>
      <c r="P924" s="46"/>
      <c r="Q924" s="46"/>
      <c r="R924" s="46"/>
      <c r="S924" s="46"/>
      <c r="T924" s="46"/>
      <c r="U924" s="46"/>
      <c r="V924" s="46"/>
      <c r="W924" s="46"/>
      <c r="X924" s="46"/>
      <c r="Y924" s="46"/>
      <c r="Z924" s="46"/>
    </row>
    <row r="925" spans="1:26" ht="12.75" customHeight="1" x14ac:dyDescent="0.2">
      <c r="A925" s="46"/>
      <c r="B925" s="46"/>
      <c r="C925" s="46"/>
      <c r="D925" s="46"/>
      <c r="E925" s="39"/>
      <c r="F925" s="46"/>
      <c r="G925" s="39"/>
      <c r="H925" s="39"/>
      <c r="I925" s="46"/>
      <c r="J925" s="46"/>
      <c r="K925" s="46"/>
      <c r="L925" s="46"/>
      <c r="M925" s="46"/>
      <c r="N925" s="46"/>
      <c r="O925" s="46"/>
      <c r="P925" s="46"/>
      <c r="Q925" s="46"/>
      <c r="R925" s="46"/>
      <c r="S925" s="46"/>
      <c r="T925" s="46"/>
      <c r="U925" s="46"/>
      <c r="V925" s="46"/>
      <c r="W925" s="46"/>
      <c r="X925" s="46"/>
      <c r="Y925" s="46"/>
      <c r="Z925" s="46"/>
    </row>
    <row r="926" spans="1:26" ht="12.75" customHeight="1" x14ac:dyDescent="0.2">
      <c r="A926" s="46"/>
      <c r="B926" s="46"/>
      <c r="C926" s="46"/>
      <c r="D926" s="46"/>
      <c r="E926" s="39"/>
      <c r="F926" s="46"/>
      <c r="G926" s="39"/>
      <c r="H926" s="39"/>
      <c r="I926" s="46"/>
      <c r="J926" s="46"/>
      <c r="K926" s="46"/>
      <c r="L926" s="46"/>
      <c r="M926" s="46"/>
      <c r="N926" s="46"/>
      <c r="O926" s="46"/>
      <c r="P926" s="46"/>
      <c r="Q926" s="46"/>
      <c r="R926" s="46"/>
      <c r="S926" s="46"/>
      <c r="T926" s="46"/>
      <c r="U926" s="46"/>
      <c r="V926" s="46"/>
      <c r="W926" s="46"/>
      <c r="X926" s="46"/>
      <c r="Y926" s="46"/>
      <c r="Z926" s="46"/>
    </row>
    <row r="927" spans="1:26" ht="12.75" customHeight="1" x14ac:dyDescent="0.2">
      <c r="A927" s="46"/>
      <c r="B927" s="46"/>
      <c r="C927" s="46"/>
      <c r="D927" s="46"/>
      <c r="E927" s="39"/>
      <c r="F927" s="46"/>
      <c r="G927" s="39"/>
      <c r="H927" s="39"/>
      <c r="I927" s="46"/>
      <c r="J927" s="46"/>
      <c r="K927" s="46"/>
      <c r="L927" s="46"/>
      <c r="M927" s="46"/>
      <c r="N927" s="46"/>
      <c r="O927" s="46"/>
      <c r="P927" s="46"/>
      <c r="Q927" s="46"/>
      <c r="R927" s="46"/>
      <c r="S927" s="46"/>
      <c r="T927" s="46"/>
      <c r="U927" s="46"/>
      <c r="V927" s="46"/>
      <c r="W927" s="46"/>
      <c r="X927" s="46"/>
      <c r="Y927" s="46"/>
      <c r="Z927" s="46"/>
    </row>
    <row r="928" spans="1:26" ht="12.75" customHeight="1" x14ac:dyDescent="0.2">
      <c r="A928" s="46"/>
      <c r="B928" s="46"/>
      <c r="C928" s="46"/>
      <c r="D928" s="46"/>
      <c r="E928" s="39"/>
      <c r="F928" s="46"/>
      <c r="G928" s="39"/>
      <c r="H928" s="39"/>
      <c r="I928" s="46"/>
      <c r="J928" s="46"/>
      <c r="K928" s="46"/>
      <c r="L928" s="46"/>
      <c r="M928" s="46"/>
      <c r="N928" s="46"/>
      <c r="O928" s="46"/>
      <c r="P928" s="46"/>
      <c r="Q928" s="46"/>
      <c r="R928" s="46"/>
      <c r="S928" s="46"/>
      <c r="T928" s="46"/>
      <c r="U928" s="46"/>
      <c r="V928" s="46"/>
      <c r="W928" s="46"/>
      <c r="X928" s="46"/>
      <c r="Y928" s="46"/>
      <c r="Z928" s="46"/>
    </row>
    <row r="929" spans="1:26" ht="12.75" customHeight="1" x14ac:dyDescent="0.2">
      <c r="A929" s="46"/>
      <c r="B929" s="46"/>
      <c r="C929" s="46"/>
      <c r="D929" s="46"/>
      <c r="E929" s="39"/>
      <c r="F929" s="46"/>
      <c r="G929" s="39"/>
      <c r="H929" s="39"/>
      <c r="I929" s="46"/>
      <c r="J929" s="46"/>
      <c r="K929" s="46"/>
      <c r="L929" s="46"/>
      <c r="M929" s="46"/>
      <c r="N929" s="46"/>
      <c r="O929" s="46"/>
      <c r="P929" s="46"/>
      <c r="Q929" s="46"/>
      <c r="R929" s="46"/>
      <c r="S929" s="46"/>
      <c r="T929" s="46"/>
      <c r="U929" s="46"/>
      <c r="V929" s="46"/>
      <c r="W929" s="46"/>
      <c r="X929" s="46"/>
      <c r="Y929" s="46"/>
      <c r="Z929" s="46"/>
    </row>
    <row r="930" spans="1:26" ht="12.75" customHeight="1" x14ac:dyDescent="0.2">
      <c r="A930" s="46"/>
      <c r="B930" s="46"/>
      <c r="C930" s="46"/>
      <c r="D930" s="46"/>
      <c r="E930" s="39"/>
      <c r="F930" s="46"/>
      <c r="G930" s="39"/>
      <c r="H930" s="39"/>
      <c r="I930" s="46"/>
      <c r="J930" s="46"/>
      <c r="K930" s="46"/>
      <c r="L930" s="46"/>
      <c r="M930" s="46"/>
      <c r="N930" s="46"/>
      <c r="O930" s="46"/>
      <c r="P930" s="46"/>
      <c r="Q930" s="46"/>
      <c r="R930" s="46"/>
      <c r="S930" s="46"/>
      <c r="T930" s="46"/>
      <c r="U930" s="46"/>
      <c r="V930" s="46"/>
      <c r="W930" s="46"/>
      <c r="X930" s="46"/>
      <c r="Y930" s="46"/>
      <c r="Z930" s="46"/>
    </row>
    <row r="931" spans="1:26" ht="12.75" customHeight="1" x14ac:dyDescent="0.2">
      <c r="A931" s="46"/>
      <c r="B931" s="46"/>
      <c r="C931" s="46"/>
      <c r="D931" s="46"/>
      <c r="E931" s="39"/>
      <c r="F931" s="46"/>
      <c r="G931" s="39"/>
      <c r="H931" s="39"/>
      <c r="I931" s="46"/>
      <c r="J931" s="46"/>
      <c r="K931" s="46"/>
      <c r="L931" s="46"/>
      <c r="M931" s="46"/>
      <c r="N931" s="46"/>
      <c r="O931" s="46"/>
      <c r="P931" s="46"/>
      <c r="Q931" s="46"/>
      <c r="R931" s="46"/>
      <c r="S931" s="46"/>
      <c r="T931" s="46"/>
      <c r="U931" s="46"/>
      <c r="V931" s="46"/>
      <c r="W931" s="46"/>
      <c r="X931" s="46"/>
      <c r="Y931" s="46"/>
      <c r="Z931" s="46"/>
    </row>
    <row r="932" spans="1:26" ht="12.75" customHeight="1" x14ac:dyDescent="0.2">
      <c r="A932" s="46"/>
      <c r="B932" s="46"/>
      <c r="C932" s="46"/>
      <c r="D932" s="46"/>
      <c r="E932" s="39"/>
      <c r="F932" s="46"/>
      <c r="G932" s="39"/>
      <c r="H932" s="39"/>
      <c r="I932" s="46"/>
      <c r="J932" s="46"/>
      <c r="K932" s="46"/>
      <c r="L932" s="46"/>
      <c r="M932" s="46"/>
      <c r="N932" s="46"/>
      <c r="O932" s="46"/>
      <c r="P932" s="46"/>
      <c r="Q932" s="46"/>
      <c r="R932" s="46"/>
      <c r="S932" s="46"/>
      <c r="T932" s="46"/>
      <c r="U932" s="46"/>
      <c r="V932" s="46"/>
      <c r="W932" s="46"/>
      <c r="X932" s="46"/>
      <c r="Y932" s="46"/>
      <c r="Z932" s="46"/>
    </row>
    <row r="933" spans="1:26" ht="12.75" customHeight="1" x14ac:dyDescent="0.2">
      <c r="A933" s="46"/>
      <c r="B933" s="46"/>
      <c r="C933" s="46"/>
      <c r="D933" s="46"/>
      <c r="E933" s="39"/>
      <c r="F933" s="46"/>
      <c r="G933" s="39"/>
      <c r="H933" s="39"/>
      <c r="I933" s="46"/>
      <c r="J933" s="46"/>
      <c r="K933" s="46"/>
      <c r="L933" s="46"/>
      <c r="M933" s="46"/>
      <c r="N933" s="46"/>
      <c r="O933" s="46"/>
      <c r="P933" s="46"/>
      <c r="Q933" s="46"/>
      <c r="R933" s="46"/>
      <c r="S933" s="46"/>
      <c r="T933" s="46"/>
      <c r="U933" s="46"/>
      <c r="V933" s="46"/>
      <c r="W933" s="46"/>
      <c r="X933" s="46"/>
      <c r="Y933" s="46"/>
      <c r="Z933" s="46"/>
    </row>
    <row r="934" spans="1:26" ht="12.75" customHeight="1" x14ac:dyDescent="0.2">
      <c r="A934" s="46"/>
      <c r="B934" s="46"/>
      <c r="C934" s="46"/>
      <c r="D934" s="46"/>
      <c r="E934" s="39"/>
      <c r="F934" s="46"/>
      <c r="G934" s="39"/>
      <c r="H934" s="39"/>
      <c r="I934" s="46"/>
      <c r="J934" s="46"/>
      <c r="K934" s="46"/>
      <c r="L934" s="46"/>
      <c r="M934" s="46"/>
      <c r="N934" s="46"/>
      <c r="O934" s="46"/>
      <c r="P934" s="46"/>
      <c r="Q934" s="46"/>
      <c r="R934" s="46"/>
      <c r="S934" s="46"/>
      <c r="T934" s="46"/>
      <c r="U934" s="46"/>
      <c r="V934" s="46"/>
      <c r="W934" s="46"/>
      <c r="X934" s="46"/>
      <c r="Y934" s="46"/>
      <c r="Z934" s="46"/>
    </row>
    <row r="935" spans="1:26" ht="12.75" customHeight="1" x14ac:dyDescent="0.2">
      <c r="A935" s="46"/>
      <c r="B935" s="46"/>
      <c r="C935" s="46"/>
      <c r="D935" s="46"/>
      <c r="E935" s="39"/>
      <c r="F935" s="46"/>
      <c r="G935" s="39"/>
      <c r="H935" s="39"/>
      <c r="I935" s="46"/>
      <c r="J935" s="46"/>
      <c r="K935" s="46"/>
      <c r="L935" s="46"/>
      <c r="M935" s="46"/>
      <c r="N935" s="46"/>
      <c r="O935" s="46"/>
      <c r="P935" s="46"/>
      <c r="Q935" s="46"/>
      <c r="R935" s="46"/>
      <c r="S935" s="46"/>
      <c r="T935" s="46"/>
      <c r="U935" s="46"/>
      <c r="V935" s="46"/>
      <c r="W935" s="46"/>
      <c r="X935" s="46"/>
      <c r="Y935" s="46"/>
      <c r="Z935" s="46"/>
    </row>
    <row r="936" spans="1:26" ht="12.75" customHeight="1" x14ac:dyDescent="0.2">
      <c r="A936" s="46"/>
      <c r="B936" s="46"/>
      <c r="C936" s="46"/>
      <c r="D936" s="46"/>
      <c r="E936" s="39"/>
      <c r="F936" s="46"/>
      <c r="G936" s="39"/>
      <c r="H936" s="39"/>
      <c r="I936" s="46"/>
      <c r="J936" s="46"/>
      <c r="K936" s="46"/>
      <c r="L936" s="46"/>
      <c r="M936" s="46"/>
      <c r="N936" s="46"/>
      <c r="O936" s="46"/>
      <c r="P936" s="46"/>
      <c r="Q936" s="46"/>
      <c r="R936" s="46"/>
      <c r="S936" s="46"/>
      <c r="T936" s="46"/>
      <c r="U936" s="46"/>
      <c r="V936" s="46"/>
      <c r="W936" s="46"/>
      <c r="X936" s="46"/>
      <c r="Y936" s="46"/>
      <c r="Z936" s="46"/>
    </row>
    <row r="937" spans="1:26" ht="12.75" customHeight="1" x14ac:dyDescent="0.2">
      <c r="A937" s="46"/>
      <c r="B937" s="46"/>
      <c r="C937" s="46"/>
      <c r="D937" s="46"/>
      <c r="E937" s="39"/>
      <c r="F937" s="46"/>
      <c r="G937" s="39"/>
      <c r="H937" s="39"/>
      <c r="I937" s="46"/>
      <c r="J937" s="46"/>
      <c r="K937" s="46"/>
      <c r="L937" s="46"/>
      <c r="M937" s="46"/>
      <c r="N937" s="46"/>
      <c r="O937" s="46"/>
      <c r="P937" s="46"/>
      <c r="Q937" s="46"/>
      <c r="R937" s="46"/>
      <c r="S937" s="46"/>
      <c r="T937" s="46"/>
      <c r="U937" s="46"/>
      <c r="V937" s="46"/>
      <c r="W937" s="46"/>
      <c r="X937" s="46"/>
      <c r="Y937" s="46"/>
      <c r="Z937" s="46"/>
    </row>
    <row r="938" spans="1:26" ht="12.75" customHeight="1" x14ac:dyDescent="0.2">
      <c r="A938" s="46"/>
      <c r="B938" s="46"/>
      <c r="C938" s="46"/>
      <c r="D938" s="46"/>
      <c r="E938" s="39"/>
      <c r="F938" s="46"/>
      <c r="G938" s="39"/>
      <c r="H938" s="39"/>
      <c r="I938" s="46"/>
      <c r="J938" s="46"/>
      <c r="K938" s="46"/>
      <c r="L938" s="46"/>
      <c r="M938" s="46"/>
      <c r="N938" s="46"/>
      <c r="O938" s="46"/>
      <c r="P938" s="46"/>
      <c r="Q938" s="46"/>
      <c r="R938" s="46"/>
      <c r="S938" s="46"/>
      <c r="T938" s="46"/>
      <c r="U938" s="46"/>
      <c r="V938" s="46"/>
      <c r="W938" s="46"/>
      <c r="X938" s="46"/>
      <c r="Y938" s="46"/>
      <c r="Z938" s="46"/>
    </row>
    <row r="939" spans="1:26" ht="12.75" customHeight="1" x14ac:dyDescent="0.2">
      <c r="A939" s="46"/>
      <c r="B939" s="46"/>
      <c r="C939" s="46"/>
      <c r="D939" s="46"/>
      <c r="E939" s="39"/>
      <c r="F939" s="46"/>
      <c r="G939" s="39"/>
      <c r="H939" s="39"/>
      <c r="I939" s="46"/>
      <c r="J939" s="46"/>
      <c r="K939" s="46"/>
      <c r="L939" s="46"/>
      <c r="M939" s="46"/>
      <c r="N939" s="46"/>
      <c r="O939" s="46"/>
      <c r="P939" s="46"/>
      <c r="Q939" s="46"/>
      <c r="R939" s="46"/>
      <c r="S939" s="46"/>
      <c r="T939" s="46"/>
      <c r="U939" s="46"/>
      <c r="V939" s="46"/>
      <c r="W939" s="46"/>
      <c r="X939" s="46"/>
      <c r="Y939" s="46"/>
      <c r="Z939" s="46"/>
    </row>
    <row r="940" spans="1:26" ht="12.75" customHeight="1" x14ac:dyDescent="0.2">
      <c r="A940" s="46"/>
      <c r="B940" s="46"/>
      <c r="C940" s="46"/>
      <c r="D940" s="46"/>
      <c r="E940" s="39"/>
      <c r="F940" s="46"/>
      <c r="G940" s="39"/>
      <c r="H940" s="39"/>
      <c r="I940" s="46"/>
      <c r="J940" s="46"/>
      <c r="K940" s="46"/>
      <c r="L940" s="46"/>
      <c r="M940" s="46"/>
      <c r="N940" s="46"/>
      <c r="O940" s="46"/>
      <c r="P940" s="46"/>
      <c r="Q940" s="46"/>
      <c r="R940" s="46"/>
      <c r="S940" s="46"/>
      <c r="T940" s="46"/>
      <c r="U940" s="46"/>
      <c r="V940" s="46"/>
      <c r="W940" s="46"/>
      <c r="X940" s="46"/>
      <c r="Y940" s="46"/>
      <c r="Z940" s="46"/>
    </row>
    <row r="941" spans="1:26" ht="12.75" customHeight="1" x14ac:dyDescent="0.2">
      <c r="A941" s="46"/>
      <c r="B941" s="46"/>
      <c r="C941" s="46"/>
      <c r="D941" s="46"/>
      <c r="E941" s="39"/>
      <c r="F941" s="46"/>
      <c r="G941" s="39"/>
      <c r="H941" s="39"/>
      <c r="I941" s="46"/>
      <c r="J941" s="46"/>
      <c r="K941" s="46"/>
      <c r="L941" s="46"/>
      <c r="M941" s="46"/>
      <c r="N941" s="46"/>
      <c r="O941" s="46"/>
      <c r="P941" s="46"/>
      <c r="Q941" s="46"/>
      <c r="R941" s="46"/>
      <c r="S941" s="46"/>
      <c r="T941" s="46"/>
      <c r="U941" s="46"/>
      <c r="V941" s="46"/>
      <c r="W941" s="46"/>
      <c r="X941" s="46"/>
      <c r="Y941" s="46"/>
      <c r="Z941" s="46"/>
    </row>
    <row r="942" spans="1:26" ht="12.75" customHeight="1" x14ac:dyDescent="0.2">
      <c r="A942" s="46"/>
      <c r="B942" s="46"/>
      <c r="C942" s="46"/>
      <c r="D942" s="46"/>
      <c r="E942" s="39"/>
      <c r="F942" s="46"/>
      <c r="G942" s="39"/>
      <c r="H942" s="39"/>
      <c r="I942" s="46"/>
      <c r="J942" s="46"/>
      <c r="K942" s="46"/>
      <c r="L942" s="46"/>
      <c r="M942" s="46"/>
      <c r="N942" s="46"/>
      <c r="O942" s="46"/>
      <c r="P942" s="46"/>
      <c r="Q942" s="46"/>
      <c r="R942" s="46"/>
      <c r="S942" s="46"/>
      <c r="T942" s="46"/>
      <c r="U942" s="46"/>
      <c r="V942" s="46"/>
      <c r="W942" s="46"/>
      <c r="X942" s="46"/>
      <c r="Y942" s="46"/>
      <c r="Z942" s="46"/>
    </row>
    <row r="943" spans="1:26" ht="12.75" customHeight="1" x14ac:dyDescent="0.2">
      <c r="A943" s="46"/>
      <c r="B943" s="46"/>
      <c r="C943" s="46"/>
      <c r="D943" s="46"/>
      <c r="E943" s="39"/>
      <c r="F943" s="46"/>
      <c r="G943" s="39"/>
      <c r="H943" s="39"/>
      <c r="I943" s="46"/>
      <c r="J943" s="46"/>
      <c r="K943" s="46"/>
      <c r="L943" s="46"/>
      <c r="M943" s="46"/>
      <c r="N943" s="46"/>
      <c r="O943" s="46"/>
      <c r="P943" s="46"/>
      <c r="Q943" s="46"/>
      <c r="R943" s="46"/>
      <c r="S943" s="46"/>
      <c r="T943" s="46"/>
      <c r="U943" s="46"/>
      <c r="V943" s="46"/>
      <c r="W943" s="46"/>
      <c r="X943" s="46"/>
      <c r="Y943" s="46"/>
      <c r="Z943" s="46"/>
    </row>
    <row r="944" spans="1:26" ht="12.75" customHeight="1" x14ac:dyDescent="0.2">
      <c r="A944" s="46"/>
      <c r="B944" s="46"/>
      <c r="C944" s="46"/>
      <c r="D944" s="46"/>
      <c r="E944" s="39"/>
      <c r="F944" s="46"/>
      <c r="G944" s="39"/>
      <c r="H944" s="39"/>
      <c r="I944" s="46"/>
      <c r="J944" s="46"/>
      <c r="K944" s="46"/>
      <c r="L944" s="46"/>
      <c r="M944" s="46"/>
      <c r="N944" s="46"/>
      <c r="O944" s="46"/>
      <c r="P944" s="46"/>
      <c r="Q944" s="46"/>
      <c r="R944" s="46"/>
      <c r="S944" s="46"/>
      <c r="T944" s="46"/>
      <c r="U944" s="46"/>
      <c r="V944" s="46"/>
      <c r="W944" s="46"/>
      <c r="X944" s="46"/>
      <c r="Y944" s="46"/>
      <c r="Z944" s="46"/>
    </row>
    <row r="945" spans="1:26" ht="12.75" customHeight="1" x14ac:dyDescent="0.2">
      <c r="A945" s="46"/>
      <c r="B945" s="46"/>
      <c r="C945" s="46"/>
      <c r="D945" s="46"/>
      <c r="E945" s="39"/>
      <c r="F945" s="46"/>
      <c r="G945" s="39"/>
      <c r="H945" s="39"/>
      <c r="I945" s="46"/>
      <c r="J945" s="46"/>
      <c r="K945" s="46"/>
      <c r="L945" s="46"/>
      <c r="M945" s="46"/>
      <c r="N945" s="46"/>
      <c r="O945" s="46"/>
      <c r="P945" s="46"/>
      <c r="Q945" s="46"/>
      <c r="R945" s="46"/>
      <c r="S945" s="46"/>
      <c r="T945" s="46"/>
      <c r="U945" s="46"/>
      <c r="V945" s="46"/>
      <c r="W945" s="46"/>
      <c r="X945" s="46"/>
      <c r="Y945" s="46"/>
      <c r="Z945" s="46"/>
    </row>
    <row r="946" spans="1:26" ht="12.75" customHeight="1" x14ac:dyDescent="0.2">
      <c r="A946" s="46"/>
      <c r="B946" s="46"/>
      <c r="C946" s="46"/>
      <c r="D946" s="46"/>
      <c r="E946" s="39"/>
      <c r="F946" s="46"/>
      <c r="G946" s="39"/>
      <c r="H946" s="39"/>
      <c r="I946" s="46"/>
      <c r="J946" s="46"/>
      <c r="K946" s="46"/>
      <c r="L946" s="46"/>
      <c r="M946" s="46"/>
      <c r="N946" s="46"/>
      <c r="O946" s="46"/>
      <c r="P946" s="46"/>
      <c r="Q946" s="46"/>
      <c r="R946" s="46"/>
      <c r="S946" s="46"/>
      <c r="T946" s="46"/>
      <c r="U946" s="46"/>
      <c r="V946" s="46"/>
      <c r="W946" s="46"/>
      <c r="X946" s="46"/>
      <c r="Y946" s="46"/>
      <c r="Z946" s="46"/>
    </row>
    <row r="947" spans="1:26" ht="12.75" customHeight="1" x14ac:dyDescent="0.2">
      <c r="A947" s="46"/>
      <c r="B947" s="46"/>
      <c r="C947" s="46"/>
      <c r="D947" s="46"/>
      <c r="E947" s="39"/>
      <c r="F947" s="46"/>
      <c r="G947" s="39"/>
      <c r="H947" s="39"/>
      <c r="I947" s="46"/>
      <c r="J947" s="46"/>
      <c r="K947" s="46"/>
      <c r="L947" s="46"/>
      <c r="M947" s="46"/>
      <c r="N947" s="46"/>
      <c r="O947" s="46"/>
      <c r="P947" s="46"/>
      <c r="Q947" s="46"/>
      <c r="R947" s="46"/>
      <c r="S947" s="46"/>
      <c r="T947" s="46"/>
      <c r="U947" s="46"/>
      <c r="V947" s="46"/>
      <c r="W947" s="46"/>
      <c r="X947" s="46"/>
      <c r="Y947" s="46"/>
      <c r="Z947" s="46"/>
    </row>
    <row r="948" spans="1:26" ht="12.75" customHeight="1" x14ac:dyDescent="0.2">
      <c r="A948" s="46"/>
      <c r="B948" s="46"/>
      <c r="C948" s="46"/>
      <c r="D948" s="46"/>
      <c r="E948" s="39"/>
      <c r="F948" s="46"/>
      <c r="G948" s="39"/>
      <c r="H948" s="39"/>
      <c r="I948" s="46"/>
      <c r="J948" s="46"/>
      <c r="K948" s="46"/>
      <c r="L948" s="46"/>
      <c r="M948" s="46"/>
      <c r="N948" s="46"/>
      <c r="O948" s="46"/>
      <c r="P948" s="46"/>
      <c r="Q948" s="46"/>
      <c r="R948" s="46"/>
      <c r="S948" s="46"/>
      <c r="T948" s="46"/>
      <c r="U948" s="46"/>
      <c r="V948" s="46"/>
      <c r="W948" s="46"/>
      <c r="X948" s="46"/>
      <c r="Y948" s="46"/>
      <c r="Z948" s="46"/>
    </row>
    <row r="949" spans="1:26" ht="12.75" customHeight="1" x14ac:dyDescent="0.2">
      <c r="A949" s="46"/>
      <c r="B949" s="46"/>
      <c r="C949" s="46"/>
      <c r="D949" s="46"/>
      <c r="E949" s="39"/>
      <c r="F949" s="46"/>
      <c r="G949" s="39"/>
      <c r="H949" s="39"/>
      <c r="I949" s="46"/>
      <c r="J949" s="46"/>
      <c r="K949" s="46"/>
      <c r="L949" s="46"/>
      <c r="M949" s="46"/>
      <c r="N949" s="46"/>
      <c r="O949" s="46"/>
      <c r="P949" s="46"/>
      <c r="Q949" s="46"/>
      <c r="R949" s="46"/>
      <c r="S949" s="46"/>
      <c r="T949" s="46"/>
      <c r="U949" s="46"/>
      <c r="V949" s="46"/>
      <c r="W949" s="46"/>
      <c r="X949" s="46"/>
      <c r="Y949" s="46"/>
      <c r="Z949" s="46"/>
    </row>
    <row r="950" spans="1:26" ht="12.75" customHeight="1" x14ac:dyDescent="0.2">
      <c r="A950" s="46"/>
      <c r="B950" s="46"/>
      <c r="C950" s="46"/>
      <c r="D950" s="46"/>
      <c r="E950" s="39"/>
      <c r="F950" s="46"/>
      <c r="G950" s="39"/>
      <c r="H950" s="39"/>
      <c r="I950" s="46"/>
      <c r="J950" s="46"/>
      <c r="K950" s="46"/>
      <c r="L950" s="46"/>
      <c r="M950" s="46"/>
      <c r="N950" s="46"/>
      <c r="O950" s="46"/>
      <c r="P950" s="46"/>
      <c r="Q950" s="46"/>
      <c r="R950" s="46"/>
      <c r="S950" s="46"/>
      <c r="T950" s="46"/>
      <c r="U950" s="46"/>
      <c r="V950" s="46"/>
      <c r="W950" s="46"/>
      <c r="X950" s="46"/>
      <c r="Y950" s="46"/>
      <c r="Z950" s="46"/>
    </row>
    <row r="951" spans="1:26" ht="12.75" customHeight="1" x14ac:dyDescent="0.2">
      <c r="A951" s="46"/>
      <c r="B951" s="46"/>
      <c r="C951" s="46"/>
      <c r="D951" s="46"/>
      <c r="E951" s="39"/>
      <c r="F951" s="46"/>
      <c r="G951" s="39"/>
      <c r="H951" s="39"/>
      <c r="I951" s="46"/>
      <c r="J951" s="46"/>
      <c r="K951" s="46"/>
      <c r="L951" s="46"/>
      <c r="M951" s="46"/>
      <c r="N951" s="46"/>
      <c r="O951" s="46"/>
      <c r="P951" s="46"/>
      <c r="Q951" s="46"/>
      <c r="R951" s="46"/>
      <c r="S951" s="46"/>
      <c r="T951" s="46"/>
      <c r="U951" s="46"/>
      <c r="V951" s="46"/>
      <c r="W951" s="46"/>
      <c r="X951" s="46"/>
      <c r="Y951" s="46"/>
      <c r="Z951" s="46"/>
    </row>
    <row r="952" spans="1:26" ht="12.75" customHeight="1" x14ac:dyDescent="0.2">
      <c r="A952" s="46"/>
      <c r="B952" s="46"/>
      <c r="C952" s="46"/>
      <c r="D952" s="46"/>
      <c r="E952" s="39"/>
      <c r="F952" s="46"/>
      <c r="G952" s="39"/>
      <c r="H952" s="39"/>
      <c r="I952" s="46"/>
      <c r="J952" s="46"/>
      <c r="K952" s="46"/>
      <c r="L952" s="46"/>
      <c r="M952" s="46"/>
      <c r="N952" s="46"/>
      <c r="O952" s="46"/>
      <c r="P952" s="46"/>
      <c r="Q952" s="46"/>
      <c r="R952" s="46"/>
      <c r="S952" s="46"/>
      <c r="T952" s="46"/>
      <c r="U952" s="46"/>
      <c r="V952" s="46"/>
      <c r="W952" s="46"/>
      <c r="X952" s="46"/>
      <c r="Y952" s="46"/>
      <c r="Z952" s="46"/>
    </row>
    <row r="953" spans="1:26" ht="12.75" customHeight="1" x14ac:dyDescent="0.2">
      <c r="A953" s="46"/>
      <c r="B953" s="46"/>
      <c r="C953" s="46"/>
      <c r="D953" s="46"/>
      <c r="E953" s="39"/>
      <c r="F953" s="46"/>
      <c r="G953" s="39"/>
      <c r="H953" s="39"/>
      <c r="I953" s="46"/>
      <c r="J953" s="46"/>
      <c r="K953" s="46"/>
      <c r="L953" s="46"/>
      <c r="M953" s="46"/>
      <c r="N953" s="46"/>
      <c r="O953" s="46"/>
      <c r="P953" s="46"/>
      <c r="Q953" s="46"/>
      <c r="R953" s="46"/>
      <c r="S953" s="46"/>
      <c r="T953" s="46"/>
      <c r="U953" s="46"/>
      <c r="V953" s="46"/>
      <c r="W953" s="46"/>
      <c r="X953" s="46"/>
      <c r="Y953" s="46"/>
      <c r="Z953" s="46"/>
    </row>
    <row r="954" spans="1:26" ht="12.75" customHeight="1" x14ac:dyDescent="0.2">
      <c r="A954" s="46"/>
      <c r="B954" s="46"/>
      <c r="C954" s="46"/>
      <c r="D954" s="46"/>
      <c r="E954" s="39"/>
      <c r="F954" s="46"/>
      <c r="G954" s="39"/>
      <c r="H954" s="39"/>
      <c r="I954" s="46"/>
      <c r="J954" s="46"/>
      <c r="K954" s="46"/>
      <c r="L954" s="46"/>
      <c r="M954" s="46"/>
      <c r="N954" s="46"/>
      <c r="O954" s="46"/>
      <c r="P954" s="46"/>
      <c r="Q954" s="46"/>
      <c r="R954" s="46"/>
      <c r="S954" s="46"/>
      <c r="T954" s="46"/>
      <c r="U954" s="46"/>
      <c r="V954" s="46"/>
      <c r="W954" s="46"/>
      <c r="X954" s="46"/>
      <c r="Y954" s="46"/>
      <c r="Z954" s="46"/>
    </row>
    <row r="955" spans="1:26" ht="12.75" customHeight="1" x14ac:dyDescent="0.2">
      <c r="A955" s="46"/>
      <c r="B955" s="46"/>
      <c r="C955" s="46"/>
      <c r="D955" s="46"/>
      <c r="E955" s="39"/>
      <c r="F955" s="46"/>
      <c r="G955" s="39"/>
      <c r="H955" s="39"/>
      <c r="I955" s="46"/>
      <c r="J955" s="46"/>
      <c r="K955" s="46"/>
      <c r="L955" s="46"/>
      <c r="M955" s="46"/>
      <c r="N955" s="46"/>
      <c r="O955" s="46"/>
      <c r="P955" s="46"/>
      <c r="Q955" s="46"/>
      <c r="R955" s="46"/>
      <c r="S955" s="46"/>
      <c r="T955" s="46"/>
      <c r="U955" s="46"/>
      <c r="V955" s="46"/>
      <c r="W955" s="46"/>
      <c r="X955" s="46"/>
      <c r="Y955" s="46"/>
      <c r="Z955" s="46"/>
    </row>
    <row r="956" spans="1:26" ht="12.75" customHeight="1" x14ac:dyDescent="0.2">
      <c r="A956" s="46"/>
      <c r="B956" s="46"/>
      <c r="C956" s="46"/>
      <c r="D956" s="46"/>
      <c r="E956" s="39"/>
      <c r="F956" s="46"/>
      <c r="G956" s="39"/>
      <c r="H956" s="39"/>
      <c r="I956" s="46"/>
      <c r="J956" s="46"/>
      <c r="K956" s="46"/>
      <c r="L956" s="46"/>
      <c r="M956" s="46"/>
      <c r="N956" s="46"/>
      <c r="O956" s="46"/>
      <c r="P956" s="46"/>
      <c r="Q956" s="46"/>
      <c r="R956" s="46"/>
      <c r="S956" s="46"/>
      <c r="T956" s="46"/>
      <c r="U956" s="46"/>
      <c r="V956" s="46"/>
      <c r="W956" s="46"/>
      <c r="X956" s="46"/>
      <c r="Y956" s="46"/>
      <c r="Z956" s="46"/>
    </row>
    <row r="957" spans="1:26" ht="12.75" customHeight="1" x14ac:dyDescent="0.2">
      <c r="A957" s="46"/>
      <c r="B957" s="46"/>
      <c r="C957" s="46"/>
      <c r="D957" s="46"/>
      <c r="E957" s="39"/>
      <c r="F957" s="46"/>
      <c r="G957" s="39"/>
      <c r="H957" s="39"/>
      <c r="I957" s="46"/>
      <c r="J957" s="46"/>
      <c r="K957" s="46"/>
      <c r="L957" s="46"/>
      <c r="M957" s="46"/>
      <c r="N957" s="46"/>
      <c r="O957" s="46"/>
      <c r="P957" s="46"/>
      <c r="Q957" s="46"/>
      <c r="R957" s="46"/>
      <c r="S957" s="46"/>
      <c r="T957" s="46"/>
      <c r="U957" s="46"/>
      <c r="V957" s="46"/>
      <c r="W957" s="46"/>
      <c r="X957" s="46"/>
      <c r="Y957" s="46"/>
      <c r="Z957" s="46"/>
    </row>
    <row r="958" spans="1:26" ht="12.75" customHeight="1" x14ac:dyDescent="0.2">
      <c r="A958" s="46"/>
      <c r="B958" s="46"/>
      <c r="C958" s="46"/>
      <c r="D958" s="46"/>
      <c r="E958" s="39"/>
      <c r="F958" s="46"/>
      <c r="G958" s="39"/>
      <c r="H958" s="39"/>
      <c r="I958" s="46"/>
      <c r="J958" s="46"/>
      <c r="K958" s="46"/>
      <c r="L958" s="46"/>
      <c r="M958" s="46"/>
      <c r="N958" s="46"/>
      <c r="O958" s="46"/>
      <c r="P958" s="46"/>
      <c r="Q958" s="46"/>
      <c r="R958" s="46"/>
      <c r="S958" s="46"/>
      <c r="T958" s="46"/>
      <c r="U958" s="46"/>
      <c r="V958" s="46"/>
      <c r="W958" s="46"/>
      <c r="X958" s="46"/>
      <c r="Y958" s="46"/>
      <c r="Z958" s="46"/>
    </row>
    <row r="959" spans="1:26" ht="12.75" customHeight="1" x14ac:dyDescent="0.2">
      <c r="A959" s="46"/>
      <c r="B959" s="46"/>
      <c r="C959" s="46"/>
      <c r="D959" s="46"/>
      <c r="E959" s="39"/>
      <c r="F959" s="46"/>
      <c r="G959" s="39"/>
      <c r="H959" s="39"/>
      <c r="I959" s="46"/>
      <c r="J959" s="46"/>
      <c r="K959" s="46"/>
      <c r="L959" s="46"/>
      <c r="M959" s="46"/>
      <c r="N959" s="46"/>
      <c r="O959" s="46"/>
      <c r="P959" s="46"/>
      <c r="Q959" s="46"/>
      <c r="R959" s="46"/>
      <c r="S959" s="46"/>
      <c r="T959" s="46"/>
      <c r="U959" s="46"/>
      <c r="V959" s="46"/>
      <c r="W959" s="46"/>
      <c r="X959" s="46"/>
      <c r="Y959" s="46"/>
      <c r="Z959" s="46"/>
    </row>
    <row r="960" spans="1:26" ht="12.75" customHeight="1" x14ac:dyDescent="0.2">
      <c r="A960" s="46"/>
      <c r="B960" s="46"/>
      <c r="C960" s="46"/>
      <c r="D960" s="46"/>
      <c r="E960" s="39"/>
      <c r="F960" s="46"/>
      <c r="G960" s="39"/>
      <c r="H960" s="39"/>
      <c r="I960" s="46"/>
      <c r="J960" s="46"/>
      <c r="K960" s="46"/>
      <c r="L960" s="46"/>
      <c r="M960" s="46"/>
      <c r="N960" s="46"/>
      <c r="O960" s="46"/>
      <c r="P960" s="46"/>
      <c r="Q960" s="46"/>
      <c r="R960" s="46"/>
      <c r="S960" s="46"/>
      <c r="T960" s="46"/>
      <c r="U960" s="46"/>
      <c r="V960" s="46"/>
      <c r="W960" s="46"/>
      <c r="X960" s="46"/>
      <c r="Y960" s="46"/>
      <c r="Z960" s="46"/>
    </row>
    <row r="961" spans="1:26" ht="12.75" customHeight="1" x14ac:dyDescent="0.2">
      <c r="A961" s="46"/>
      <c r="B961" s="46"/>
      <c r="C961" s="46"/>
      <c r="D961" s="46"/>
      <c r="E961" s="39"/>
      <c r="F961" s="46"/>
      <c r="G961" s="39"/>
      <c r="H961" s="39"/>
      <c r="I961" s="46"/>
      <c r="J961" s="46"/>
      <c r="K961" s="46"/>
      <c r="L961" s="46"/>
      <c r="M961" s="46"/>
      <c r="N961" s="46"/>
      <c r="O961" s="46"/>
      <c r="P961" s="46"/>
      <c r="Q961" s="46"/>
      <c r="R961" s="46"/>
      <c r="S961" s="46"/>
      <c r="T961" s="46"/>
      <c r="U961" s="46"/>
      <c r="V961" s="46"/>
      <c r="W961" s="46"/>
      <c r="X961" s="46"/>
      <c r="Y961" s="46"/>
      <c r="Z961" s="46"/>
    </row>
    <row r="962" spans="1:26" ht="12.75" customHeight="1" x14ac:dyDescent="0.2">
      <c r="A962" s="46"/>
      <c r="B962" s="46"/>
      <c r="C962" s="46"/>
      <c r="D962" s="46"/>
      <c r="E962" s="39"/>
      <c r="F962" s="46"/>
      <c r="G962" s="39"/>
      <c r="H962" s="39"/>
      <c r="I962" s="46"/>
      <c r="J962" s="46"/>
      <c r="K962" s="46"/>
      <c r="L962" s="46"/>
      <c r="M962" s="46"/>
      <c r="N962" s="46"/>
      <c r="O962" s="46"/>
      <c r="P962" s="46"/>
      <c r="Q962" s="46"/>
      <c r="R962" s="46"/>
      <c r="S962" s="46"/>
      <c r="T962" s="46"/>
      <c r="U962" s="46"/>
      <c r="V962" s="46"/>
      <c r="W962" s="46"/>
      <c r="X962" s="46"/>
      <c r="Y962" s="46"/>
      <c r="Z962" s="46"/>
    </row>
    <row r="963" spans="1:26" ht="12.75" customHeight="1" x14ac:dyDescent="0.2">
      <c r="A963" s="46"/>
      <c r="B963" s="46"/>
      <c r="C963" s="46"/>
      <c r="D963" s="46"/>
      <c r="E963" s="39"/>
      <c r="F963" s="46"/>
      <c r="G963" s="39"/>
      <c r="H963" s="39"/>
      <c r="I963" s="46"/>
      <c r="J963" s="46"/>
      <c r="K963" s="46"/>
      <c r="L963" s="46"/>
      <c r="M963" s="46"/>
      <c r="N963" s="46"/>
      <c r="O963" s="46"/>
      <c r="P963" s="46"/>
      <c r="Q963" s="46"/>
      <c r="R963" s="46"/>
      <c r="S963" s="46"/>
      <c r="T963" s="46"/>
      <c r="U963" s="46"/>
      <c r="V963" s="46"/>
      <c r="W963" s="46"/>
      <c r="X963" s="46"/>
      <c r="Y963" s="46"/>
      <c r="Z963" s="46"/>
    </row>
    <row r="964" spans="1:26" ht="12.75" customHeight="1" x14ac:dyDescent="0.2">
      <c r="A964" s="46"/>
      <c r="B964" s="46"/>
      <c r="C964" s="46"/>
      <c r="D964" s="46"/>
      <c r="E964" s="39"/>
      <c r="F964" s="46"/>
      <c r="G964" s="39"/>
      <c r="H964" s="39"/>
      <c r="I964" s="46"/>
      <c r="J964" s="46"/>
      <c r="K964" s="46"/>
      <c r="L964" s="46"/>
      <c r="M964" s="46"/>
      <c r="N964" s="46"/>
      <c r="O964" s="46"/>
      <c r="P964" s="46"/>
      <c r="Q964" s="46"/>
      <c r="R964" s="46"/>
      <c r="S964" s="46"/>
      <c r="T964" s="46"/>
      <c r="U964" s="46"/>
      <c r="V964" s="46"/>
      <c r="W964" s="46"/>
      <c r="X964" s="46"/>
      <c r="Y964" s="46"/>
      <c r="Z964" s="46"/>
    </row>
    <row r="965" spans="1:26" ht="12.75" customHeight="1" x14ac:dyDescent="0.2">
      <c r="A965" s="46"/>
      <c r="B965" s="46"/>
      <c r="C965" s="46"/>
      <c r="D965" s="46"/>
      <c r="E965" s="39"/>
      <c r="F965" s="46"/>
      <c r="G965" s="39"/>
      <c r="H965" s="39"/>
      <c r="I965" s="46"/>
      <c r="J965" s="46"/>
      <c r="K965" s="46"/>
      <c r="L965" s="46"/>
      <c r="M965" s="46"/>
      <c r="N965" s="46"/>
      <c r="O965" s="46"/>
      <c r="P965" s="46"/>
      <c r="Q965" s="46"/>
      <c r="R965" s="46"/>
      <c r="S965" s="46"/>
      <c r="T965" s="46"/>
      <c r="U965" s="46"/>
      <c r="V965" s="46"/>
      <c r="W965" s="46"/>
      <c r="X965" s="46"/>
      <c r="Y965" s="46"/>
      <c r="Z965" s="46"/>
    </row>
    <row r="966" spans="1:26" ht="12.75" customHeight="1" x14ac:dyDescent="0.2">
      <c r="A966" s="46"/>
      <c r="B966" s="46"/>
      <c r="C966" s="46"/>
      <c r="D966" s="46"/>
      <c r="E966" s="39"/>
      <c r="F966" s="46"/>
      <c r="G966" s="39"/>
      <c r="H966" s="39"/>
      <c r="I966" s="46"/>
      <c r="J966" s="46"/>
      <c r="K966" s="46"/>
      <c r="L966" s="46"/>
      <c r="M966" s="46"/>
      <c r="N966" s="46"/>
      <c r="O966" s="46"/>
      <c r="P966" s="46"/>
      <c r="Q966" s="46"/>
      <c r="R966" s="46"/>
      <c r="S966" s="46"/>
      <c r="T966" s="46"/>
      <c r="U966" s="46"/>
      <c r="V966" s="46"/>
      <c r="W966" s="46"/>
      <c r="X966" s="46"/>
      <c r="Y966" s="46"/>
      <c r="Z966" s="46"/>
    </row>
    <row r="967" spans="1:26" ht="12.75" customHeight="1" x14ac:dyDescent="0.2">
      <c r="A967" s="46"/>
      <c r="B967" s="46"/>
      <c r="C967" s="46"/>
      <c r="D967" s="46"/>
      <c r="E967" s="39"/>
      <c r="F967" s="46"/>
      <c r="G967" s="39"/>
      <c r="H967" s="39"/>
      <c r="I967" s="46"/>
      <c r="J967" s="46"/>
      <c r="K967" s="46"/>
      <c r="L967" s="46"/>
      <c r="M967" s="46"/>
      <c r="N967" s="46"/>
      <c r="O967" s="46"/>
      <c r="P967" s="46"/>
      <c r="Q967" s="46"/>
      <c r="R967" s="46"/>
      <c r="S967" s="46"/>
      <c r="T967" s="46"/>
      <c r="U967" s="46"/>
      <c r="V967" s="46"/>
      <c r="W967" s="46"/>
      <c r="X967" s="46"/>
      <c r="Y967" s="46"/>
      <c r="Z967" s="46"/>
    </row>
    <row r="968" spans="1:26" ht="12.75" customHeight="1" x14ac:dyDescent="0.2">
      <c r="A968" s="46"/>
      <c r="B968" s="46"/>
      <c r="C968" s="46"/>
      <c r="D968" s="46"/>
      <c r="E968" s="39"/>
      <c r="F968" s="46"/>
      <c r="G968" s="39"/>
      <c r="H968" s="39"/>
      <c r="I968" s="46"/>
      <c r="J968" s="46"/>
      <c r="K968" s="46"/>
      <c r="L968" s="46"/>
      <c r="M968" s="46"/>
      <c r="N968" s="46"/>
      <c r="O968" s="46"/>
      <c r="P968" s="46"/>
      <c r="Q968" s="46"/>
      <c r="R968" s="46"/>
      <c r="S968" s="46"/>
      <c r="T968" s="46"/>
      <c r="U968" s="46"/>
      <c r="V968" s="46"/>
      <c r="W968" s="46"/>
      <c r="X968" s="46"/>
      <c r="Y968" s="46"/>
      <c r="Z968" s="46"/>
    </row>
    <row r="969" spans="1:26" ht="12.75" customHeight="1" x14ac:dyDescent="0.2">
      <c r="A969" s="46"/>
      <c r="B969" s="46"/>
      <c r="C969" s="46"/>
      <c r="D969" s="46"/>
      <c r="E969" s="39"/>
      <c r="F969" s="46"/>
      <c r="G969" s="39"/>
      <c r="H969" s="39"/>
      <c r="I969" s="46"/>
      <c r="J969" s="46"/>
      <c r="K969" s="46"/>
      <c r="L969" s="46"/>
      <c r="M969" s="46"/>
      <c r="N969" s="46"/>
      <c r="O969" s="46"/>
      <c r="P969" s="46"/>
      <c r="Q969" s="46"/>
      <c r="R969" s="46"/>
      <c r="S969" s="46"/>
      <c r="T969" s="46"/>
      <c r="U969" s="46"/>
      <c r="V969" s="46"/>
      <c r="W969" s="46"/>
      <c r="X969" s="46"/>
      <c r="Y969" s="46"/>
      <c r="Z969" s="46"/>
    </row>
    <row r="970" spans="1:26" ht="12.75" customHeight="1" x14ac:dyDescent="0.2">
      <c r="A970" s="46"/>
      <c r="B970" s="46"/>
      <c r="C970" s="46"/>
      <c r="D970" s="46"/>
      <c r="E970" s="39"/>
      <c r="F970" s="46"/>
      <c r="G970" s="39"/>
      <c r="H970" s="39"/>
      <c r="I970" s="46"/>
      <c r="J970" s="46"/>
      <c r="K970" s="46"/>
      <c r="L970" s="46"/>
      <c r="M970" s="46"/>
      <c r="N970" s="46"/>
      <c r="O970" s="46"/>
      <c r="P970" s="46"/>
      <c r="Q970" s="46"/>
      <c r="R970" s="46"/>
      <c r="S970" s="46"/>
      <c r="T970" s="46"/>
      <c r="U970" s="46"/>
      <c r="V970" s="46"/>
      <c r="W970" s="46"/>
      <c r="X970" s="46"/>
      <c r="Y970" s="46"/>
      <c r="Z970" s="46"/>
    </row>
    <row r="971" spans="1:26" ht="12.75" customHeight="1" x14ac:dyDescent="0.2">
      <c r="A971" s="46"/>
      <c r="B971" s="46"/>
      <c r="C971" s="46"/>
      <c r="D971" s="46"/>
      <c r="E971" s="39"/>
      <c r="F971" s="46"/>
      <c r="G971" s="39"/>
      <c r="H971" s="39"/>
      <c r="I971" s="46"/>
      <c r="J971" s="46"/>
      <c r="K971" s="46"/>
      <c r="L971" s="46"/>
      <c r="M971" s="46"/>
      <c r="N971" s="46"/>
      <c r="O971" s="46"/>
      <c r="P971" s="46"/>
      <c r="Q971" s="46"/>
      <c r="R971" s="46"/>
      <c r="S971" s="46"/>
      <c r="T971" s="46"/>
      <c r="U971" s="46"/>
      <c r="V971" s="46"/>
      <c r="W971" s="46"/>
      <c r="X971" s="46"/>
      <c r="Y971" s="46"/>
      <c r="Z971" s="46"/>
    </row>
    <row r="972" spans="1:26" ht="12.75" customHeight="1" x14ac:dyDescent="0.2">
      <c r="A972" s="46"/>
      <c r="B972" s="46"/>
      <c r="C972" s="46"/>
      <c r="D972" s="46"/>
      <c r="E972" s="39"/>
      <c r="F972" s="46"/>
      <c r="G972" s="39"/>
      <c r="H972" s="39"/>
      <c r="I972" s="46"/>
      <c r="J972" s="46"/>
      <c r="K972" s="46"/>
      <c r="L972" s="46"/>
      <c r="M972" s="46"/>
      <c r="N972" s="46"/>
      <c r="O972" s="46"/>
      <c r="P972" s="46"/>
      <c r="Q972" s="46"/>
      <c r="R972" s="46"/>
      <c r="S972" s="46"/>
      <c r="T972" s="46"/>
      <c r="U972" s="46"/>
      <c r="V972" s="46"/>
      <c r="W972" s="46"/>
      <c r="X972" s="46"/>
      <c r="Y972" s="46"/>
      <c r="Z972" s="46"/>
    </row>
    <row r="973" spans="1:26" ht="12.75" customHeight="1" x14ac:dyDescent="0.2">
      <c r="A973" s="46"/>
      <c r="B973" s="46"/>
      <c r="C973" s="46"/>
      <c r="D973" s="46"/>
      <c r="E973" s="39"/>
      <c r="F973" s="46"/>
      <c r="G973" s="39"/>
      <c r="H973" s="39"/>
      <c r="I973" s="46"/>
      <c r="J973" s="46"/>
      <c r="K973" s="46"/>
      <c r="L973" s="46"/>
      <c r="M973" s="46"/>
      <c r="N973" s="46"/>
      <c r="O973" s="46"/>
      <c r="P973" s="46"/>
      <c r="Q973" s="46"/>
      <c r="R973" s="46"/>
      <c r="S973" s="46"/>
      <c r="T973" s="46"/>
      <c r="U973" s="46"/>
      <c r="V973" s="46"/>
      <c r="W973" s="46"/>
      <c r="X973" s="46"/>
      <c r="Y973" s="46"/>
      <c r="Z973" s="46"/>
    </row>
    <row r="974" spans="1:26" ht="12.75" customHeight="1" x14ac:dyDescent="0.2">
      <c r="A974" s="46"/>
      <c r="B974" s="46"/>
      <c r="C974" s="46"/>
      <c r="D974" s="46"/>
      <c r="E974" s="39"/>
      <c r="F974" s="46"/>
      <c r="G974" s="39"/>
      <c r="H974" s="39"/>
      <c r="I974" s="46"/>
      <c r="J974" s="46"/>
      <c r="K974" s="46"/>
      <c r="L974" s="46"/>
      <c r="M974" s="46"/>
      <c r="N974" s="46"/>
      <c r="O974" s="46"/>
      <c r="P974" s="46"/>
      <c r="Q974" s="46"/>
      <c r="R974" s="46"/>
      <c r="S974" s="46"/>
      <c r="T974" s="46"/>
      <c r="U974" s="46"/>
      <c r="V974" s="46"/>
      <c r="W974" s="46"/>
      <c r="X974" s="46"/>
      <c r="Y974" s="46"/>
      <c r="Z974" s="46"/>
    </row>
    <row r="975" spans="1:26" ht="12.75" customHeight="1" x14ac:dyDescent="0.2">
      <c r="A975" s="46"/>
      <c r="B975" s="46"/>
      <c r="C975" s="46"/>
      <c r="D975" s="46"/>
      <c r="E975" s="39"/>
      <c r="F975" s="46"/>
      <c r="G975" s="39"/>
      <c r="H975" s="39"/>
      <c r="I975" s="46"/>
      <c r="J975" s="46"/>
      <c r="K975" s="46"/>
      <c r="L975" s="46"/>
      <c r="M975" s="46"/>
      <c r="N975" s="46"/>
      <c r="O975" s="46"/>
      <c r="P975" s="46"/>
      <c r="Q975" s="46"/>
      <c r="R975" s="46"/>
      <c r="S975" s="46"/>
      <c r="T975" s="46"/>
      <c r="U975" s="46"/>
      <c r="V975" s="46"/>
      <c r="W975" s="46"/>
      <c r="X975" s="46"/>
      <c r="Y975" s="46"/>
      <c r="Z975" s="46"/>
    </row>
    <row r="976" spans="1:26" ht="12.75" customHeight="1" x14ac:dyDescent="0.2">
      <c r="A976" s="46"/>
      <c r="B976" s="46"/>
      <c r="C976" s="46"/>
      <c r="D976" s="46"/>
      <c r="E976" s="39"/>
      <c r="F976" s="46"/>
      <c r="G976" s="39"/>
      <c r="H976" s="39"/>
      <c r="I976" s="46"/>
      <c r="J976" s="46"/>
      <c r="K976" s="46"/>
      <c r="L976" s="46"/>
      <c r="M976" s="46"/>
      <c r="N976" s="46"/>
      <c r="O976" s="46"/>
      <c r="P976" s="46"/>
      <c r="Q976" s="46"/>
      <c r="R976" s="46"/>
      <c r="S976" s="46"/>
      <c r="T976" s="46"/>
      <c r="U976" s="46"/>
      <c r="V976" s="46"/>
      <c r="W976" s="46"/>
      <c r="X976" s="46"/>
      <c r="Y976" s="46"/>
      <c r="Z976" s="46"/>
    </row>
    <row r="977" spans="1:26" ht="12.75" customHeight="1" x14ac:dyDescent="0.2">
      <c r="A977" s="46"/>
      <c r="B977" s="46"/>
      <c r="C977" s="46"/>
      <c r="D977" s="46"/>
      <c r="E977" s="39"/>
      <c r="F977" s="46"/>
      <c r="G977" s="39"/>
      <c r="H977" s="39"/>
      <c r="I977" s="46"/>
      <c r="J977" s="46"/>
      <c r="K977" s="46"/>
      <c r="L977" s="46"/>
      <c r="M977" s="46"/>
      <c r="N977" s="46"/>
      <c r="O977" s="46"/>
      <c r="P977" s="46"/>
      <c r="Q977" s="46"/>
      <c r="R977" s="46"/>
      <c r="S977" s="46"/>
      <c r="T977" s="46"/>
      <c r="U977" s="46"/>
      <c r="V977" s="46"/>
      <c r="W977" s="46"/>
      <c r="X977" s="46"/>
      <c r="Y977" s="46"/>
      <c r="Z977" s="46"/>
    </row>
    <row r="978" spans="1:26" ht="12.75" customHeight="1" x14ac:dyDescent="0.2">
      <c r="A978" s="46"/>
      <c r="B978" s="46"/>
      <c r="C978" s="46"/>
      <c r="D978" s="46"/>
      <c r="E978" s="39"/>
      <c r="F978" s="46"/>
      <c r="G978" s="39"/>
      <c r="H978" s="39"/>
      <c r="I978" s="46"/>
      <c r="J978" s="46"/>
      <c r="K978" s="46"/>
      <c r="L978" s="46"/>
      <c r="M978" s="46"/>
      <c r="N978" s="46"/>
      <c r="O978" s="46"/>
      <c r="P978" s="46"/>
      <c r="Q978" s="46"/>
      <c r="R978" s="46"/>
      <c r="S978" s="46"/>
      <c r="T978" s="46"/>
      <c r="U978" s="46"/>
      <c r="V978" s="46"/>
      <c r="W978" s="46"/>
      <c r="X978" s="46"/>
      <c r="Y978" s="46"/>
      <c r="Z978" s="46"/>
    </row>
    <row r="979" spans="1:26" ht="12.75" customHeight="1" x14ac:dyDescent="0.2">
      <c r="A979" s="46"/>
      <c r="B979" s="46"/>
      <c r="C979" s="46"/>
      <c r="D979" s="46"/>
      <c r="E979" s="39"/>
      <c r="F979" s="46"/>
      <c r="G979" s="39"/>
      <c r="H979" s="39"/>
      <c r="I979" s="46"/>
      <c r="J979" s="46"/>
      <c r="K979" s="46"/>
      <c r="L979" s="46"/>
      <c r="M979" s="46"/>
      <c r="N979" s="46"/>
      <c r="O979" s="46"/>
      <c r="P979" s="46"/>
      <c r="Q979" s="46"/>
      <c r="R979" s="46"/>
      <c r="S979" s="46"/>
      <c r="T979" s="46"/>
      <c r="U979" s="46"/>
      <c r="V979" s="46"/>
      <c r="W979" s="46"/>
      <c r="X979" s="46"/>
      <c r="Y979" s="46"/>
      <c r="Z979" s="46"/>
    </row>
    <row r="980" spans="1:26" ht="12.75" customHeight="1" x14ac:dyDescent="0.2">
      <c r="A980" s="46"/>
      <c r="B980" s="46"/>
      <c r="C980" s="46"/>
      <c r="D980" s="46"/>
      <c r="E980" s="39"/>
      <c r="F980" s="46"/>
      <c r="G980" s="39"/>
      <c r="H980" s="39"/>
      <c r="I980" s="46"/>
      <c r="J980" s="46"/>
      <c r="K980" s="46"/>
      <c r="L980" s="46"/>
      <c r="M980" s="46"/>
      <c r="N980" s="46"/>
      <c r="O980" s="46"/>
      <c r="P980" s="46"/>
      <c r="Q980" s="46"/>
      <c r="R980" s="46"/>
      <c r="S980" s="46"/>
      <c r="T980" s="46"/>
      <c r="U980" s="46"/>
      <c r="V980" s="46"/>
      <c r="W980" s="46"/>
      <c r="X980" s="46"/>
      <c r="Y980" s="46"/>
      <c r="Z980" s="46"/>
    </row>
    <row r="981" spans="1:26" ht="12.75" customHeight="1" x14ac:dyDescent="0.2">
      <c r="A981" s="46"/>
      <c r="B981" s="46"/>
      <c r="C981" s="46"/>
      <c r="D981" s="46"/>
      <c r="E981" s="39"/>
      <c r="F981" s="46"/>
      <c r="G981" s="39"/>
      <c r="H981" s="39"/>
      <c r="I981" s="46"/>
      <c r="J981" s="46"/>
      <c r="K981" s="46"/>
      <c r="L981" s="46"/>
      <c r="M981" s="46"/>
      <c r="N981" s="46"/>
      <c r="O981" s="46"/>
      <c r="P981" s="46"/>
      <c r="Q981" s="46"/>
      <c r="R981" s="46"/>
      <c r="S981" s="46"/>
      <c r="T981" s="46"/>
      <c r="U981" s="46"/>
      <c r="V981" s="46"/>
      <c r="W981" s="46"/>
      <c r="X981" s="46"/>
      <c r="Y981" s="46"/>
      <c r="Z981" s="46"/>
    </row>
    <row r="982" spans="1:26" ht="12.75" customHeight="1" x14ac:dyDescent="0.2">
      <c r="A982" s="46"/>
      <c r="B982" s="46"/>
      <c r="C982" s="46"/>
      <c r="D982" s="46"/>
      <c r="E982" s="39"/>
      <c r="F982" s="46"/>
      <c r="G982" s="39"/>
      <c r="H982" s="39"/>
      <c r="I982" s="46"/>
      <c r="J982" s="46"/>
      <c r="K982" s="46"/>
      <c r="L982" s="46"/>
      <c r="M982" s="46"/>
      <c r="N982" s="46"/>
      <c r="O982" s="46"/>
      <c r="P982" s="46"/>
      <c r="Q982" s="46"/>
      <c r="R982" s="46"/>
      <c r="S982" s="46"/>
      <c r="T982" s="46"/>
      <c r="U982" s="46"/>
      <c r="V982" s="46"/>
      <c r="W982" s="46"/>
      <c r="X982" s="46"/>
      <c r="Y982" s="46"/>
      <c r="Z982" s="46"/>
    </row>
    <row r="983" spans="1:26" ht="12.75" customHeight="1" x14ac:dyDescent="0.2">
      <c r="A983" s="46"/>
      <c r="B983" s="46"/>
      <c r="C983" s="46"/>
      <c r="D983" s="46"/>
      <c r="E983" s="39"/>
      <c r="F983" s="46"/>
      <c r="G983" s="39"/>
      <c r="H983" s="39"/>
      <c r="I983" s="46"/>
      <c r="J983" s="46"/>
      <c r="K983" s="46"/>
      <c r="L983" s="46"/>
      <c r="M983" s="46"/>
      <c r="N983" s="46"/>
      <c r="O983" s="46"/>
      <c r="P983" s="46"/>
      <c r="Q983" s="46"/>
      <c r="R983" s="46"/>
      <c r="S983" s="46"/>
      <c r="T983" s="46"/>
      <c r="U983" s="46"/>
      <c r="V983" s="46"/>
      <c r="W983" s="46"/>
      <c r="X983" s="46"/>
      <c r="Y983" s="46"/>
      <c r="Z983" s="46"/>
    </row>
    <row r="984" spans="1:26" ht="12.75" customHeight="1" x14ac:dyDescent="0.2">
      <c r="A984" s="46"/>
      <c r="B984" s="46"/>
      <c r="C984" s="46"/>
      <c r="D984" s="46"/>
      <c r="E984" s="39"/>
      <c r="F984" s="46"/>
      <c r="G984" s="39"/>
      <c r="H984" s="39"/>
      <c r="I984" s="46"/>
      <c r="J984" s="46"/>
      <c r="K984" s="46"/>
      <c r="L984" s="46"/>
      <c r="M984" s="46"/>
      <c r="N984" s="46"/>
      <c r="O984" s="46"/>
      <c r="P984" s="46"/>
      <c r="Q984" s="46"/>
      <c r="R984" s="46"/>
      <c r="S984" s="46"/>
      <c r="T984" s="46"/>
      <c r="U984" s="46"/>
      <c r="V984" s="46"/>
      <c r="W984" s="46"/>
      <c r="X984" s="46"/>
      <c r="Y984" s="46"/>
      <c r="Z984" s="46"/>
    </row>
    <row r="985" spans="1:26" ht="12.75" customHeight="1" x14ac:dyDescent="0.2">
      <c r="A985" s="46"/>
      <c r="B985" s="46"/>
      <c r="C985" s="46"/>
      <c r="D985" s="46"/>
      <c r="E985" s="39"/>
      <c r="F985" s="46"/>
      <c r="G985" s="39"/>
      <c r="H985" s="39"/>
      <c r="I985" s="46"/>
      <c r="J985" s="46"/>
      <c r="K985" s="46"/>
      <c r="L985" s="46"/>
      <c r="M985" s="46"/>
      <c r="N985" s="46"/>
      <c r="O985" s="46"/>
      <c r="P985" s="46"/>
      <c r="Q985" s="46"/>
      <c r="R985" s="46"/>
      <c r="S985" s="46"/>
      <c r="T985" s="46"/>
      <c r="U985" s="46"/>
      <c r="V985" s="46"/>
      <c r="W985" s="46"/>
      <c r="X985" s="46"/>
      <c r="Y985" s="46"/>
      <c r="Z985" s="46"/>
    </row>
    <row r="986" spans="1:26" ht="12.75" customHeight="1" x14ac:dyDescent="0.2">
      <c r="A986" s="46"/>
      <c r="B986" s="46"/>
      <c r="C986" s="46"/>
      <c r="D986" s="46"/>
      <c r="E986" s="39"/>
      <c r="F986" s="46"/>
      <c r="G986" s="39"/>
      <c r="H986" s="39"/>
      <c r="I986" s="46"/>
      <c r="J986" s="46"/>
      <c r="K986" s="46"/>
      <c r="L986" s="46"/>
      <c r="M986" s="46"/>
      <c r="N986" s="46"/>
      <c r="O986" s="46"/>
      <c r="P986" s="46"/>
      <c r="Q986" s="46"/>
      <c r="R986" s="46"/>
      <c r="S986" s="46"/>
      <c r="T986" s="46"/>
      <c r="U986" s="46"/>
      <c r="V986" s="46"/>
      <c r="W986" s="46"/>
      <c r="X986" s="46"/>
      <c r="Y986" s="46"/>
      <c r="Z986" s="46"/>
    </row>
    <row r="987" spans="1:26" ht="12.75" customHeight="1" x14ac:dyDescent="0.2">
      <c r="A987" s="46"/>
      <c r="B987" s="46"/>
      <c r="C987" s="46"/>
      <c r="D987" s="46"/>
      <c r="E987" s="39"/>
      <c r="F987" s="46"/>
      <c r="G987" s="39"/>
      <c r="H987" s="39"/>
      <c r="I987" s="46"/>
      <c r="J987" s="46"/>
      <c r="K987" s="46"/>
      <c r="L987" s="46"/>
      <c r="M987" s="46"/>
      <c r="N987" s="46"/>
      <c r="O987" s="46"/>
      <c r="P987" s="46"/>
      <c r="Q987" s="46"/>
      <c r="R987" s="46"/>
      <c r="S987" s="46"/>
      <c r="T987" s="46"/>
      <c r="U987" s="46"/>
      <c r="V987" s="46"/>
      <c r="W987" s="46"/>
      <c r="X987" s="46"/>
      <c r="Y987" s="46"/>
      <c r="Z987" s="46"/>
    </row>
    <row r="988" spans="1:26" ht="12.75" customHeight="1" x14ac:dyDescent="0.2">
      <c r="A988" s="46"/>
      <c r="B988" s="46"/>
      <c r="C988" s="46"/>
      <c r="D988" s="46"/>
      <c r="E988" s="39"/>
      <c r="F988" s="46"/>
      <c r="G988" s="39"/>
      <c r="H988" s="39"/>
      <c r="I988" s="46"/>
      <c r="J988" s="46"/>
      <c r="K988" s="46"/>
      <c r="L988" s="46"/>
      <c r="M988" s="46"/>
      <c r="N988" s="46"/>
      <c r="O988" s="46"/>
      <c r="P988" s="46"/>
      <c r="Q988" s="46"/>
      <c r="R988" s="46"/>
      <c r="S988" s="46"/>
      <c r="T988" s="46"/>
      <c r="U988" s="46"/>
      <c r="V988" s="46"/>
      <c r="W988" s="46"/>
      <c r="X988" s="46"/>
      <c r="Y988" s="46"/>
      <c r="Z988" s="46"/>
    </row>
    <row r="989" spans="1:26" ht="12.75" customHeight="1" x14ac:dyDescent="0.2">
      <c r="A989" s="46"/>
      <c r="B989" s="46"/>
      <c r="C989" s="46"/>
      <c r="D989" s="46"/>
      <c r="E989" s="39"/>
      <c r="F989" s="46"/>
      <c r="G989" s="39"/>
      <c r="H989" s="39"/>
      <c r="I989" s="46"/>
      <c r="J989" s="46"/>
      <c r="K989" s="46"/>
      <c r="L989" s="46"/>
      <c r="M989" s="46"/>
      <c r="N989" s="46"/>
      <c r="O989" s="46"/>
      <c r="P989" s="46"/>
      <c r="Q989" s="46"/>
      <c r="R989" s="46"/>
      <c r="S989" s="46"/>
      <c r="T989" s="46"/>
      <c r="U989" s="46"/>
      <c r="V989" s="46"/>
      <c r="W989" s="46"/>
      <c r="X989" s="46"/>
      <c r="Y989" s="46"/>
      <c r="Z989" s="46"/>
    </row>
    <row r="990" spans="1:26" ht="12.75" customHeight="1" x14ac:dyDescent="0.2">
      <c r="A990" s="46"/>
      <c r="B990" s="46"/>
      <c r="C990" s="46"/>
      <c r="D990" s="46"/>
      <c r="E990" s="39"/>
      <c r="F990" s="46"/>
      <c r="G990" s="39"/>
      <c r="H990" s="39"/>
      <c r="I990" s="46"/>
      <c r="J990" s="46"/>
      <c r="K990" s="46"/>
      <c r="L990" s="46"/>
      <c r="M990" s="46"/>
      <c r="N990" s="46"/>
      <c r="O990" s="46"/>
      <c r="P990" s="46"/>
      <c r="Q990" s="46"/>
      <c r="R990" s="46"/>
      <c r="S990" s="46"/>
      <c r="T990" s="46"/>
      <c r="U990" s="46"/>
      <c r="V990" s="46"/>
      <c r="W990" s="46"/>
      <c r="X990" s="46"/>
      <c r="Y990" s="46"/>
      <c r="Z990" s="46"/>
    </row>
    <row r="991" spans="1:26" ht="12.75" customHeight="1" x14ac:dyDescent="0.2">
      <c r="A991" s="46"/>
      <c r="B991" s="46"/>
      <c r="C991" s="46"/>
      <c r="D991" s="46"/>
      <c r="E991" s="39"/>
      <c r="F991" s="46"/>
      <c r="G991" s="39"/>
      <c r="H991" s="39"/>
      <c r="I991" s="46"/>
      <c r="J991" s="46"/>
      <c r="K991" s="46"/>
      <c r="L991" s="46"/>
      <c r="M991" s="46"/>
      <c r="N991" s="46"/>
      <c r="O991" s="46"/>
      <c r="P991" s="46"/>
      <c r="Q991" s="46"/>
      <c r="R991" s="46"/>
      <c r="S991" s="46"/>
      <c r="T991" s="46"/>
      <c r="U991" s="46"/>
      <c r="V991" s="46"/>
      <c r="W991" s="46"/>
      <c r="X991" s="46"/>
      <c r="Y991" s="46"/>
      <c r="Z991" s="46"/>
    </row>
    <row r="992" spans="1:26" ht="12.75" customHeight="1" x14ac:dyDescent="0.2">
      <c r="A992" s="46"/>
      <c r="B992" s="46"/>
      <c r="C992" s="46"/>
      <c r="D992" s="46"/>
      <c r="E992" s="39"/>
      <c r="F992" s="46"/>
      <c r="G992" s="39"/>
      <c r="H992" s="39"/>
      <c r="I992" s="46"/>
      <c r="J992" s="46"/>
      <c r="K992" s="46"/>
      <c r="L992" s="46"/>
      <c r="M992" s="46"/>
      <c r="N992" s="46"/>
      <c r="O992" s="46"/>
      <c r="P992" s="46"/>
      <c r="Q992" s="46"/>
      <c r="R992" s="46"/>
      <c r="S992" s="46"/>
      <c r="T992" s="46"/>
      <c r="U992" s="46"/>
      <c r="V992" s="46"/>
      <c r="W992" s="46"/>
      <c r="X992" s="46"/>
      <c r="Y992" s="46"/>
      <c r="Z992" s="46"/>
    </row>
    <row r="993" spans="1:26" ht="12.75" customHeight="1" x14ac:dyDescent="0.2">
      <c r="A993" s="46"/>
      <c r="B993" s="46"/>
      <c r="C993" s="46"/>
      <c r="D993" s="46"/>
      <c r="E993" s="39"/>
      <c r="F993" s="46"/>
      <c r="G993" s="39"/>
      <c r="H993" s="39"/>
      <c r="I993" s="46"/>
      <c r="J993" s="46"/>
      <c r="K993" s="46"/>
      <c r="L993" s="46"/>
      <c r="M993" s="46"/>
      <c r="N993" s="46"/>
      <c r="O993" s="46"/>
      <c r="P993" s="46"/>
      <c r="Q993" s="46"/>
      <c r="R993" s="46"/>
      <c r="S993" s="46"/>
      <c r="T993" s="46"/>
      <c r="U993" s="46"/>
      <c r="V993" s="46"/>
      <c r="W993" s="46"/>
      <c r="X993" s="46"/>
      <c r="Y993" s="46"/>
      <c r="Z993" s="46"/>
    </row>
    <row r="994" spans="1:26" ht="12.75" customHeight="1" x14ac:dyDescent="0.2">
      <c r="A994" s="46"/>
      <c r="B994" s="46"/>
      <c r="C994" s="46"/>
      <c r="D994" s="46"/>
      <c r="E994" s="39"/>
      <c r="F994" s="46"/>
      <c r="G994" s="39"/>
      <c r="H994" s="39"/>
      <c r="I994" s="46"/>
      <c r="J994" s="46"/>
      <c r="K994" s="46"/>
      <c r="L994" s="46"/>
      <c r="M994" s="46"/>
      <c r="N994" s="46"/>
      <c r="O994" s="46"/>
      <c r="P994" s="46"/>
      <c r="Q994" s="46"/>
      <c r="R994" s="46"/>
      <c r="S994" s="46"/>
      <c r="T994" s="46"/>
      <c r="U994" s="46"/>
      <c r="V994" s="46"/>
      <c r="W994" s="46"/>
      <c r="X994" s="46"/>
      <c r="Y994" s="46"/>
      <c r="Z994" s="46"/>
    </row>
    <row r="995" spans="1:26" ht="12.75" customHeight="1" x14ac:dyDescent="0.2">
      <c r="A995" s="46"/>
      <c r="B995" s="46"/>
      <c r="C995" s="46"/>
      <c r="D995" s="46"/>
      <c r="E995" s="39"/>
      <c r="F995" s="46"/>
      <c r="G995" s="39"/>
      <c r="H995" s="39"/>
      <c r="I995" s="46"/>
      <c r="J995" s="46"/>
      <c r="K995" s="46"/>
      <c r="L995" s="46"/>
      <c r="M995" s="46"/>
      <c r="N995" s="46"/>
      <c r="O995" s="46"/>
      <c r="P995" s="46"/>
      <c r="Q995" s="46"/>
      <c r="R995" s="46"/>
      <c r="S995" s="46"/>
      <c r="T995" s="46"/>
      <c r="U995" s="46"/>
      <c r="V995" s="46"/>
      <c r="W995" s="46"/>
      <c r="X995" s="46"/>
      <c r="Y995" s="46"/>
      <c r="Z995" s="46"/>
    </row>
    <row r="996" spans="1:26" ht="12.75" customHeight="1" x14ac:dyDescent="0.2">
      <c r="A996" s="46"/>
      <c r="B996" s="46"/>
      <c r="C996" s="46"/>
      <c r="D996" s="46"/>
      <c r="E996" s="39"/>
      <c r="F996" s="46"/>
      <c r="G996" s="39"/>
      <c r="H996" s="39"/>
      <c r="I996" s="46"/>
      <c r="J996" s="46"/>
      <c r="K996" s="46"/>
      <c r="L996" s="46"/>
      <c r="M996" s="46"/>
      <c r="N996" s="46"/>
      <c r="O996" s="46"/>
      <c r="P996" s="46"/>
      <c r="Q996" s="46"/>
      <c r="R996" s="46"/>
      <c r="S996" s="46"/>
      <c r="T996" s="46"/>
      <c r="U996" s="46"/>
      <c r="V996" s="46"/>
      <c r="W996" s="46"/>
      <c r="X996" s="46"/>
      <c r="Y996" s="46"/>
      <c r="Z996" s="46"/>
    </row>
    <row r="997" spans="1:26" ht="12.75" customHeight="1" x14ac:dyDescent="0.2">
      <c r="A997" s="46"/>
      <c r="B997" s="46"/>
      <c r="C997" s="46"/>
      <c r="D997" s="46"/>
      <c r="E997" s="39"/>
      <c r="F997" s="46"/>
      <c r="G997" s="39"/>
      <c r="H997" s="39"/>
      <c r="I997" s="46"/>
      <c r="J997" s="46"/>
      <c r="K997" s="46"/>
      <c r="L997" s="46"/>
      <c r="M997" s="46"/>
      <c r="N997" s="46"/>
      <c r="O997" s="46"/>
      <c r="P997" s="46"/>
      <c r="Q997" s="46"/>
      <c r="R997" s="46"/>
      <c r="S997" s="46"/>
      <c r="T997" s="46"/>
      <c r="U997" s="46"/>
      <c r="V997" s="46"/>
      <c r="W997" s="46"/>
      <c r="X997" s="46"/>
      <c r="Y997" s="46"/>
      <c r="Z997" s="46"/>
    </row>
    <row r="998" spans="1:26" ht="12.75" customHeight="1" x14ac:dyDescent="0.2">
      <c r="A998" s="46"/>
      <c r="B998" s="46"/>
      <c r="C998" s="46"/>
      <c r="D998" s="46"/>
      <c r="E998" s="39"/>
      <c r="F998" s="46"/>
      <c r="G998" s="39"/>
      <c r="H998" s="39"/>
      <c r="I998" s="46"/>
      <c r="J998" s="46"/>
      <c r="K998" s="46"/>
      <c r="L998" s="46"/>
      <c r="M998" s="46"/>
      <c r="N998" s="46"/>
      <c r="O998" s="46"/>
      <c r="P998" s="46"/>
      <c r="Q998" s="46"/>
      <c r="R998" s="46"/>
      <c r="S998" s="46"/>
      <c r="T998" s="46"/>
      <c r="U998" s="46"/>
      <c r="V998" s="46"/>
      <c r="W998" s="46"/>
      <c r="X998" s="46"/>
      <c r="Y998" s="46"/>
      <c r="Z998" s="46"/>
    </row>
    <row r="999" spans="1:26" ht="12.75" customHeight="1" x14ac:dyDescent="0.2">
      <c r="A999" s="46"/>
      <c r="B999" s="46"/>
      <c r="C999" s="46"/>
      <c r="D999" s="46"/>
      <c r="E999" s="39"/>
      <c r="F999" s="46"/>
      <c r="G999" s="39"/>
      <c r="H999" s="39"/>
      <c r="I999" s="46"/>
      <c r="J999" s="46"/>
      <c r="K999" s="46"/>
      <c r="L999" s="46"/>
      <c r="M999" s="46"/>
      <c r="N999" s="46"/>
      <c r="O999" s="46"/>
      <c r="P999" s="46"/>
      <c r="Q999" s="46"/>
      <c r="R999" s="46"/>
      <c r="S999" s="46"/>
      <c r="T999" s="46"/>
      <c r="U999" s="46"/>
      <c r="V999" s="46"/>
      <c r="W999" s="46"/>
      <c r="X999" s="46"/>
      <c r="Y999" s="46"/>
      <c r="Z999" s="46"/>
    </row>
    <row r="1000" spans="1:26" ht="12.75" customHeight="1" x14ac:dyDescent="0.2">
      <c r="A1000" s="46"/>
      <c r="B1000" s="46"/>
      <c r="C1000" s="46"/>
      <c r="D1000" s="46"/>
      <c r="E1000" s="39"/>
      <c r="F1000" s="46"/>
      <c r="G1000" s="39"/>
      <c r="H1000" s="39"/>
      <c r="I1000" s="46"/>
      <c r="J1000" s="46"/>
      <c r="K1000" s="46"/>
      <c r="L1000" s="46"/>
      <c r="M1000" s="46"/>
      <c r="N1000" s="46"/>
      <c r="O1000" s="46"/>
      <c r="P1000" s="46"/>
      <c r="Q1000" s="46"/>
      <c r="R1000" s="46"/>
      <c r="S1000" s="46"/>
      <c r="T1000" s="46"/>
      <c r="U1000" s="46"/>
      <c r="V1000" s="46"/>
      <c r="W1000" s="46"/>
      <c r="X1000" s="46"/>
      <c r="Y1000" s="46"/>
      <c r="Z1000" s="46"/>
    </row>
    <row r="1001" spans="1:26" ht="12.75" customHeight="1" x14ac:dyDescent="0.2">
      <c r="A1001" s="46"/>
      <c r="B1001" s="46"/>
      <c r="C1001" s="46"/>
      <c r="D1001" s="46"/>
      <c r="E1001" s="39"/>
      <c r="F1001" s="46"/>
      <c r="G1001" s="39"/>
      <c r="H1001" s="39"/>
      <c r="I1001" s="46"/>
      <c r="J1001" s="46"/>
      <c r="K1001" s="46"/>
      <c r="L1001" s="46"/>
      <c r="M1001" s="46"/>
      <c r="N1001" s="46"/>
      <c r="O1001" s="46"/>
      <c r="P1001" s="46"/>
      <c r="Q1001" s="46"/>
      <c r="R1001" s="46"/>
      <c r="S1001" s="46"/>
      <c r="T1001" s="46"/>
      <c r="U1001" s="46"/>
      <c r="V1001" s="46"/>
      <c r="W1001" s="46"/>
      <c r="X1001" s="46"/>
      <c r="Y1001" s="46"/>
      <c r="Z1001" s="46"/>
    </row>
    <row r="1002" spans="1:26" ht="12.75" customHeight="1" x14ac:dyDescent="0.2">
      <c r="A1002" s="46"/>
      <c r="B1002" s="46"/>
      <c r="C1002" s="46"/>
      <c r="D1002" s="46"/>
      <c r="E1002" s="39"/>
      <c r="F1002" s="46"/>
      <c r="G1002" s="39"/>
      <c r="H1002" s="39"/>
      <c r="I1002" s="46"/>
      <c r="J1002" s="46"/>
      <c r="K1002" s="46"/>
      <c r="L1002" s="46"/>
      <c r="M1002" s="46"/>
      <c r="N1002" s="46"/>
      <c r="O1002" s="46"/>
      <c r="P1002" s="46"/>
      <c r="Q1002" s="46"/>
      <c r="R1002" s="46"/>
      <c r="S1002" s="46"/>
      <c r="T1002" s="46"/>
      <c r="U1002" s="46"/>
      <c r="V1002" s="46"/>
      <c r="W1002" s="46"/>
      <c r="X1002" s="46"/>
      <c r="Y1002" s="46"/>
      <c r="Z1002" s="46"/>
    </row>
    <row r="1003" spans="1:26" ht="12.75" customHeight="1" x14ac:dyDescent="0.2">
      <c r="A1003" s="46"/>
      <c r="B1003" s="46"/>
      <c r="C1003" s="46"/>
      <c r="D1003" s="46"/>
      <c r="E1003" s="39"/>
      <c r="F1003" s="46"/>
      <c r="G1003" s="39"/>
      <c r="H1003" s="39"/>
      <c r="I1003" s="46"/>
      <c r="J1003" s="46"/>
      <c r="K1003" s="46"/>
      <c r="L1003" s="46"/>
      <c r="M1003" s="46"/>
      <c r="N1003" s="46"/>
      <c r="O1003" s="46"/>
      <c r="P1003" s="46"/>
      <c r="Q1003" s="46"/>
      <c r="R1003" s="46"/>
      <c r="S1003" s="46"/>
      <c r="T1003" s="46"/>
      <c r="U1003" s="46"/>
      <c r="V1003" s="46"/>
      <c r="W1003" s="46"/>
      <c r="X1003" s="46"/>
      <c r="Y1003" s="46"/>
      <c r="Z1003" s="46"/>
    </row>
    <row r="1004" spans="1:26" ht="12.75" customHeight="1" x14ac:dyDescent="0.2">
      <c r="A1004" s="46"/>
      <c r="B1004" s="46"/>
      <c r="C1004" s="46"/>
      <c r="D1004" s="46"/>
      <c r="E1004" s="39"/>
      <c r="F1004" s="46"/>
      <c r="G1004" s="39"/>
      <c r="H1004" s="39"/>
      <c r="I1004" s="46"/>
      <c r="J1004" s="46"/>
      <c r="K1004" s="46"/>
      <c r="L1004" s="46"/>
      <c r="M1004" s="46"/>
      <c r="N1004" s="46"/>
      <c r="O1004" s="46"/>
      <c r="P1004" s="46"/>
      <c r="Q1004" s="46"/>
      <c r="R1004" s="46"/>
      <c r="S1004" s="46"/>
      <c r="T1004" s="46"/>
      <c r="U1004" s="46"/>
      <c r="V1004" s="46"/>
      <c r="W1004" s="46"/>
      <c r="X1004" s="46"/>
      <c r="Y1004" s="46"/>
      <c r="Z1004" s="46"/>
    </row>
    <row r="1005" spans="1:26" ht="12.75" customHeight="1" x14ac:dyDescent="0.2">
      <c r="A1005" s="46"/>
      <c r="B1005" s="46"/>
      <c r="C1005" s="46"/>
      <c r="D1005" s="46"/>
      <c r="E1005" s="39"/>
      <c r="F1005" s="46"/>
      <c r="G1005" s="39"/>
      <c r="H1005" s="39"/>
      <c r="I1005" s="46"/>
      <c r="J1005" s="46"/>
      <c r="K1005" s="46"/>
      <c r="L1005" s="46"/>
      <c r="M1005" s="46"/>
      <c r="N1005" s="46"/>
      <c r="O1005" s="46"/>
      <c r="P1005" s="46"/>
      <c r="Q1005" s="46"/>
      <c r="R1005" s="46"/>
      <c r="S1005" s="46"/>
      <c r="T1005" s="46"/>
      <c r="U1005" s="46"/>
      <c r="V1005" s="46"/>
      <c r="W1005" s="46"/>
      <c r="X1005" s="46"/>
      <c r="Y1005" s="46"/>
      <c r="Z1005" s="46"/>
    </row>
    <row r="1006" spans="1:26" ht="12.75" customHeight="1" x14ac:dyDescent="0.2">
      <c r="A1006" s="46"/>
      <c r="B1006" s="46"/>
      <c r="C1006" s="46"/>
      <c r="D1006" s="46"/>
      <c r="E1006" s="39"/>
      <c r="F1006" s="46"/>
      <c r="G1006" s="39"/>
      <c r="H1006" s="39"/>
      <c r="I1006" s="46"/>
      <c r="J1006" s="46"/>
      <c r="K1006" s="46"/>
      <c r="L1006" s="46"/>
      <c r="M1006" s="46"/>
      <c r="N1006" s="46"/>
      <c r="O1006" s="46"/>
      <c r="P1006" s="46"/>
      <c r="Q1006" s="46"/>
      <c r="R1006" s="46"/>
      <c r="S1006" s="46"/>
      <c r="T1006" s="46"/>
      <c r="U1006" s="46"/>
      <c r="V1006" s="46"/>
      <c r="W1006" s="46"/>
      <c r="X1006" s="46"/>
      <c r="Y1006" s="46"/>
      <c r="Z1006" s="46"/>
    </row>
    <row r="1007" spans="1:26" ht="12.75" customHeight="1" x14ac:dyDescent="0.2">
      <c r="A1007" s="46"/>
      <c r="B1007" s="46"/>
      <c r="C1007" s="46"/>
      <c r="D1007" s="46"/>
      <c r="E1007" s="39"/>
      <c r="F1007" s="46"/>
      <c r="G1007" s="39"/>
      <c r="H1007" s="39"/>
      <c r="I1007" s="46"/>
      <c r="J1007" s="46"/>
      <c r="K1007" s="46"/>
      <c r="L1007" s="46"/>
      <c r="M1007" s="46"/>
      <c r="N1007" s="46"/>
      <c r="O1007" s="46"/>
      <c r="P1007" s="46"/>
      <c r="Q1007" s="46"/>
      <c r="R1007" s="46"/>
      <c r="S1007" s="46"/>
      <c r="T1007" s="46"/>
      <c r="U1007" s="46"/>
      <c r="V1007" s="46"/>
      <c r="W1007" s="46"/>
      <c r="X1007" s="46"/>
      <c r="Y1007" s="46"/>
      <c r="Z1007" s="46"/>
    </row>
  </sheetData>
  <sheetProtection selectLockedCells="1" selectUnlockedCells="1"/>
  <mergeCells count="19">
    <mergeCell ref="I7:P7"/>
    <mergeCell ref="A8:A16"/>
    <mergeCell ref="A17:A24"/>
    <mergeCell ref="A28:B28"/>
    <mergeCell ref="E28:K28"/>
    <mergeCell ref="L28:P28"/>
    <mergeCell ref="A26:C26"/>
    <mergeCell ref="A1:P1"/>
    <mergeCell ref="A2:P2"/>
    <mergeCell ref="A3:P3"/>
    <mergeCell ref="A4:P4"/>
    <mergeCell ref="A5:P5"/>
    <mergeCell ref="A32:P32"/>
    <mergeCell ref="A33:P33"/>
    <mergeCell ref="A35:P35"/>
    <mergeCell ref="A36:O36"/>
    <mergeCell ref="A29:P29"/>
    <mergeCell ref="A30:P30"/>
    <mergeCell ref="A31:P31"/>
  </mergeCells>
  <printOptions horizontalCentered="1"/>
  <pageMargins left="0" right="0" top="0" bottom="0" header="0" footer="0"/>
  <pageSetup paperSize="9" scale="44"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7"/>
  <sheetViews>
    <sheetView showGridLines="0" tabSelected="1" zoomScaleNormal="100" workbookViewId="0">
      <selection activeCell="B25" sqref="B25"/>
    </sheetView>
  </sheetViews>
  <sheetFormatPr defaultColWidth="14.42578125" defaultRowHeight="15" customHeight="1" x14ac:dyDescent="0.2"/>
  <cols>
    <col min="1" max="1" width="17" style="21" customWidth="1"/>
    <col min="2" max="2" width="16" style="21" customWidth="1"/>
    <col min="3" max="3" width="16.140625" style="21" customWidth="1"/>
    <col min="4" max="4" width="15.85546875" style="21" customWidth="1"/>
    <col min="5" max="5" width="19.7109375" style="21" customWidth="1"/>
    <col min="6" max="6" width="17.7109375" style="21" customWidth="1"/>
    <col min="7" max="7" width="13.42578125" style="21" customWidth="1"/>
    <col min="8" max="8" width="20.42578125" style="21" customWidth="1"/>
    <col min="9" max="9" width="8" style="21" customWidth="1"/>
    <col min="10" max="10" width="14.42578125" style="21" customWidth="1"/>
    <col min="11" max="11" width="8" style="21" customWidth="1"/>
    <col min="12" max="12" width="8.85546875" style="21" customWidth="1"/>
    <col min="13" max="13" width="8" style="21" customWidth="1"/>
    <col min="14" max="14" width="15" style="21" customWidth="1"/>
    <col min="15" max="15" width="17.85546875" style="21" customWidth="1"/>
    <col min="16" max="16" width="11.140625" style="21" customWidth="1"/>
    <col min="17" max="26" width="8" style="21" customWidth="1"/>
    <col min="27" max="16384" width="14.42578125" style="21"/>
  </cols>
  <sheetData>
    <row r="1" spans="1:26" ht="14.25" x14ac:dyDescent="0.2">
      <c r="A1" s="492" t="s">
        <v>0</v>
      </c>
      <c r="B1" s="478"/>
      <c r="C1" s="478"/>
      <c r="D1" s="478"/>
      <c r="E1" s="478"/>
      <c r="F1" s="478"/>
      <c r="G1" s="478"/>
      <c r="H1" s="478"/>
      <c r="I1" s="478"/>
      <c r="J1" s="478"/>
      <c r="K1" s="478"/>
      <c r="L1" s="478"/>
      <c r="M1" s="478"/>
      <c r="N1" s="478"/>
      <c r="O1" s="478"/>
      <c r="P1" s="478"/>
    </row>
    <row r="2" spans="1:26" ht="14.25" x14ac:dyDescent="0.2">
      <c r="A2" s="492" t="s">
        <v>1</v>
      </c>
      <c r="B2" s="478"/>
      <c r="C2" s="478"/>
      <c r="D2" s="478"/>
      <c r="E2" s="478"/>
      <c r="F2" s="478"/>
      <c r="G2" s="478"/>
      <c r="H2" s="478"/>
      <c r="I2" s="478"/>
      <c r="J2" s="478"/>
      <c r="K2" s="478"/>
      <c r="L2" s="478"/>
      <c r="M2" s="478"/>
      <c r="N2" s="478"/>
      <c r="O2" s="478"/>
      <c r="P2" s="478"/>
    </row>
    <row r="3" spans="1:26" ht="14.25" x14ac:dyDescent="0.2">
      <c r="A3" s="492" t="s">
        <v>2</v>
      </c>
      <c r="B3" s="478"/>
      <c r="C3" s="478"/>
      <c r="D3" s="478"/>
      <c r="E3" s="478"/>
      <c r="F3" s="478"/>
      <c r="G3" s="478"/>
      <c r="H3" s="478"/>
      <c r="I3" s="478"/>
      <c r="J3" s="478"/>
      <c r="K3" s="478"/>
      <c r="L3" s="478"/>
      <c r="M3" s="478"/>
      <c r="N3" s="478"/>
      <c r="O3" s="478"/>
      <c r="P3" s="478"/>
    </row>
    <row r="4" spans="1:26" ht="14.25" x14ac:dyDescent="0.2">
      <c r="A4" s="493" t="b">
        <f>Q11='1. SVS ABA DE CARREGAMENTO'!A4</f>
        <v>0</v>
      </c>
      <c r="B4" s="478"/>
      <c r="C4" s="478"/>
      <c r="D4" s="478"/>
      <c r="E4" s="478"/>
      <c r="F4" s="478"/>
      <c r="G4" s="478"/>
      <c r="H4" s="478"/>
      <c r="I4" s="478"/>
      <c r="J4" s="478"/>
      <c r="K4" s="478"/>
      <c r="L4" s="478"/>
      <c r="M4" s="478"/>
      <c r="N4" s="478"/>
      <c r="O4" s="478"/>
      <c r="P4" s="478"/>
    </row>
    <row r="5" spans="1:26" ht="14.25" x14ac:dyDescent="0.2">
      <c r="A5" s="494" t="s">
        <v>265</v>
      </c>
      <c r="B5" s="478"/>
      <c r="C5" s="478"/>
      <c r="D5" s="478"/>
      <c r="E5" s="478"/>
      <c r="F5" s="478"/>
      <c r="G5" s="478"/>
      <c r="H5" s="478"/>
      <c r="I5" s="478"/>
      <c r="J5" s="478"/>
      <c r="K5" s="478"/>
      <c r="L5" s="478"/>
      <c r="M5" s="478"/>
      <c r="N5" s="478"/>
      <c r="O5" s="478"/>
      <c r="P5" s="478"/>
    </row>
    <row r="6" spans="1:26" x14ac:dyDescent="0.2">
      <c r="A6" s="130"/>
      <c r="B6" s="130"/>
      <c r="C6" s="130"/>
      <c r="D6" s="130"/>
      <c r="E6" s="130"/>
      <c r="F6" s="130"/>
      <c r="G6" s="130"/>
      <c r="H6" s="130"/>
      <c r="I6" s="130"/>
      <c r="J6" s="130"/>
      <c r="K6" s="130"/>
      <c r="L6" s="130"/>
      <c r="M6" s="130"/>
      <c r="N6" s="130"/>
      <c r="O6" s="130"/>
      <c r="P6" s="130"/>
    </row>
    <row r="7" spans="1:26" ht="140.25" customHeight="1" x14ac:dyDescent="0.2">
      <c r="A7" s="131" t="s">
        <v>63</v>
      </c>
      <c r="B7" s="131" t="s">
        <v>64</v>
      </c>
      <c r="C7" s="131" t="s">
        <v>787</v>
      </c>
      <c r="D7" s="131" t="s">
        <v>287</v>
      </c>
      <c r="E7" s="131" t="s">
        <v>267</v>
      </c>
      <c r="F7" s="131" t="s">
        <v>268</v>
      </c>
      <c r="G7" s="131" t="s">
        <v>269</v>
      </c>
      <c r="H7" s="131" t="s">
        <v>270</v>
      </c>
      <c r="I7" s="507" t="s">
        <v>271</v>
      </c>
      <c r="J7" s="508"/>
      <c r="K7" s="508"/>
      <c r="L7" s="508"/>
      <c r="M7" s="508"/>
      <c r="N7" s="508"/>
      <c r="O7" s="508"/>
      <c r="P7" s="509"/>
    </row>
    <row r="8" spans="1:26" ht="51" customHeight="1" x14ac:dyDescent="0.2">
      <c r="A8" s="495" t="s">
        <v>160</v>
      </c>
      <c r="B8" s="163" t="s">
        <v>288</v>
      </c>
      <c r="C8" s="127">
        <f>'1. SVS ABA DE CARREGAMENTO'!$C$39</f>
        <v>300</v>
      </c>
      <c r="D8" s="164">
        <f>'3. SVS Áreas'!BB245</f>
        <v>5240.3412500000013</v>
      </c>
      <c r="E8" s="135">
        <f t="shared" ref="E8:E10" si="0">D8/C8</f>
        <v>17.467804166666671</v>
      </c>
      <c r="F8" s="136">
        <f t="shared" ref="F8:F10" si="1">TRUNC(E8,0)</f>
        <v>17</v>
      </c>
      <c r="G8" s="135">
        <f t="shared" ref="G8:G10" si="2">E8-F8</f>
        <v>0.4678041666666708</v>
      </c>
      <c r="H8" s="135">
        <f>G8*$C$13*60</f>
        <v>224.54600000000198</v>
      </c>
      <c r="I8" s="137">
        <f t="shared" ref="I8:I10" si="3">F8</f>
        <v>17</v>
      </c>
      <c r="J8" s="138" t="s">
        <v>272</v>
      </c>
      <c r="K8" s="137">
        <v>8</v>
      </c>
      <c r="L8" s="138" t="s">
        <v>273</v>
      </c>
      <c r="M8" s="137">
        <v>1</v>
      </c>
      <c r="N8" s="138" t="s">
        <v>274</v>
      </c>
      <c r="O8" s="139">
        <f t="shared" ref="O8:O10" si="4">H8</f>
        <v>224.54600000000198</v>
      </c>
      <c r="P8" s="138" t="s">
        <v>275</v>
      </c>
    </row>
    <row r="9" spans="1:26" ht="51" customHeight="1" x14ac:dyDescent="0.2">
      <c r="A9" s="496"/>
      <c r="B9" s="163" t="s">
        <v>164</v>
      </c>
      <c r="C9" s="127">
        <f>'1. SVS ABA DE CARREGAMENTO'!C40</f>
        <v>800</v>
      </c>
      <c r="D9" s="164">
        <f>'3. SVS Áreas'!BC245</f>
        <v>771.33319583333332</v>
      </c>
      <c r="E9" s="135">
        <f t="shared" si="0"/>
        <v>0.96416649479166661</v>
      </c>
      <c r="F9" s="136">
        <f t="shared" si="1"/>
        <v>0</v>
      </c>
      <c r="G9" s="135">
        <f t="shared" si="2"/>
        <v>0.96416649479166661</v>
      </c>
      <c r="H9" s="135">
        <f>G9*$C$13*60</f>
        <v>462.79991749999999</v>
      </c>
      <c r="I9" s="137">
        <f t="shared" si="3"/>
        <v>0</v>
      </c>
      <c r="J9" s="138" t="s">
        <v>272</v>
      </c>
      <c r="K9" s="137">
        <v>8</v>
      </c>
      <c r="L9" s="138" t="s">
        <v>273</v>
      </c>
      <c r="M9" s="137">
        <v>1</v>
      </c>
      <c r="N9" s="138" t="s">
        <v>274</v>
      </c>
      <c r="O9" s="139">
        <f t="shared" si="4"/>
        <v>462.79991749999999</v>
      </c>
      <c r="P9" s="138" t="s">
        <v>275</v>
      </c>
    </row>
    <row r="10" spans="1:26" ht="51" customHeight="1" x14ac:dyDescent="0.2">
      <c r="A10" s="497"/>
      <c r="B10" s="163" t="s">
        <v>74</v>
      </c>
      <c r="C10" s="127">
        <f>'1. SVS ABA DE CARREGAMENTO'!C41</f>
        <v>450</v>
      </c>
      <c r="D10" s="164">
        <f>'3. SVS Áreas'!BD245</f>
        <v>218.44115833333331</v>
      </c>
      <c r="E10" s="135">
        <f t="shared" si="0"/>
        <v>0.48542479629629626</v>
      </c>
      <c r="F10" s="136">
        <f t="shared" si="1"/>
        <v>0</v>
      </c>
      <c r="G10" s="135">
        <f t="shared" si="2"/>
        <v>0.48542479629629626</v>
      </c>
      <c r="H10" s="138">
        <f>G10*$C$13*60</f>
        <v>233.00390222222219</v>
      </c>
      <c r="I10" s="137">
        <f t="shared" si="3"/>
        <v>0</v>
      </c>
      <c r="J10" s="138" t="s">
        <v>272</v>
      </c>
      <c r="K10" s="137">
        <v>8</v>
      </c>
      <c r="L10" s="138" t="s">
        <v>273</v>
      </c>
      <c r="M10" s="137">
        <v>1</v>
      </c>
      <c r="N10" s="138" t="s">
        <v>274</v>
      </c>
      <c r="O10" s="137">
        <f t="shared" si="4"/>
        <v>233.00390222222219</v>
      </c>
      <c r="P10" s="138" t="s">
        <v>275</v>
      </c>
    </row>
    <row r="11" spans="1:26" ht="51" customHeight="1" x14ac:dyDescent="0.2">
      <c r="A11" s="512" t="s">
        <v>289</v>
      </c>
      <c r="B11" s="513"/>
      <c r="C11" s="513"/>
      <c r="D11" s="165">
        <f>SUM(D8:D10)</f>
        <v>6230.1156041666673</v>
      </c>
      <c r="E11" s="166">
        <f>SUM(E8:E10)</f>
        <v>18.917395457754633</v>
      </c>
      <c r="F11" s="131">
        <f>SUM(F8:F10)</f>
        <v>17</v>
      </c>
      <c r="G11" s="166">
        <f>SUM(G8:G10)</f>
        <v>1.9173954577546337</v>
      </c>
      <c r="H11" s="167">
        <f t="shared" ref="H11" si="5">G11*$C$13*60</f>
        <v>920.3498197222242</v>
      </c>
      <c r="I11" s="167">
        <f>SUM(I8:I10)</f>
        <v>17</v>
      </c>
      <c r="J11" s="168" t="s">
        <v>272</v>
      </c>
      <c r="K11" s="169">
        <f>$C$13</f>
        <v>8</v>
      </c>
      <c r="L11" s="168" t="s">
        <v>273</v>
      </c>
      <c r="M11" s="170">
        <v>1</v>
      </c>
      <c r="N11" s="168" t="s">
        <v>274</v>
      </c>
      <c r="O11" s="170">
        <f>H11</f>
        <v>920.3498197222242</v>
      </c>
      <c r="P11" s="168" t="s">
        <v>275</v>
      </c>
    </row>
    <row r="12" spans="1:26" ht="15.75" customHeight="1" x14ac:dyDescent="0.2">
      <c r="A12" s="46"/>
      <c r="B12" s="46"/>
      <c r="C12" s="46"/>
      <c r="D12" s="160"/>
      <c r="E12" s="39"/>
      <c r="F12" s="11"/>
      <c r="G12" s="39"/>
      <c r="H12" s="39"/>
      <c r="I12" s="46"/>
      <c r="J12" s="39"/>
      <c r="K12" s="39"/>
      <c r="L12" s="39"/>
      <c r="M12" s="39"/>
      <c r="N12" s="39"/>
      <c r="O12" s="46"/>
      <c r="P12" s="39"/>
    </row>
    <row r="13" spans="1:26" ht="43.5" customHeight="1" x14ac:dyDescent="0.2">
      <c r="A13" s="507" t="s">
        <v>278</v>
      </c>
      <c r="B13" s="509"/>
      <c r="C13" s="161">
        <v>8</v>
      </c>
      <c r="D13" s="131" t="s">
        <v>279</v>
      </c>
      <c r="E13" s="510" t="s">
        <v>280</v>
      </c>
      <c r="F13" s="508"/>
      <c r="G13" s="508"/>
      <c r="H13" s="508"/>
      <c r="I13" s="508"/>
      <c r="J13" s="508"/>
      <c r="K13" s="509"/>
      <c r="L13" s="511">
        <f>F11+G11</f>
        <v>18.917395457754633</v>
      </c>
      <c r="M13" s="508"/>
      <c r="N13" s="508"/>
      <c r="O13" s="508"/>
      <c r="P13" s="509"/>
    </row>
    <row r="14" spans="1:26" ht="18" customHeight="1" x14ac:dyDescent="0.2">
      <c r="A14" s="507" t="s">
        <v>281</v>
      </c>
      <c r="B14" s="508"/>
      <c r="C14" s="508"/>
      <c r="D14" s="508"/>
      <c r="E14" s="508"/>
      <c r="F14" s="508"/>
      <c r="G14" s="508"/>
      <c r="H14" s="508"/>
      <c r="I14" s="508"/>
      <c r="J14" s="508"/>
      <c r="K14" s="508"/>
      <c r="L14" s="508"/>
      <c r="M14" s="508"/>
      <c r="N14" s="508"/>
      <c r="O14" s="508"/>
      <c r="P14" s="509"/>
      <c r="Q14" s="46"/>
      <c r="R14" s="46"/>
      <c r="S14" s="46"/>
      <c r="T14" s="46"/>
      <c r="U14" s="46"/>
      <c r="V14" s="46"/>
      <c r="W14" s="46"/>
      <c r="X14" s="46"/>
      <c r="Y14" s="46"/>
      <c r="Z14" s="46"/>
    </row>
    <row r="15" spans="1:26" ht="18" customHeight="1" x14ac:dyDescent="0.2">
      <c r="A15" s="489" t="s">
        <v>282</v>
      </c>
      <c r="B15" s="490"/>
      <c r="C15" s="490"/>
      <c r="D15" s="490"/>
      <c r="E15" s="490"/>
      <c r="F15" s="490"/>
      <c r="G15" s="490"/>
      <c r="H15" s="490"/>
      <c r="I15" s="490"/>
      <c r="J15" s="490"/>
      <c r="K15" s="490"/>
      <c r="L15" s="490"/>
      <c r="M15" s="490"/>
      <c r="N15" s="490"/>
      <c r="O15" s="490"/>
      <c r="P15" s="491"/>
    </row>
    <row r="16" spans="1:26" ht="40.5" customHeight="1" x14ac:dyDescent="0.2">
      <c r="A16" s="477" t="s">
        <v>283</v>
      </c>
      <c r="B16" s="478"/>
      <c r="C16" s="478"/>
      <c r="D16" s="478"/>
      <c r="E16" s="478"/>
      <c r="F16" s="478"/>
      <c r="G16" s="478"/>
      <c r="H16" s="478"/>
      <c r="I16" s="478"/>
      <c r="J16" s="478"/>
      <c r="K16" s="478"/>
      <c r="L16" s="478"/>
      <c r="M16" s="478"/>
      <c r="N16" s="478"/>
      <c r="O16" s="478"/>
      <c r="P16" s="479"/>
    </row>
    <row r="17" spans="1:26" ht="18" customHeight="1" x14ac:dyDescent="0.2">
      <c r="A17" s="504"/>
      <c r="B17" s="485"/>
      <c r="C17" s="485"/>
      <c r="D17" s="485"/>
      <c r="E17" s="485"/>
      <c r="F17" s="485"/>
      <c r="G17" s="485"/>
      <c r="H17" s="485"/>
      <c r="I17" s="485"/>
      <c r="J17" s="485"/>
      <c r="K17" s="485"/>
      <c r="L17" s="485"/>
      <c r="M17" s="485"/>
      <c r="N17" s="485"/>
      <c r="O17" s="485"/>
      <c r="P17" s="505"/>
    </row>
    <row r="18" spans="1:26" ht="33.75" customHeight="1" x14ac:dyDescent="0.2">
      <c r="A18" s="506"/>
      <c r="B18" s="478"/>
      <c r="C18" s="478"/>
      <c r="D18" s="478"/>
      <c r="E18" s="478"/>
      <c r="F18" s="478"/>
      <c r="G18" s="478"/>
      <c r="H18" s="478"/>
      <c r="I18" s="478"/>
      <c r="J18" s="478"/>
      <c r="K18" s="478"/>
      <c r="L18" s="478"/>
      <c r="M18" s="478"/>
      <c r="N18" s="478"/>
      <c r="O18" s="478"/>
      <c r="P18" s="478"/>
      <c r="Q18" s="46"/>
      <c r="R18" s="46"/>
      <c r="S18" s="46"/>
      <c r="T18" s="46"/>
      <c r="U18" s="46"/>
      <c r="V18" s="46"/>
      <c r="W18" s="46"/>
      <c r="X18" s="46"/>
      <c r="Y18" s="46"/>
      <c r="Z18" s="46"/>
    </row>
    <row r="19" spans="1:26" ht="12.75" customHeight="1" x14ac:dyDescent="0.2"/>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sheetData>
  <sheetProtection selectLockedCells="1" selectUnlockedCells="1"/>
  <mergeCells count="16">
    <mergeCell ref="I7:P7"/>
    <mergeCell ref="A8:A10"/>
    <mergeCell ref="A13:B13"/>
    <mergeCell ref="E13:K13"/>
    <mergeCell ref="L13:P13"/>
    <mergeCell ref="A11:C11"/>
    <mergeCell ref="A1:P1"/>
    <mergeCell ref="A2:P2"/>
    <mergeCell ref="A3:P3"/>
    <mergeCell ref="A4:P4"/>
    <mergeCell ref="A5:P5"/>
    <mergeCell ref="A15:P15"/>
    <mergeCell ref="A16:P16"/>
    <mergeCell ref="A17:P17"/>
    <mergeCell ref="A18:P18"/>
    <mergeCell ref="A14:P14"/>
  </mergeCells>
  <printOptions horizontalCentered="1"/>
  <pageMargins left="0" right="0" top="0.39370078740157483" bottom="0" header="0" footer="0"/>
  <pageSetup paperSize="9" scale="64"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5"/>
  <sheetViews>
    <sheetView showGridLines="0" tabSelected="1" topLeftCell="A4" zoomScaleNormal="100" workbookViewId="0">
      <selection activeCell="B25" sqref="B25"/>
    </sheetView>
  </sheetViews>
  <sheetFormatPr defaultColWidth="14.42578125" defaultRowHeight="15" customHeight="1" x14ac:dyDescent="0.2"/>
  <cols>
    <col min="1" max="1" width="18" style="21" customWidth="1"/>
    <col min="2" max="2" width="17" style="21" customWidth="1"/>
    <col min="3" max="3" width="16" style="21" customWidth="1"/>
    <col min="4" max="4" width="17.140625" style="21" customWidth="1"/>
    <col min="5" max="5" width="16" style="21" customWidth="1"/>
    <col min="6" max="6" width="17.140625" style="21" customWidth="1"/>
    <col min="7" max="7" width="15.28515625" style="21" customWidth="1"/>
    <col min="8" max="8" width="19.140625" style="21" customWidth="1"/>
    <col min="9" max="9" width="8" style="21" customWidth="1"/>
    <col min="10" max="10" width="12.42578125" style="21" customWidth="1"/>
    <col min="11" max="11" width="8" style="21" customWidth="1"/>
    <col min="12" max="12" width="9.7109375" style="21" customWidth="1"/>
    <col min="13" max="13" width="8" style="21" customWidth="1"/>
    <col min="14" max="14" width="10.7109375" style="21" customWidth="1"/>
    <col min="15" max="15" width="18.42578125" style="21" customWidth="1"/>
    <col min="16" max="26" width="8" style="21" customWidth="1"/>
    <col min="27" max="16384" width="14.42578125" style="21"/>
  </cols>
  <sheetData>
    <row r="1" spans="1:19" ht="14.25" x14ac:dyDescent="0.2">
      <c r="A1" s="492" t="s">
        <v>0</v>
      </c>
      <c r="B1" s="478"/>
      <c r="C1" s="478"/>
      <c r="D1" s="478"/>
      <c r="E1" s="478"/>
      <c r="F1" s="478"/>
      <c r="G1" s="478"/>
      <c r="H1" s="478"/>
      <c r="I1" s="478"/>
      <c r="J1" s="478"/>
      <c r="K1" s="478"/>
      <c r="L1" s="478"/>
      <c r="M1" s="478"/>
      <c r="N1" s="478"/>
      <c r="O1" s="478"/>
      <c r="P1" s="478"/>
    </row>
    <row r="2" spans="1:19" ht="14.25" x14ac:dyDescent="0.2">
      <c r="A2" s="492" t="s">
        <v>1</v>
      </c>
      <c r="B2" s="478"/>
      <c r="C2" s="478"/>
      <c r="D2" s="478"/>
      <c r="E2" s="478"/>
      <c r="F2" s="478"/>
      <c r="G2" s="478"/>
      <c r="H2" s="478"/>
      <c r="I2" s="478"/>
      <c r="J2" s="478"/>
      <c r="K2" s="478"/>
      <c r="L2" s="478"/>
      <c r="M2" s="478"/>
      <c r="N2" s="478"/>
      <c r="O2" s="478"/>
      <c r="P2" s="478"/>
    </row>
    <row r="3" spans="1:19" ht="14.25" x14ac:dyDescent="0.2">
      <c r="A3" s="492" t="s">
        <v>2</v>
      </c>
      <c r="B3" s="478"/>
      <c r="C3" s="478"/>
      <c r="D3" s="478"/>
      <c r="E3" s="478"/>
      <c r="F3" s="478"/>
      <c r="G3" s="478"/>
      <c r="H3" s="478"/>
      <c r="I3" s="478"/>
      <c r="J3" s="478"/>
      <c r="K3" s="478"/>
      <c r="L3" s="478"/>
      <c r="M3" s="478"/>
      <c r="N3" s="478"/>
      <c r="O3" s="478"/>
      <c r="P3" s="478"/>
    </row>
    <row r="4" spans="1:19" ht="14.25" x14ac:dyDescent="0.2">
      <c r="A4" s="493" t="str">
        <f>'1. SVS ABA DE CARREGAMENTO'!A4</f>
        <v>CAMPUS SÃO VICENTE DO SUL</v>
      </c>
      <c r="B4" s="478"/>
      <c r="C4" s="478"/>
      <c r="D4" s="478"/>
      <c r="E4" s="478"/>
      <c r="F4" s="478"/>
      <c r="G4" s="478"/>
      <c r="H4" s="478"/>
      <c r="I4" s="478"/>
      <c r="J4" s="478"/>
      <c r="K4" s="478"/>
      <c r="L4" s="478"/>
      <c r="M4" s="478"/>
      <c r="N4" s="478"/>
      <c r="O4" s="478"/>
      <c r="P4" s="478"/>
    </row>
    <row r="5" spans="1:19" ht="14.25" x14ac:dyDescent="0.2">
      <c r="A5" s="494" t="s">
        <v>265</v>
      </c>
      <c r="B5" s="478"/>
      <c r="C5" s="478"/>
      <c r="D5" s="478"/>
      <c r="E5" s="478"/>
      <c r="F5" s="478"/>
      <c r="G5" s="478"/>
      <c r="H5" s="478"/>
      <c r="I5" s="478"/>
      <c r="J5" s="478"/>
      <c r="K5" s="478"/>
      <c r="L5" s="478"/>
      <c r="M5" s="478"/>
      <c r="N5" s="478"/>
      <c r="O5" s="478"/>
      <c r="P5" s="478"/>
    </row>
    <row r="6" spans="1:19" x14ac:dyDescent="0.2">
      <c r="A6" s="130"/>
      <c r="B6" s="130"/>
      <c r="C6" s="130"/>
      <c r="D6" s="130"/>
      <c r="E6" s="130"/>
      <c r="F6" s="130"/>
      <c r="G6" s="130"/>
      <c r="H6" s="130"/>
      <c r="I6" s="130"/>
      <c r="J6" s="130"/>
      <c r="K6" s="130"/>
      <c r="L6" s="130"/>
      <c r="M6" s="130"/>
      <c r="N6" s="130"/>
      <c r="O6" s="130"/>
      <c r="P6" s="130"/>
    </row>
    <row r="7" spans="1:19" ht="124.5" customHeight="1" x14ac:dyDescent="0.2">
      <c r="A7" s="131" t="s">
        <v>63</v>
      </c>
      <c r="B7" s="132" t="s">
        <v>64</v>
      </c>
      <c r="C7" s="132" t="s">
        <v>786</v>
      </c>
      <c r="D7" s="132" t="s">
        <v>287</v>
      </c>
      <c r="E7" s="132" t="s">
        <v>267</v>
      </c>
      <c r="F7" s="132" t="s">
        <v>268</v>
      </c>
      <c r="G7" s="132" t="s">
        <v>269</v>
      </c>
      <c r="H7" s="132" t="s">
        <v>270</v>
      </c>
      <c r="I7" s="507" t="s">
        <v>271</v>
      </c>
      <c r="J7" s="508"/>
      <c r="K7" s="508"/>
      <c r="L7" s="508"/>
      <c r="M7" s="508"/>
      <c r="N7" s="508"/>
      <c r="O7" s="508"/>
      <c r="P7" s="509"/>
      <c r="Q7" s="39"/>
      <c r="R7" s="39"/>
      <c r="S7" s="39"/>
    </row>
    <row r="8" spans="1:19" ht="51" customHeight="1" x14ac:dyDescent="0.2">
      <c r="A8" s="514" t="s">
        <v>290</v>
      </c>
      <c r="B8" s="133" t="s">
        <v>773</v>
      </c>
      <c r="C8" s="127">
        <f>'1. SVS ABA DE CARREGAMENTO'!$C$42</f>
        <v>160</v>
      </c>
      <c r="D8" s="134">
        <f>'3. SVS Áreas'!AW245</f>
        <v>4.3447750000000003</v>
      </c>
      <c r="E8" s="135">
        <f t="shared" ref="E8:E11" si="0">D8/C8</f>
        <v>2.7154843750000001E-2</v>
      </c>
      <c r="F8" s="136">
        <f t="shared" ref="F8:F11" si="1">TRUNC(E8,0)</f>
        <v>0</v>
      </c>
      <c r="G8" s="135">
        <f t="shared" ref="G8:G11" si="2">E8-F8</f>
        <v>2.7154843750000001E-2</v>
      </c>
      <c r="H8" s="135">
        <f t="shared" ref="H8:H11" si="3">G8*$C$14*60</f>
        <v>13.034325000000001</v>
      </c>
      <c r="I8" s="137">
        <f t="shared" ref="I8:I11" si="4">F8</f>
        <v>0</v>
      </c>
      <c r="J8" s="138" t="s">
        <v>272</v>
      </c>
      <c r="K8" s="137">
        <v>8</v>
      </c>
      <c r="L8" s="138" t="s">
        <v>273</v>
      </c>
      <c r="M8" s="137">
        <v>1</v>
      </c>
      <c r="N8" s="138" t="s">
        <v>274</v>
      </c>
      <c r="O8" s="139">
        <f t="shared" ref="O8:O11" si="5">H8</f>
        <v>13.034325000000001</v>
      </c>
      <c r="P8" s="138" t="s">
        <v>275</v>
      </c>
      <c r="Q8" s="46"/>
      <c r="R8" s="46"/>
      <c r="S8" s="46"/>
    </row>
    <row r="9" spans="1:19" ht="51" customHeight="1" x14ac:dyDescent="0.2">
      <c r="A9" s="496"/>
      <c r="B9" s="133" t="s">
        <v>774</v>
      </c>
      <c r="C9" s="127">
        <f>'1. SVS ABA DE CARREGAMENTO'!$C$43</f>
        <v>380</v>
      </c>
      <c r="D9" s="134">
        <f>'3. SVS Áreas'!AX245</f>
        <v>14.599608333333334</v>
      </c>
      <c r="E9" s="135">
        <f t="shared" si="0"/>
        <v>3.8420021929824563E-2</v>
      </c>
      <c r="F9" s="136">
        <f t="shared" si="1"/>
        <v>0</v>
      </c>
      <c r="G9" s="135">
        <f t="shared" si="2"/>
        <v>3.8420021929824563E-2</v>
      </c>
      <c r="H9" s="135">
        <f t="shared" si="3"/>
        <v>18.441610526315792</v>
      </c>
      <c r="I9" s="137">
        <f t="shared" si="4"/>
        <v>0</v>
      </c>
      <c r="J9" s="138" t="s">
        <v>272</v>
      </c>
      <c r="K9" s="137">
        <v>8</v>
      </c>
      <c r="L9" s="138" t="s">
        <v>273</v>
      </c>
      <c r="M9" s="137">
        <v>1</v>
      </c>
      <c r="N9" s="138" t="s">
        <v>274</v>
      </c>
      <c r="O9" s="139">
        <f t="shared" si="5"/>
        <v>18.441610526315792</v>
      </c>
      <c r="P9" s="138" t="s">
        <v>275</v>
      </c>
      <c r="Q9" s="46"/>
      <c r="R9" s="46"/>
      <c r="S9" s="46"/>
    </row>
    <row r="10" spans="1:19" ht="51" customHeight="1" x14ac:dyDescent="0.2">
      <c r="A10" s="496"/>
      <c r="B10" s="140" t="s">
        <v>89</v>
      </c>
      <c r="C10" s="128">
        <f>'1. SVS ABA DE CARREGAMENTO'!$C$44</f>
        <v>380</v>
      </c>
      <c r="D10" s="141">
        <f>'3. SVS Áreas'!AY245</f>
        <v>879.04554166666685</v>
      </c>
      <c r="E10" s="142">
        <f t="shared" si="0"/>
        <v>2.3132777412280707</v>
      </c>
      <c r="F10" s="143">
        <f t="shared" si="1"/>
        <v>2</v>
      </c>
      <c r="G10" s="142">
        <f t="shared" si="2"/>
        <v>0.31327774122807073</v>
      </c>
      <c r="H10" s="142">
        <f t="shared" si="3"/>
        <v>150.37331578947396</v>
      </c>
      <c r="I10" s="144">
        <f t="shared" si="4"/>
        <v>2</v>
      </c>
      <c r="J10" s="145" t="s">
        <v>272</v>
      </c>
      <c r="K10" s="144">
        <v>8</v>
      </c>
      <c r="L10" s="145" t="s">
        <v>273</v>
      </c>
      <c r="M10" s="144">
        <v>1</v>
      </c>
      <c r="N10" s="145" t="s">
        <v>274</v>
      </c>
      <c r="O10" s="146">
        <f t="shared" si="5"/>
        <v>150.37331578947396</v>
      </c>
      <c r="P10" s="145" t="s">
        <v>275</v>
      </c>
      <c r="Q10" s="46"/>
      <c r="R10" s="46"/>
      <c r="S10" s="46"/>
    </row>
    <row r="11" spans="1:19" ht="51" customHeight="1" x14ac:dyDescent="0.2">
      <c r="A11" s="147" t="s">
        <v>90</v>
      </c>
      <c r="B11" s="148" t="s">
        <v>91</v>
      </c>
      <c r="C11" s="129">
        <f>'1. SVS ABA DE CARREGAMENTO'!$C$45</f>
        <v>160</v>
      </c>
      <c r="D11" s="149">
        <f>'3. SVS Áreas'!AZ245</f>
        <v>66.431708333333319</v>
      </c>
      <c r="E11" s="150">
        <f t="shared" si="0"/>
        <v>0.41519817708333323</v>
      </c>
      <c r="F11" s="147">
        <f t="shared" si="1"/>
        <v>0</v>
      </c>
      <c r="G11" s="150">
        <f t="shared" si="2"/>
        <v>0.41519817708333323</v>
      </c>
      <c r="H11" s="150">
        <f t="shared" si="3"/>
        <v>199.29512499999996</v>
      </c>
      <c r="I11" s="151">
        <f t="shared" si="4"/>
        <v>0</v>
      </c>
      <c r="J11" s="152" t="s">
        <v>272</v>
      </c>
      <c r="K11" s="151">
        <v>8</v>
      </c>
      <c r="L11" s="152" t="s">
        <v>273</v>
      </c>
      <c r="M11" s="151">
        <v>1</v>
      </c>
      <c r="N11" s="152" t="s">
        <v>274</v>
      </c>
      <c r="O11" s="153">
        <f t="shared" si="5"/>
        <v>199.29512499999996</v>
      </c>
      <c r="P11" s="152" t="s">
        <v>275</v>
      </c>
      <c r="Q11" s="46"/>
      <c r="R11" s="46"/>
      <c r="S11" s="46"/>
    </row>
    <row r="12" spans="1:19" ht="51" customHeight="1" x14ac:dyDescent="0.2">
      <c r="A12" s="517" t="s">
        <v>616</v>
      </c>
      <c r="B12" s="517"/>
      <c r="C12" s="517"/>
      <c r="D12" s="154">
        <f>SUM(D8:D11)</f>
        <v>964.42163333333349</v>
      </c>
      <c r="E12" s="155">
        <f>SUM(E8:E11)</f>
        <v>2.7940507839912283</v>
      </c>
      <c r="F12" s="156">
        <f>TRUNC(E12,0)</f>
        <v>2</v>
      </c>
      <c r="G12" s="155">
        <f>E12-F12</f>
        <v>0.7940507839912283</v>
      </c>
      <c r="H12" s="157">
        <f>G12*$C$14*60</f>
        <v>381.1443763157896</v>
      </c>
      <c r="I12" s="158">
        <f>F12</f>
        <v>2</v>
      </c>
      <c r="J12" s="157" t="s">
        <v>272</v>
      </c>
      <c r="K12" s="159">
        <f>$C$14</f>
        <v>8</v>
      </c>
      <c r="L12" s="157" t="s">
        <v>273</v>
      </c>
      <c r="M12" s="158">
        <v>1</v>
      </c>
      <c r="N12" s="157" t="s">
        <v>274</v>
      </c>
      <c r="O12" s="158">
        <f>H12</f>
        <v>381.1443763157896</v>
      </c>
      <c r="P12" s="157" t="s">
        <v>275</v>
      </c>
      <c r="Q12" s="45"/>
      <c r="R12" s="45"/>
      <c r="S12" s="46"/>
    </row>
    <row r="13" spans="1:19" ht="15.75" customHeight="1" x14ac:dyDescent="0.2">
      <c r="A13" s="46"/>
      <c r="B13" s="46"/>
      <c r="C13" s="46"/>
      <c r="D13" s="160"/>
      <c r="E13" s="39"/>
      <c r="F13" s="11"/>
      <c r="G13" s="39"/>
      <c r="H13" s="39"/>
      <c r="I13" s="46"/>
      <c r="J13" s="39"/>
      <c r="K13" s="39"/>
      <c r="L13" s="39"/>
      <c r="M13" s="39"/>
      <c r="N13" s="39"/>
      <c r="O13" s="46"/>
      <c r="P13" s="39"/>
      <c r="Q13" s="46"/>
      <c r="R13" s="46"/>
      <c r="S13" s="46"/>
    </row>
    <row r="14" spans="1:19" ht="19.5" customHeight="1" x14ac:dyDescent="0.2">
      <c r="A14" s="515" t="s">
        <v>278</v>
      </c>
      <c r="B14" s="509"/>
      <c r="C14" s="161">
        <v>8</v>
      </c>
      <c r="D14" s="162" t="s">
        <v>279</v>
      </c>
      <c r="E14" s="516" t="s">
        <v>280</v>
      </c>
      <c r="F14" s="508"/>
      <c r="G14" s="508"/>
      <c r="H14" s="508"/>
      <c r="I14" s="508"/>
      <c r="J14" s="508"/>
      <c r="K14" s="509"/>
      <c r="L14" s="511">
        <f>F12+G12</f>
        <v>2.7940507839912283</v>
      </c>
      <c r="M14" s="508"/>
      <c r="N14" s="508"/>
      <c r="O14" s="508"/>
      <c r="P14" s="509"/>
      <c r="Q14" s="46"/>
      <c r="R14" s="46"/>
      <c r="S14" s="46"/>
    </row>
    <row r="15" spans="1:19" ht="18" customHeight="1" x14ac:dyDescent="0.2">
      <c r="A15" s="507" t="s">
        <v>281</v>
      </c>
      <c r="B15" s="508"/>
      <c r="C15" s="508"/>
      <c r="D15" s="508"/>
      <c r="E15" s="508"/>
      <c r="F15" s="508"/>
      <c r="G15" s="508"/>
      <c r="H15" s="508"/>
      <c r="I15" s="508"/>
      <c r="J15" s="508"/>
      <c r="K15" s="508"/>
      <c r="L15" s="508"/>
      <c r="M15" s="508"/>
      <c r="N15" s="508"/>
      <c r="O15" s="508"/>
      <c r="P15" s="509"/>
      <c r="Q15" s="46"/>
      <c r="R15" s="46"/>
      <c r="S15" s="46"/>
    </row>
    <row r="16" spans="1:19" ht="18" customHeight="1" x14ac:dyDescent="0.2">
      <c r="A16" s="489" t="s">
        <v>282</v>
      </c>
      <c r="B16" s="490"/>
      <c r="C16" s="490"/>
      <c r="D16" s="490"/>
      <c r="E16" s="490"/>
      <c r="F16" s="490"/>
      <c r="G16" s="490"/>
      <c r="H16" s="490"/>
      <c r="I16" s="490"/>
      <c r="J16" s="490"/>
      <c r="K16" s="490"/>
      <c r="L16" s="490"/>
      <c r="M16" s="490"/>
      <c r="N16" s="490"/>
      <c r="O16" s="490"/>
      <c r="P16" s="491"/>
      <c r="Q16" s="46"/>
      <c r="R16" s="46"/>
      <c r="S16" s="46"/>
    </row>
    <row r="17" spans="1:19" ht="57" customHeight="1" x14ac:dyDescent="0.2">
      <c r="A17" s="477" t="s">
        <v>283</v>
      </c>
      <c r="B17" s="478"/>
      <c r="C17" s="478"/>
      <c r="D17" s="478"/>
      <c r="E17" s="478"/>
      <c r="F17" s="478"/>
      <c r="G17" s="478"/>
      <c r="H17" s="478"/>
      <c r="I17" s="478"/>
      <c r="J17" s="478"/>
      <c r="K17" s="478"/>
      <c r="L17" s="478"/>
      <c r="M17" s="478"/>
      <c r="N17" s="478"/>
      <c r="O17" s="478"/>
      <c r="P17" s="479"/>
      <c r="Q17" s="46"/>
      <c r="R17" s="46"/>
      <c r="S17" s="46"/>
    </row>
    <row r="18" spans="1:19" ht="40.5" customHeight="1" x14ac:dyDescent="0.2">
      <c r="A18" s="480" t="s">
        <v>775</v>
      </c>
      <c r="B18" s="481"/>
      <c r="C18" s="481"/>
      <c r="D18" s="481"/>
      <c r="E18" s="481"/>
      <c r="F18" s="481"/>
      <c r="G18" s="481"/>
      <c r="H18" s="481"/>
      <c r="I18" s="481"/>
      <c r="J18" s="481"/>
      <c r="K18" s="481"/>
      <c r="L18" s="481"/>
      <c r="M18" s="481"/>
      <c r="N18" s="481"/>
      <c r="O18" s="481"/>
      <c r="P18" s="482"/>
      <c r="Q18" s="46"/>
      <c r="R18" s="46"/>
      <c r="S18" s="46"/>
    </row>
    <row r="19" spans="1:19" ht="29.25" customHeight="1" x14ac:dyDescent="0.2">
      <c r="A19" s="519" t="s">
        <v>776</v>
      </c>
      <c r="B19" s="485"/>
      <c r="C19" s="485"/>
      <c r="D19" s="485"/>
      <c r="E19" s="485"/>
      <c r="F19" s="485"/>
      <c r="G19" s="485"/>
      <c r="H19" s="485"/>
      <c r="I19" s="485"/>
      <c r="J19" s="485"/>
      <c r="K19" s="485"/>
      <c r="L19" s="485"/>
      <c r="M19" s="485"/>
      <c r="N19" s="485"/>
      <c r="O19" s="485"/>
      <c r="P19" s="505"/>
      <c r="Q19" s="46"/>
      <c r="R19" s="46"/>
      <c r="S19" s="46"/>
    </row>
    <row r="20" spans="1:19" ht="18" customHeight="1" x14ac:dyDescent="0.2">
      <c r="A20" s="46"/>
      <c r="B20" s="46"/>
      <c r="C20" s="46"/>
      <c r="D20" s="46"/>
      <c r="E20" s="39"/>
      <c r="F20" s="46"/>
      <c r="G20" s="39"/>
      <c r="H20" s="39"/>
      <c r="I20" s="46"/>
      <c r="J20" s="46"/>
      <c r="K20" s="46"/>
      <c r="L20" s="46"/>
      <c r="M20" s="46"/>
      <c r="N20" s="46"/>
      <c r="O20" s="46"/>
      <c r="P20" s="46"/>
      <c r="Q20" s="46"/>
      <c r="R20" s="46"/>
      <c r="S20" s="46"/>
    </row>
    <row r="21" spans="1:19" ht="18" customHeight="1" x14ac:dyDescent="0.2">
      <c r="A21" s="46"/>
      <c r="B21" s="46"/>
      <c r="C21" s="46"/>
      <c r="D21" s="46"/>
      <c r="E21" s="39"/>
      <c r="F21" s="46"/>
      <c r="G21" s="39"/>
      <c r="H21" s="39"/>
      <c r="I21" s="46"/>
      <c r="J21" s="46"/>
      <c r="K21" s="46"/>
      <c r="L21" s="46"/>
      <c r="M21" s="46"/>
      <c r="N21" s="46"/>
      <c r="O21" s="46"/>
      <c r="P21" s="46"/>
      <c r="Q21" s="46"/>
      <c r="R21" s="46"/>
      <c r="S21" s="46"/>
    </row>
    <row r="22" spans="1:19" ht="18" customHeight="1" x14ac:dyDescent="0.2">
      <c r="A22" s="518"/>
      <c r="B22" s="478"/>
      <c r="C22" s="478"/>
      <c r="D22" s="478"/>
      <c r="E22" s="478"/>
      <c r="F22" s="478"/>
      <c r="G22" s="478"/>
      <c r="H22" s="478"/>
      <c r="I22" s="478"/>
      <c r="J22" s="478"/>
      <c r="K22" s="478"/>
      <c r="L22" s="478"/>
      <c r="M22" s="478"/>
      <c r="N22" s="478"/>
      <c r="O22" s="478"/>
      <c r="P22" s="478"/>
      <c r="Q22" s="478"/>
      <c r="R22" s="478"/>
      <c r="S22" s="478"/>
    </row>
    <row r="23" spans="1:19" ht="18" customHeight="1" x14ac:dyDescent="0.2">
      <c r="A23" s="46"/>
      <c r="B23" s="46"/>
      <c r="C23" s="46"/>
      <c r="D23" s="46"/>
      <c r="E23" s="39"/>
      <c r="F23" s="46"/>
      <c r="G23" s="39"/>
      <c r="H23" s="39"/>
      <c r="I23" s="46"/>
      <c r="J23" s="46"/>
      <c r="K23" s="46"/>
      <c r="L23" s="46"/>
      <c r="M23" s="46"/>
      <c r="N23" s="46"/>
      <c r="O23" s="46"/>
      <c r="P23" s="46"/>
      <c r="Q23" s="46"/>
      <c r="R23" s="46"/>
      <c r="S23" s="46"/>
    </row>
    <row r="24" spans="1:19" ht="18" customHeight="1" x14ac:dyDescent="0.2">
      <c r="A24" s="520"/>
      <c r="B24" s="478"/>
      <c r="C24" s="478"/>
      <c r="D24" s="478"/>
      <c r="E24" s="478"/>
      <c r="F24" s="478"/>
      <c r="G24" s="478"/>
      <c r="H24" s="478"/>
      <c r="I24" s="478"/>
      <c r="J24" s="478"/>
      <c r="K24" s="478"/>
      <c r="L24" s="478"/>
      <c r="M24" s="478"/>
      <c r="N24" s="478"/>
      <c r="O24" s="478"/>
      <c r="P24" s="478"/>
      <c r="Q24" s="478"/>
      <c r="R24" s="478"/>
      <c r="S24" s="478"/>
    </row>
    <row r="25" spans="1:19" ht="18" customHeight="1" x14ac:dyDescent="0.2">
      <c r="A25" s="46"/>
      <c r="B25" s="46"/>
      <c r="C25" s="46"/>
      <c r="D25" s="46"/>
      <c r="E25" s="39"/>
      <c r="F25" s="46"/>
      <c r="G25" s="39"/>
      <c r="H25" s="39"/>
      <c r="I25" s="46"/>
      <c r="J25" s="46"/>
      <c r="K25" s="46"/>
      <c r="L25" s="46"/>
      <c r="M25" s="46"/>
      <c r="N25" s="46"/>
      <c r="O25" s="46"/>
      <c r="P25" s="46"/>
      <c r="Q25" s="46"/>
      <c r="R25" s="46"/>
      <c r="S25" s="46"/>
    </row>
    <row r="26" spans="1:19" ht="18" customHeight="1" x14ac:dyDescent="0.2">
      <c r="A26" s="518"/>
      <c r="B26" s="478"/>
      <c r="C26" s="478"/>
      <c r="D26" s="478"/>
      <c r="E26" s="478"/>
      <c r="F26" s="478"/>
      <c r="G26" s="478"/>
      <c r="H26" s="478"/>
      <c r="I26" s="478"/>
      <c r="J26" s="478"/>
      <c r="K26" s="478"/>
      <c r="L26" s="478"/>
      <c r="M26" s="478"/>
      <c r="N26" s="478"/>
      <c r="O26" s="478"/>
      <c r="P26" s="478"/>
      <c r="Q26" s="478"/>
      <c r="R26" s="478"/>
      <c r="S26" s="478"/>
    </row>
    <row r="27" spans="1:19" ht="18" customHeight="1" x14ac:dyDescent="0.2">
      <c r="A27" s="518"/>
      <c r="B27" s="478"/>
      <c r="C27" s="478"/>
      <c r="D27" s="478"/>
      <c r="E27" s="478"/>
      <c r="F27" s="478"/>
      <c r="G27" s="478"/>
      <c r="H27" s="478"/>
      <c r="I27" s="478"/>
      <c r="J27" s="478"/>
      <c r="K27" s="478"/>
      <c r="L27" s="478"/>
      <c r="M27" s="478"/>
      <c r="N27" s="478"/>
      <c r="O27" s="478"/>
      <c r="P27" s="46"/>
      <c r="Q27" s="46"/>
      <c r="R27" s="46"/>
      <c r="S27" s="46"/>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sheetData>
  <sheetProtection selectLockedCells="1" selectUnlockedCells="1"/>
  <mergeCells count="20">
    <mergeCell ref="A26:S26"/>
    <mergeCell ref="A27:O27"/>
    <mergeCell ref="A15:P15"/>
    <mergeCell ref="A16:P16"/>
    <mergeCell ref="A17:P17"/>
    <mergeCell ref="A18:P18"/>
    <mergeCell ref="A19:P19"/>
    <mergeCell ref="A22:S22"/>
    <mergeCell ref="A24:S24"/>
    <mergeCell ref="A1:P1"/>
    <mergeCell ref="A2:P2"/>
    <mergeCell ref="A3:P3"/>
    <mergeCell ref="A4:P4"/>
    <mergeCell ref="A5:P5"/>
    <mergeCell ref="I7:P7"/>
    <mergeCell ref="A8:A10"/>
    <mergeCell ref="A14:B14"/>
    <mergeCell ref="E14:K14"/>
    <mergeCell ref="L14:P14"/>
    <mergeCell ref="A12:C12"/>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1"/>
  <sheetViews>
    <sheetView showGridLines="0" tabSelected="1" topLeftCell="A56" zoomScaleNormal="100" workbookViewId="0">
      <selection activeCell="B25" sqref="B25"/>
    </sheetView>
  </sheetViews>
  <sheetFormatPr defaultColWidth="14.42578125" defaultRowHeight="15" customHeight="1" x14ac:dyDescent="0.2"/>
  <cols>
    <col min="1" max="1" width="18.7109375" style="21" customWidth="1"/>
    <col min="2" max="2" width="10.85546875" style="21" customWidth="1"/>
    <col min="3" max="3" width="21.28515625" style="21" customWidth="1"/>
    <col min="4" max="7" width="15.42578125" style="21" customWidth="1"/>
    <col min="8" max="8" width="12.28515625" style="21" customWidth="1"/>
    <col min="9" max="9" width="23" style="21" customWidth="1"/>
    <col min="10" max="10" width="28.140625" style="21" customWidth="1"/>
    <col min="11" max="11" width="11.140625" style="21" customWidth="1"/>
    <col min="12" max="12" width="11.28515625" style="21" customWidth="1"/>
    <col min="13" max="26" width="8" style="21" customWidth="1"/>
    <col min="27" max="16384" width="14.42578125" style="21"/>
  </cols>
  <sheetData>
    <row r="1" spans="1:26" ht="14.25" x14ac:dyDescent="0.2">
      <c r="A1" s="492" t="s">
        <v>0</v>
      </c>
      <c r="B1" s="478"/>
      <c r="C1" s="478"/>
      <c r="D1" s="478"/>
      <c r="E1" s="478"/>
      <c r="F1" s="478"/>
      <c r="G1" s="478"/>
      <c r="H1" s="478"/>
      <c r="I1" s="478"/>
      <c r="J1" s="478"/>
    </row>
    <row r="2" spans="1:26" ht="14.25" x14ac:dyDescent="0.2">
      <c r="A2" s="492" t="s">
        <v>1</v>
      </c>
      <c r="B2" s="478"/>
      <c r="C2" s="478"/>
      <c r="D2" s="478"/>
      <c r="E2" s="478"/>
      <c r="F2" s="478"/>
      <c r="G2" s="478"/>
      <c r="H2" s="478"/>
      <c r="I2" s="478"/>
      <c r="J2" s="478"/>
    </row>
    <row r="3" spans="1:26" ht="14.25" x14ac:dyDescent="0.2">
      <c r="A3" s="492" t="s">
        <v>2</v>
      </c>
      <c r="B3" s="478"/>
      <c r="C3" s="478"/>
      <c r="D3" s="478"/>
      <c r="E3" s="478"/>
      <c r="F3" s="478"/>
      <c r="G3" s="478"/>
      <c r="H3" s="478"/>
      <c r="I3" s="478"/>
      <c r="J3" s="478"/>
    </row>
    <row r="4" spans="1:26" ht="14.25" x14ac:dyDescent="0.2">
      <c r="A4" s="493" t="str">
        <f>'1. SVS ABA DE CARREGAMENTO'!A4</f>
        <v>CAMPUS SÃO VICENTE DO SUL</v>
      </c>
      <c r="B4" s="478"/>
      <c r="C4" s="478"/>
      <c r="D4" s="478"/>
      <c r="E4" s="478"/>
      <c r="F4" s="478"/>
      <c r="G4" s="478"/>
      <c r="H4" s="478"/>
      <c r="I4" s="478"/>
      <c r="J4" s="478"/>
    </row>
    <row r="5" spans="1:26" ht="14.25" x14ac:dyDescent="0.2">
      <c r="A5" s="494" t="s">
        <v>291</v>
      </c>
      <c r="B5" s="478"/>
      <c r="C5" s="478"/>
      <c r="D5" s="478"/>
      <c r="E5" s="478"/>
      <c r="F5" s="478"/>
      <c r="G5" s="478"/>
      <c r="H5" s="478"/>
      <c r="I5" s="478"/>
      <c r="J5" s="478"/>
      <c r="K5" s="51"/>
      <c r="L5" s="51"/>
      <c r="M5" s="51"/>
      <c r="N5" s="51"/>
      <c r="O5" s="51"/>
      <c r="P5" s="51"/>
      <c r="Q5" s="51"/>
      <c r="R5" s="51"/>
      <c r="S5" s="51"/>
      <c r="T5" s="51"/>
      <c r="U5" s="51"/>
      <c r="V5" s="51"/>
      <c r="W5" s="51"/>
      <c r="X5" s="51"/>
      <c r="Y5" s="51"/>
      <c r="Z5" s="51"/>
    </row>
    <row r="6" spans="1:26" ht="9.9499999999999993" customHeight="1" x14ac:dyDescent="0.2"/>
    <row r="7" spans="1:26" ht="20.25" customHeight="1" x14ac:dyDescent="0.2">
      <c r="A7" s="642" t="s">
        <v>758</v>
      </c>
      <c r="B7" s="575"/>
      <c r="C7" s="575"/>
      <c r="D7" s="575"/>
      <c r="E7" s="575"/>
      <c r="F7" s="575"/>
      <c r="G7" s="575"/>
      <c r="H7" s="575"/>
      <c r="I7" s="575"/>
      <c r="J7" s="575"/>
    </row>
    <row r="8" spans="1:26" ht="20.25" customHeight="1" x14ac:dyDescent="0.2"/>
    <row r="9" spans="1:26" ht="20.25" customHeight="1" x14ac:dyDescent="0.2">
      <c r="A9" s="643" t="s">
        <v>292</v>
      </c>
      <c r="B9" s="578"/>
      <c r="C9" s="579"/>
      <c r="D9" s="647" t="s">
        <v>293</v>
      </c>
      <c r="E9" s="578"/>
      <c r="F9" s="578"/>
      <c r="G9" s="578"/>
      <c r="H9" s="578"/>
      <c r="I9" s="648" t="str">
        <f>'1. SVS ABA DE CARREGAMENTO'!A4</f>
        <v>CAMPUS SÃO VICENTE DO SUL</v>
      </c>
      <c r="J9" s="579"/>
    </row>
    <row r="10" spans="1:26" ht="20.25" customHeight="1" x14ac:dyDescent="0.2">
      <c r="A10" s="580"/>
      <c r="B10" s="485"/>
      <c r="C10" s="505"/>
      <c r="D10" s="649" t="s">
        <v>294</v>
      </c>
      <c r="E10" s="478"/>
      <c r="F10" s="478"/>
      <c r="G10" s="121">
        <f>'4. SVS Cál DEMO Limpeza Geral'!D26</f>
        <v>27676.145216666664</v>
      </c>
      <c r="H10" s="3" t="s">
        <v>295</v>
      </c>
      <c r="I10" s="650" t="s">
        <v>296</v>
      </c>
      <c r="J10" s="479"/>
    </row>
    <row r="11" spans="1:26" ht="31.5" customHeight="1" x14ac:dyDescent="0.2">
      <c r="A11" s="52" t="s">
        <v>297</v>
      </c>
      <c r="B11" s="644" t="str">
        <f>'1. SVS ABA DE CARREGAMENTO'!B11</f>
        <v>23243.000810/2021-41</v>
      </c>
      <c r="C11" s="579"/>
      <c r="D11" s="52" t="s">
        <v>298</v>
      </c>
      <c r="E11" s="645" t="str">
        <f>'1. SVS ABA DE CARREGAMENTO'!B12</f>
        <v>33 / 2021</v>
      </c>
      <c r="F11" s="579"/>
      <c r="G11" s="52" t="s">
        <v>55</v>
      </c>
      <c r="H11" s="53">
        <f>'1. SVS ABA DE CARREGAMENTO'!B13</f>
        <v>0</v>
      </c>
      <c r="I11" s="54" t="s">
        <v>56</v>
      </c>
      <c r="J11" s="55" t="str">
        <f>'1. SVS ABA DE CARREGAMENTO'!B14</f>
        <v>09h (Horário de Brasília)</v>
      </c>
    </row>
    <row r="12" spans="1:26" ht="20.25" customHeight="1" x14ac:dyDescent="0.2">
      <c r="A12" s="16" t="s">
        <v>57</v>
      </c>
      <c r="B12" s="651" t="str">
        <f>'1. SVS ABA DE CARREGAMENTO'!B15</f>
        <v>xxxx xxxx xxxx</v>
      </c>
      <c r="C12" s="487"/>
      <c r="D12" s="487"/>
      <c r="E12" s="487"/>
      <c r="F12" s="487"/>
      <c r="G12" s="488"/>
      <c r="H12" s="56" t="s">
        <v>299</v>
      </c>
      <c r="I12" s="652" t="str">
        <f>'1. SVS ABA DE CARREGAMENTO'!B16</f>
        <v>zz.zzz.zzz/zzzz-zz</v>
      </c>
      <c r="J12" s="488"/>
    </row>
    <row r="13" spans="1:26" ht="20.25" customHeight="1" x14ac:dyDescent="0.2">
      <c r="A13" s="16" t="s">
        <v>300</v>
      </c>
      <c r="B13" s="651" t="str">
        <f>'1. SVS ABA DE CARREGAMENTO'!B17</f>
        <v>Nome Completo</v>
      </c>
      <c r="C13" s="487"/>
      <c r="D13" s="488"/>
      <c r="E13" s="16" t="s">
        <v>301</v>
      </c>
      <c r="F13" s="653" t="str">
        <f>'1. SVS ABA DE CARREGAMENTO'!B18</f>
        <v>yyy.yyy.yyy-yy</v>
      </c>
      <c r="G13" s="488"/>
      <c r="H13" s="57" t="s">
        <v>302</v>
      </c>
      <c r="I13" s="654" t="str">
        <f>'1. SVS ABA DE CARREGAMENTO'!B19</f>
        <v>tttt tttt tttt</v>
      </c>
      <c r="J13" s="655"/>
    </row>
    <row r="14" spans="1:26" ht="20.25" customHeight="1" x14ac:dyDescent="0.2">
      <c r="A14" s="526" t="str">
        <f>IF('1. SVS ABA DE CARREGAMENTO'!B15="","PLANILHA CUSTOS E FORMAÇÃO DE PREÇOS DA ADMINISTRAÇÃO DO","")</f>
        <v/>
      </c>
      <c r="B14" s="526"/>
      <c r="C14" s="526"/>
      <c r="D14" s="526"/>
      <c r="E14" s="526"/>
      <c r="F14" s="526"/>
      <c r="G14" s="526"/>
      <c r="H14" s="526"/>
      <c r="I14" s="526"/>
      <c r="J14" s="526"/>
    </row>
    <row r="15" spans="1:26" ht="33" customHeight="1" x14ac:dyDescent="0.2">
      <c r="A15" s="553" t="s">
        <v>734</v>
      </c>
      <c r="B15" s="553"/>
      <c r="C15" s="553"/>
      <c r="D15" s="553"/>
      <c r="E15" s="553"/>
      <c r="F15" s="553"/>
      <c r="G15" s="553"/>
      <c r="H15" s="4">
        <f>'1. SVS ABA DE CARREGAMENTO'!B51</f>
        <v>1</v>
      </c>
      <c r="I15" s="656" t="str">
        <f>IF(H15=1,"LUCRO REAL",IF(H15=2,"LUCRO PRESUMIDO",IF(H15=3,"SIMPLES-Anexo III",IF(H15=4,"SIMPLES-Anexo IV",IF(H15=5,"LUCRO REAL - PIS/COFINS Não Cumulativo","RT Inválido")))))</f>
        <v>LUCRO REAL</v>
      </c>
      <c r="J15" s="488"/>
    </row>
    <row r="16" spans="1:26" x14ac:dyDescent="0.2">
      <c r="A16" s="525"/>
      <c r="B16" s="525"/>
      <c r="C16" s="525"/>
      <c r="D16" s="525"/>
      <c r="E16" s="525"/>
      <c r="F16" s="525"/>
      <c r="G16" s="525"/>
      <c r="H16" s="525"/>
      <c r="I16" s="525"/>
      <c r="J16" s="525"/>
      <c r="K16" s="51"/>
      <c r="L16" s="51"/>
      <c r="M16" s="51"/>
      <c r="N16" s="51"/>
      <c r="O16" s="51"/>
      <c r="P16" s="51"/>
      <c r="Q16" s="51"/>
      <c r="R16" s="51"/>
      <c r="S16" s="51"/>
      <c r="T16" s="51"/>
      <c r="U16" s="51"/>
      <c r="V16" s="51"/>
      <c r="W16" s="51"/>
      <c r="X16" s="51"/>
      <c r="Y16" s="51"/>
      <c r="Z16" s="51"/>
    </row>
    <row r="17" spans="1:26" ht="20.25" customHeight="1" x14ac:dyDescent="0.2">
      <c r="A17" s="554" t="s">
        <v>303</v>
      </c>
      <c r="B17" s="487"/>
      <c r="C17" s="487"/>
      <c r="D17" s="487"/>
      <c r="E17" s="487"/>
      <c r="F17" s="487"/>
      <c r="G17" s="487"/>
      <c r="H17" s="487"/>
      <c r="I17" s="487"/>
      <c r="J17" s="488"/>
    </row>
    <row r="18" spans="1:26" ht="20.25" customHeight="1" x14ac:dyDescent="0.2">
      <c r="A18" s="58" t="s">
        <v>304</v>
      </c>
      <c r="B18" s="555" t="s">
        <v>305</v>
      </c>
      <c r="C18" s="487"/>
      <c r="D18" s="487"/>
      <c r="E18" s="487"/>
      <c r="F18" s="487"/>
      <c r="G18" s="488"/>
      <c r="H18" s="657">
        <f>'1. SVS ABA DE CARREGAMENTO'!B54</f>
        <v>0</v>
      </c>
      <c r="I18" s="487"/>
      <c r="J18" s="488"/>
    </row>
    <row r="19" spans="1:26" ht="20.25" customHeight="1" x14ac:dyDescent="0.2">
      <c r="A19" s="58" t="s">
        <v>306</v>
      </c>
      <c r="B19" s="555" t="s">
        <v>98</v>
      </c>
      <c r="C19" s="487"/>
      <c r="D19" s="487"/>
      <c r="E19" s="487"/>
      <c r="F19" s="487"/>
      <c r="G19" s="488"/>
      <c r="H19" s="657" t="str">
        <f>'1. SVS ABA DE CARREGAMENTO'!B55</f>
        <v>São Vicente do Sul/RS</v>
      </c>
      <c r="I19" s="487"/>
      <c r="J19" s="488"/>
    </row>
    <row r="20" spans="1:26" ht="26.25" customHeight="1" x14ac:dyDescent="0.2">
      <c r="A20" s="58" t="s">
        <v>307</v>
      </c>
      <c r="B20" s="555" t="s">
        <v>308</v>
      </c>
      <c r="C20" s="487"/>
      <c r="D20" s="487"/>
      <c r="E20" s="487"/>
      <c r="F20" s="487"/>
      <c r="G20" s="488"/>
      <c r="H20" s="657" t="str">
        <f>'1. SVS ABA DE CARREGAMENTO'!B56</f>
        <v>CCT Sindasseio 2022/2022 - Registro no MTE: RS005021/2021</v>
      </c>
      <c r="I20" s="487"/>
      <c r="J20" s="488"/>
    </row>
    <row r="21" spans="1:26" ht="20.25" customHeight="1" x14ac:dyDescent="0.2">
      <c r="A21" s="58" t="s">
        <v>309</v>
      </c>
      <c r="B21" s="555" t="s">
        <v>310</v>
      </c>
      <c r="C21" s="487"/>
      <c r="D21" s="487"/>
      <c r="E21" s="487"/>
      <c r="F21" s="487"/>
      <c r="G21" s="488"/>
      <c r="H21" s="658">
        <f>'1. SVS ABA DE CARREGAMENTO'!B57</f>
        <v>20</v>
      </c>
      <c r="I21" s="487"/>
      <c r="J21" s="488"/>
    </row>
    <row r="22" spans="1:26" x14ac:dyDescent="0.2">
      <c r="A22" s="524"/>
      <c r="B22" s="524"/>
      <c r="C22" s="524"/>
      <c r="D22" s="524"/>
      <c r="E22" s="524"/>
      <c r="F22" s="524"/>
      <c r="G22" s="524"/>
      <c r="H22" s="524"/>
      <c r="I22" s="524"/>
      <c r="J22" s="524"/>
      <c r="K22" s="51"/>
      <c r="L22" s="51"/>
      <c r="M22" s="51"/>
      <c r="N22" s="51"/>
      <c r="O22" s="51"/>
      <c r="P22" s="51"/>
      <c r="Q22" s="51"/>
      <c r="R22" s="51"/>
      <c r="S22" s="51"/>
      <c r="T22" s="51"/>
      <c r="U22" s="51"/>
      <c r="V22" s="51"/>
      <c r="W22" s="51"/>
      <c r="X22" s="51"/>
      <c r="Y22" s="51"/>
      <c r="Z22" s="51"/>
    </row>
    <row r="23" spans="1:26" ht="20.25" customHeight="1" x14ac:dyDescent="0.2">
      <c r="A23" s="554" t="s">
        <v>311</v>
      </c>
      <c r="B23" s="487"/>
      <c r="C23" s="487"/>
      <c r="D23" s="487"/>
      <c r="E23" s="487"/>
      <c r="F23" s="487"/>
      <c r="G23" s="487"/>
      <c r="H23" s="487"/>
      <c r="I23" s="487"/>
      <c r="J23" s="488"/>
    </row>
    <row r="24" spans="1:26" ht="20.25" customHeight="1" x14ac:dyDescent="0.2">
      <c r="A24" s="646" t="s">
        <v>312</v>
      </c>
      <c r="B24" s="487"/>
      <c r="C24" s="487"/>
      <c r="D24" s="487"/>
      <c r="E24" s="487"/>
      <c r="F24" s="488"/>
      <c r="G24" s="646" t="s">
        <v>313</v>
      </c>
      <c r="H24" s="488"/>
      <c r="I24" s="646" t="s">
        <v>314</v>
      </c>
      <c r="J24" s="488"/>
    </row>
    <row r="25" spans="1:26" ht="20.25" customHeight="1" x14ac:dyDescent="0.2">
      <c r="A25" s="569" t="s">
        <v>315</v>
      </c>
      <c r="B25" s="487"/>
      <c r="C25" s="487"/>
      <c r="D25" s="487"/>
      <c r="E25" s="487"/>
      <c r="F25" s="488"/>
      <c r="G25" s="638" t="s">
        <v>316</v>
      </c>
      <c r="H25" s="488"/>
      <c r="I25" s="641">
        <f>'4. SVS Cál DEMO Limpeza Geral'!D8</f>
        <v>144.29249999999999</v>
      </c>
      <c r="J25" s="488"/>
    </row>
    <row r="26" spans="1:26" ht="20.25" customHeight="1" x14ac:dyDescent="0.2">
      <c r="A26" s="569" t="s">
        <v>317</v>
      </c>
      <c r="B26" s="487"/>
      <c r="C26" s="487"/>
      <c r="D26" s="487"/>
      <c r="E26" s="487"/>
      <c r="F26" s="488"/>
      <c r="G26" s="638" t="s">
        <v>316</v>
      </c>
      <c r="H26" s="488"/>
      <c r="I26" s="641">
        <f>'4. SVS Cál DEMO Limpeza Geral'!D9</f>
        <v>17501.742325000003</v>
      </c>
      <c r="J26" s="488"/>
    </row>
    <row r="27" spans="1:26" ht="20.25" customHeight="1" x14ac:dyDescent="0.2">
      <c r="A27" s="569" t="s">
        <v>318</v>
      </c>
      <c r="B27" s="487"/>
      <c r="C27" s="487"/>
      <c r="D27" s="487"/>
      <c r="E27" s="487"/>
      <c r="F27" s="488"/>
      <c r="G27" s="638" t="s">
        <v>316</v>
      </c>
      <c r="H27" s="488"/>
      <c r="I27" s="641">
        <f>'4. SVS Cál DEMO Limpeza Geral'!D10</f>
        <v>489.84000000000003</v>
      </c>
      <c r="J27" s="488"/>
    </row>
    <row r="28" spans="1:26" ht="20.25" customHeight="1" x14ac:dyDescent="0.2">
      <c r="A28" s="569" t="s">
        <v>319</v>
      </c>
      <c r="B28" s="487"/>
      <c r="C28" s="487"/>
      <c r="D28" s="487"/>
      <c r="E28" s="487"/>
      <c r="F28" s="488"/>
      <c r="G28" s="638" t="s">
        <v>316</v>
      </c>
      <c r="H28" s="488"/>
      <c r="I28" s="641">
        <f>'4. SVS Cál DEMO Limpeza Geral'!D11</f>
        <v>49.451250000000002</v>
      </c>
      <c r="J28" s="488"/>
    </row>
    <row r="29" spans="1:26" ht="20.25" customHeight="1" x14ac:dyDescent="0.2">
      <c r="A29" s="569" t="s">
        <v>320</v>
      </c>
      <c r="B29" s="487"/>
      <c r="C29" s="487"/>
      <c r="D29" s="487"/>
      <c r="E29" s="487"/>
      <c r="F29" s="488"/>
      <c r="G29" s="638" t="s">
        <v>316</v>
      </c>
      <c r="H29" s="488"/>
      <c r="I29" s="641">
        <f>'4. SVS Cál DEMO Limpeza Geral'!D12</f>
        <v>118.51</v>
      </c>
      <c r="J29" s="488"/>
    </row>
    <row r="30" spans="1:26" ht="20.25" customHeight="1" x14ac:dyDescent="0.2">
      <c r="A30" s="569" t="s">
        <v>321</v>
      </c>
      <c r="B30" s="487"/>
      <c r="C30" s="487"/>
      <c r="D30" s="487"/>
      <c r="E30" s="487"/>
      <c r="F30" s="488"/>
      <c r="G30" s="638" t="s">
        <v>316</v>
      </c>
      <c r="H30" s="488"/>
      <c r="I30" s="641">
        <f>'4. SVS Cál DEMO Limpeza Geral'!D13</f>
        <v>7230.8432624999996</v>
      </c>
      <c r="J30" s="488"/>
    </row>
    <row r="31" spans="1:26" ht="20.25" customHeight="1" x14ac:dyDescent="0.2">
      <c r="A31" s="569" t="s">
        <v>322</v>
      </c>
      <c r="B31" s="487"/>
      <c r="C31" s="487"/>
      <c r="D31" s="487"/>
      <c r="E31" s="487"/>
      <c r="F31" s="488"/>
      <c r="G31" s="638" t="s">
        <v>316</v>
      </c>
      <c r="H31" s="488"/>
      <c r="I31" s="641">
        <f>'4. SVS Cál DEMO Limpeza Geral'!D14</f>
        <v>320.56</v>
      </c>
      <c r="J31" s="488"/>
    </row>
    <row r="32" spans="1:26" ht="20.25" customHeight="1" x14ac:dyDescent="0.2">
      <c r="A32" s="569" t="s">
        <v>323</v>
      </c>
      <c r="B32" s="487"/>
      <c r="C32" s="487"/>
      <c r="D32" s="487"/>
      <c r="E32" s="487"/>
      <c r="F32" s="488"/>
      <c r="G32" s="638" t="s">
        <v>316</v>
      </c>
      <c r="H32" s="488"/>
      <c r="I32" s="639">
        <f>'4. SVS Cál DEMO Limpeza Geral'!D15</f>
        <v>0</v>
      </c>
      <c r="J32" s="488"/>
    </row>
    <row r="33" spans="1:10" ht="20.25" customHeight="1" x14ac:dyDescent="0.2">
      <c r="A33" s="569" t="s">
        <v>324</v>
      </c>
      <c r="B33" s="487"/>
      <c r="C33" s="487"/>
      <c r="D33" s="487"/>
      <c r="E33" s="487"/>
      <c r="F33" s="488"/>
      <c r="G33" s="638" t="s">
        <v>316</v>
      </c>
      <c r="H33" s="488"/>
      <c r="I33" s="639">
        <f>'4. SVS Cál DEMO Limpeza Geral'!D16</f>
        <v>0</v>
      </c>
      <c r="J33" s="488"/>
    </row>
    <row r="34" spans="1:10" ht="20.25" customHeight="1" x14ac:dyDescent="0.2">
      <c r="A34" s="631" t="s">
        <v>325</v>
      </c>
      <c r="B34" s="487"/>
      <c r="C34" s="487"/>
      <c r="D34" s="487"/>
      <c r="E34" s="487"/>
      <c r="F34" s="487"/>
      <c r="G34" s="487"/>
      <c r="H34" s="488"/>
      <c r="I34" s="632">
        <f>SUM(I25:J33)</f>
        <v>25855.239337499999</v>
      </c>
      <c r="J34" s="488"/>
    </row>
    <row r="35" spans="1:10" ht="20.25" customHeight="1" x14ac:dyDescent="0.2">
      <c r="A35" s="569" t="s">
        <v>326</v>
      </c>
      <c r="B35" s="487"/>
      <c r="C35" s="487"/>
      <c r="D35" s="487"/>
      <c r="E35" s="487"/>
      <c r="F35" s="488"/>
      <c r="G35" s="638" t="s">
        <v>316</v>
      </c>
      <c r="H35" s="488"/>
      <c r="I35" s="639">
        <f>'4. SVS Cál DEMO Limpeza Geral'!D17</f>
        <v>1134.9953958333335</v>
      </c>
      <c r="J35" s="488"/>
    </row>
    <row r="36" spans="1:10" ht="20.25" customHeight="1" x14ac:dyDescent="0.2">
      <c r="A36" s="569" t="s">
        <v>327</v>
      </c>
      <c r="B36" s="487"/>
      <c r="C36" s="487"/>
      <c r="D36" s="487"/>
      <c r="E36" s="487"/>
      <c r="F36" s="488"/>
      <c r="G36" s="638" t="s">
        <v>316</v>
      </c>
      <c r="H36" s="488"/>
      <c r="I36" s="639">
        <f>'4. SVS Cál DEMO Limpeza Geral'!D18</f>
        <v>0</v>
      </c>
      <c r="J36" s="488"/>
    </row>
    <row r="37" spans="1:10" ht="20.25" customHeight="1" x14ac:dyDescent="0.2">
      <c r="A37" s="569" t="s">
        <v>328</v>
      </c>
      <c r="B37" s="487"/>
      <c r="C37" s="487"/>
      <c r="D37" s="487"/>
      <c r="E37" s="487"/>
      <c r="F37" s="488"/>
      <c r="G37" s="638" t="s">
        <v>316</v>
      </c>
      <c r="H37" s="488"/>
      <c r="I37" s="639">
        <f>'4. SVS Cál DEMO Limpeza Geral'!D19</f>
        <v>0</v>
      </c>
      <c r="J37" s="488"/>
    </row>
    <row r="38" spans="1:10" ht="20.25" customHeight="1" x14ac:dyDescent="0.2">
      <c r="A38" s="569" t="s">
        <v>329</v>
      </c>
      <c r="B38" s="487"/>
      <c r="C38" s="487"/>
      <c r="D38" s="487"/>
      <c r="E38" s="487"/>
      <c r="F38" s="488"/>
      <c r="G38" s="638" t="s">
        <v>316</v>
      </c>
      <c r="H38" s="488"/>
      <c r="I38" s="639">
        <f>'4. SVS Cál DEMO Limpeza Geral'!D20</f>
        <v>406.78545833333334</v>
      </c>
      <c r="J38" s="488"/>
    </row>
    <row r="39" spans="1:10" ht="20.25" customHeight="1" x14ac:dyDescent="0.2">
      <c r="A39" s="569" t="s">
        <v>330</v>
      </c>
      <c r="B39" s="487"/>
      <c r="C39" s="487"/>
      <c r="D39" s="487"/>
      <c r="E39" s="487"/>
      <c r="F39" s="488"/>
      <c r="G39" s="638" t="s">
        <v>316</v>
      </c>
      <c r="H39" s="488"/>
      <c r="I39" s="639">
        <f>'4. SVS Cál DEMO Limpeza Geral'!D21</f>
        <v>0</v>
      </c>
      <c r="J39" s="488"/>
    </row>
    <row r="40" spans="1:10" ht="20.25" customHeight="1" x14ac:dyDescent="0.2">
      <c r="A40" s="569" t="s">
        <v>331</v>
      </c>
      <c r="B40" s="487"/>
      <c r="C40" s="487"/>
      <c r="D40" s="487"/>
      <c r="E40" s="487"/>
      <c r="F40" s="488"/>
      <c r="G40" s="638" t="s">
        <v>316</v>
      </c>
      <c r="H40" s="488"/>
      <c r="I40" s="639">
        <f>'4. SVS Cál DEMO Limpeza Geral'!D22</f>
        <v>0</v>
      </c>
      <c r="J40" s="488"/>
    </row>
    <row r="41" spans="1:10" ht="20.25" customHeight="1" x14ac:dyDescent="0.2">
      <c r="A41" s="569" t="s">
        <v>332</v>
      </c>
      <c r="B41" s="487"/>
      <c r="C41" s="487"/>
      <c r="D41" s="487"/>
      <c r="E41" s="487"/>
      <c r="F41" s="488"/>
      <c r="G41" s="638" t="s">
        <v>316</v>
      </c>
      <c r="H41" s="488"/>
      <c r="I41" s="639">
        <f>'4. SVS Cál DEMO Limpeza Geral'!D23</f>
        <v>0</v>
      </c>
      <c r="J41" s="488"/>
    </row>
    <row r="42" spans="1:10" ht="20.25" customHeight="1" x14ac:dyDescent="0.2">
      <c r="A42" s="569" t="s">
        <v>333</v>
      </c>
      <c r="B42" s="487"/>
      <c r="C42" s="487"/>
      <c r="D42" s="487"/>
      <c r="E42" s="487"/>
      <c r="F42" s="488"/>
      <c r="G42" s="638" t="s">
        <v>316</v>
      </c>
      <c r="H42" s="488"/>
      <c r="I42" s="639">
        <f>'4. SVS Cál DEMO Limpeza Geral'!D24</f>
        <v>120.12502500000001</v>
      </c>
      <c r="J42" s="488"/>
    </row>
    <row r="43" spans="1:10" ht="20.25" customHeight="1" x14ac:dyDescent="0.2">
      <c r="A43" s="631" t="s">
        <v>334</v>
      </c>
      <c r="B43" s="487"/>
      <c r="C43" s="487"/>
      <c r="D43" s="487"/>
      <c r="E43" s="487"/>
      <c r="F43" s="487"/>
      <c r="G43" s="487"/>
      <c r="H43" s="488"/>
      <c r="I43" s="632">
        <f>SUM(I35:J42)</f>
        <v>1661.9058791666669</v>
      </c>
      <c r="J43" s="488"/>
    </row>
    <row r="44" spans="1:10" ht="20.25" customHeight="1" x14ac:dyDescent="0.2">
      <c r="A44" s="569" t="s">
        <v>335</v>
      </c>
      <c r="B44" s="487"/>
      <c r="C44" s="487"/>
      <c r="D44" s="487"/>
      <c r="E44" s="487"/>
      <c r="F44" s="488"/>
      <c r="G44" s="638" t="s">
        <v>316</v>
      </c>
      <c r="H44" s="488"/>
      <c r="I44" s="640">
        <f>'4. SVS Cál DEMO Limpeza Geral'!D25</f>
        <v>159</v>
      </c>
      <c r="J44" s="488"/>
    </row>
    <row r="45" spans="1:10" ht="20.25" customHeight="1" x14ac:dyDescent="0.2">
      <c r="A45" s="631" t="s">
        <v>336</v>
      </c>
      <c r="B45" s="487"/>
      <c r="C45" s="487"/>
      <c r="D45" s="487"/>
      <c r="E45" s="487"/>
      <c r="F45" s="487"/>
      <c r="G45" s="487"/>
      <c r="H45" s="488"/>
      <c r="I45" s="632">
        <f>I44</f>
        <v>159</v>
      </c>
      <c r="J45" s="488"/>
    </row>
    <row r="46" spans="1:10" ht="20.25" customHeight="1" x14ac:dyDescent="0.2">
      <c r="A46" s="569" t="s">
        <v>337</v>
      </c>
      <c r="B46" s="487"/>
      <c r="C46" s="487"/>
      <c r="D46" s="487"/>
      <c r="E46" s="487"/>
      <c r="F46" s="488"/>
      <c r="G46" s="638" t="s">
        <v>316</v>
      </c>
      <c r="H46" s="488"/>
      <c r="I46" s="640">
        <v>0</v>
      </c>
      <c r="J46" s="488"/>
    </row>
    <row r="47" spans="1:10" ht="20.25" customHeight="1" x14ac:dyDescent="0.2">
      <c r="A47" s="631" t="s">
        <v>338</v>
      </c>
      <c r="B47" s="487"/>
      <c r="C47" s="487"/>
      <c r="D47" s="487"/>
      <c r="E47" s="487"/>
      <c r="F47" s="487"/>
      <c r="G47" s="487"/>
      <c r="H47" s="488"/>
      <c r="I47" s="632">
        <v>0</v>
      </c>
      <c r="J47" s="488"/>
    </row>
    <row r="48" spans="1:10" ht="20.25" customHeight="1" x14ac:dyDescent="0.2">
      <c r="A48" s="631" t="s">
        <v>339</v>
      </c>
      <c r="B48" s="487"/>
      <c r="C48" s="487"/>
      <c r="D48" s="487"/>
      <c r="E48" s="487"/>
      <c r="F48" s="487"/>
      <c r="G48" s="487"/>
      <c r="H48" s="488"/>
      <c r="I48" s="632">
        <f>I47+I45+I43+I34</f>
        <v>27676.145216666668</v>
      </c>
      <c r="J48" s="488"/>
    </row>
    <row r="49" spans="1:10" x14ac:dyDescent="0.2">
      <c r="A49" s="659"/>
      <c r="B49" s="478"/>
      <c r="C49" s="478"/>
      <c r="D49" s="478"/>
      <c r="E49" s="478"/>
      <c r="F49" s="478"/>
      <c r="G49" s="478"/>
      <c r="H49" s="478"/>
      <c r="I49" s="478"/>
      <c r="J49" s="582"/>
    </row>
    <row r="50" spans="1:10" ht="20.25" customHeight="1" x14ac:dyDescent="0.2">
      <c r="A50" s="554" t="s">
        <v>340</v>
      </c>
      <c r="B50" s="487"/>
      <c r="C50" s="487"/>
      <c r="D50" s="487"/>
      <c r="E50" s="487"/>
      <c r="F50" s="487"/>
      <c r="G50" s="487"/>
      <c r="H50" s="487"/>
      <c r="I50" s="487"/>
      <c r="J50" s="488"/>
    </row>
    <row r="51" spans="1:10" ht="20.25" customHeight="1" x14ac:dyDescent="0.2">
      <c r="A51" s="554" t="s">
        <v>341</v>
      </c>
      <c r="B51" s="487"/>
      <c r="C51" s="487"/>
      <c r="D51" s="487"/>
      <c r="E51" s="487"/>
      <c r="F51" s="487"/>
      <c r="G51" s="487"/>
      <c r="H51" s="487"/>
      <c r="I51" s="487"/>
      <c r="J51" s="488"/>
    </row>
    <row r="52" spans="1:10" ht="20.25" customHeight="1" x14ac:dyDescent="0.2">
      <c r="A52" s="554" t="s">
        <v>342</v>
      </c>
      <c r="B52" s="487"/>
      <c r="C52" s="487"/>
      <c r="D52" s="487"/>
      <c r="E52" s="487"/>
      <c r="F52" s="487"/>
      <c r="G52" s="487"/>
      <c r="H52" s="487"/>
      <c r="I52" s="487"/>
      <c r="J52" s="488"/>
    </row>
    <row r="53" spans="1:10" ht="20.25" customHeight="1" x14ac:dyDescent="0.2">
      <c r="A53" s="59">
        <v>1</v>
      </c>
      <c r="B53" s="634" t="s">
        <v>102</v>
      </c>
      <c r="C53" s="487"/>
      <c r="D53" s="487"/>
      <c r="E53" s="487"/>
      <c r="F53" s="487"/>
      <c r="G53" s="488"/>
      <c r="H53" s="636" t="str">
        <f>'1. SVS ABA DE CARREGAMENTO'!B60</f>
        <v>Limpeza, Asseio e Conservação</v>
      </c>
      <c r="I53" s="487"/>
      <c r="J53" s="488"/>
    </row>
    <row r="54" spans="1:10" ht="20.25" customHeight="1" x14ac:dyDescent="0.2">
      <c r="A54" s="59">
        <v>2</v>
      </c>
      <c r="B54" s="634" t="s">
        <v>104</v>
      </c>
      <c r="C54" s="487"/>
      <c r="D54" s="487"/>
      <c r="E54" s="487"/>
      <c r="F54" s="487"/>
      <c r="G54" s="488"/>
      <c r="H54" s="636">
        <f>'1. SVS ABA DE CARREGAMENTO'!C61</f>
        <v>5143</v>
      </c>
      <c r="I54" s="487"/>
      <c r="J54" s="488"/>
    </row>
    <row r="55" spans="1:10" ht="20.25" customHeight="1" x14ac:dyDescent="0.2">
      <c r="A55" s="59">
        <v>3</v>
      </c>
      <c r="B55" s="634" t="s">
        <v>106</v>
      </c>
      <c r="C55" s="487"/>
      <c r="D55" s="487"/>
      <c r="E55" s="487"/>
      <c r="F55" s="487"/>
      <c r="G55" s="488"/>
      <c r="H55" s="635">
        <f>'1. SVS ABA DE CARREGAMENTO'!C63</f>
        <v>1314.09</v>
      </c>
      <c r="I55" s="487"/>
      <c r="J55" s="488"/>
    </row>
    <row r="56" spans="1:10" ht="20.25" customHeight="1" x14ac:dyDescent="0.2">
      <c r="A56" s="59">
        <v>4</v>
      </c>
      <c r="B56" s="634" t="s">
        <v>107</v>
      </c>
      <c r="C56" s="487"/>
      <c r="D56" s="487"/>
      <c r="E56" s="487"/>
      <c r="F56" s="487"/>
      <c r="G56" s="488"/>
      <c r="H56" s="636" t="str">
        <f>'1. SVS ABA DE CARREGAMENTO'!C64</f>
        <v>Servente de Limpeza</v>
      </c>
      <c r="I56" s="487"/>
      <c r="J56" s="488"/>
    </row>
    <row r="57" spans="1:10" ht="20.25" customHeight="1" x14ac:dyDescent="0.2">
      <c r="A57" s="59">
        <v>5</v>
      </c>
      <c r="B57" s="634" t="s">
        <v>109</v>
      </c>
      <c r="C57" s="487"/>
      <c r="D57" s="487"/>
      <c r="E57" s="487"/>
      <c r="F57" s="487"/>
      <c r="G57" s="488"/>
      <c r="H57" s="637">
        <f>'1. SVS ABA DE CARREGAMENTO'!C65</f>
        <v>44562</v>
      </c>
      <c r="I57" s="487"/>
      <c r="J57" s="488"/>
    </row>
    <row r="58" spans="1:10" ht="20.25" customHeight="1" x14ac:dyDescent="0.2">
      <c r="A58" s="60" t="s">
        <v>343</v>
      </c>
      <c r="B58" s="633" t="s">
        <v>344</v>
      </c>
      <c r="C58" s="487"/>
      <c r="D58" s="487"/>
      <c r="E58" s="487"/>
      <c r="F58" s="487"/>
      <c r="G58" s="487"/>
      <c r="H58" s="487"/>
      <c r="I58" s="487"/>
      <c r="J58" s="488"/>
    </row>
    <row r="59" spans="1:10" ht="14.25" x14ac:dyDescent="0.2">
      <c r="A59" s="521"/>
      <c r="B59" s="522"/>
      <c r="C59" s="522"/>
      <c r="D59" s="522"/>
      <c r="E59" s="522"/>
      <c r="F59" s="522"/>
      <c r="G59" s="522"/>
      <c r="H59" s="522"/>
      <c r="I59" s="522"/>
      <c r="J59" s="523"/>
    </row>
    <row r="60" spans="1:10" ht="20.25" customHeight="1" x14ac:dyDescent="0.2">
      <c r="A60" s="554" t="s">
        <v>345</v>
      </c>
      <c r="B60" s="487"/>
      <c r="C60" s="487"/>
      <c r="D60" s="487"/>
      <c r="E60" s="487"/>
      <c r="F60" s="487"/>
      <c r="G60" s="487"/>
      <c r="H60" s="487"/>
      <c r="I60" s="487"/>
      <c r="J60" s="488"/>
    </row>
    <row r="61" spans="1:10" ht="20.25" customHeight="1" x14ac:dyDescent="0.2">
      <c r="A61" s="4">
        <v>1</v>
      </c>
      <c r="B61" s="554" t="s">
        <v>346</v>
      </c>
      <c r="C61" s="487"/>
      <c r="D61" s="487"/>
      <c r="E61" s="487"/>
      <c r="F61" s="487"/>
      <c r="G61" s="487"/>
      <c r="H61" s="488"/>
      <c r="I61" s="17" t="s">
        <v>347</v>
      </c>
      <c r="J61" s="4" t="s">
        <v>348</v>
      </c>
    </row>
    <row r="62" spans="1:10" ht="25.5" customHeight="1" x14ac:dyDescent="0.2">
      <c r="A62" s="58" t="s">
        <v>304</v>
      </c>
      <c r="B62" s="628" t="s">
        <v>738</v>
      </c>
      <c r="C62" s="487"/>
      <c r="D62" s="487"/>
      <c r="E62" s="61">
        <f>'1. SVS ABA DE CARREGAMENTO'!C68</f>
        <v>44</v>
      </c>
      <c r="F62" s="62" t="s">
        <v>349</v>
      </c>
      <c r="G62" s="629" t="str">
        <f>'1. SVS ABA DE CARREGAMENTO'!B62</f>
        <v>Cláusula Quarta da CCT 2022/2022</v>
      </c>
      <c r="H62" s="487"/>
      <c r="I62" s="488"/>
      <c r="J62" s="63">
        <f>H55/44*'1. SVS ABA DE CARREGAMENTO'!C68</f>
        <v>1314.09</v>
      </c>
    </row>
    <row r="63" spans="1:10" ht="20.25" customHeight="1" x14ac:dyDescent="0.2">
      <c r="A63" s="58" t="s">
        <v>306</v>
      </c>
      <c r="B63" s="555" t="s">
        <v>350</v>
      </c>
      <c r="C63" s="487"/>
      <c r="D63" s="629" t="str">
        <f>'1. SVS ABA DE CARREGAMENTO'!B69</f>
        <v>Cláusula Décima Sétima da CCT 2022/2022</v>
      </c>
      <c r="E63" s="487"/>
      <c r="F63" s="487"/>
      <c r="G63" s="487"/>
      <c r="H63" s="488"/>
      <c r="I63" s="64">
        <f>'1. SVS ABA DE CARREGAMENTO'!C71</f>
        <v>0.2</v>
      </c>
      <c r="J63" s="63">
        <f>ROUND(I63*J62,2)</f>
        <v>262.82</v>
      </c>
    </row>
    <row r="64" spans="1:10" ht="20.25" customHeight="1" x14ac:dyDescent="0.2">
      <c r="A64" s="58" t="s">
        <v>307</v>
      </c>
      <c r="B64" s="555" t="s">
        <v>739</v>
      </c>
      <c r="C64" s="487"/>
      <c r="D64" s="487"/>
      <c r="E64" s="487"/>
      <c r="F64" s="487"/>
      <c r="G64" s="487"/>
      <c r="H64" s="487"/>
      <c r="I64" s="488"/>
      <c r="J64" s="63">
        <v>0</v>
      </c>
    </row>
    <row r="65" spans="1:11" ht="20.25" customHeight="1" x14ac:dyDescent="0.2">
      <c r="A65" s="562" t="s">
        <v>351</v>
      </c>
      <c r="B65" s="487"/>
      <c r="C65" s="487"/>
      <c r="D65" s="487"/>
      <c r="E65" s="487"/>
      <c r="F65" s="487"/>
      <c r="G65" s="487"/>
      <c r="H65" s="487"/>
      <c r="I65" s="488"/>
      <c r="J65" s="8">
        <f>SUM(J62:J64)</f>
        <v>1576.9099999999999</v>
      </c>
    </row>
    <row r="66" spans="1:11" ht="20.25" customHeight="1" x14ac:dyDescent="0.2">
      <c r="A66" s="65" t="s">
        <v>352</v>
      </c>
      <c r="B66" s="559" t="s">
        <v>353</v>
      </c>
      <c r="C66" s="487"/>
      <c r="D66" s="487"/>
      <c r="E66" s="487"/>
      <c r="F66" s="487"/>
      <c r="G66" s="487"/>
      <c r="H66" s="487"/>
      <c r="I66" s="487"/>
      <c r="J66" s="488"/>
    </row>
    <row r="67" spans="1:11" ht="14.25" x14ac:dyDescent="0.2">
      <c r="A67" s="521"/>
      <c r="B67" s="522"/>
      <c r="C67" s="522"/>
      <c r="D67" s="522"/>
      <c r="E67" s="522"/>
      <c r="F67" s="522"/>
      <c r="G67" s="522"/>
      <c r="H67" s="522"/>
      <c r="I67" s="522"/>
      <c r="J67" s="523"/>
    </row>
    <row r="68" spans="1:11" ht="20.25" customHeight="1" x14ac:dyDescent="0.2">
      <c r="A68" s="554" t="s">
        <v>354</v>
      </c>
      <c r="B68" s="487"/>
      <c r="C68" s="487"/>
      <c r="D68" s="487"/>
      <c r="E68" s="487"/>
      <c r="F68" s="487"/>
      <c r="G68" s="487"/>
      <c r="H68" s="487"/>
      <c r="I68" s="487"/>
      <c r="J68" s="488"/>
    </row>
    <row r="69" spans="1:11" ht="20.25" customHeight="1" x14ac:dyDescent="0.2">
      <c r="A69" s="4" t="s">
        <v>355</v>
      </c>
      <c r="B69" s="554" t="s">
        <v>356</v>
      </c>
      <c r="C69" s="487"/>
      <c r="D69" s="487"/>
      <c r="E69" s="487"/>
      <c r="F69" s="487"/>
      <c r="G69" s="487"/>
      <c r="H69" s="487"/>
      <c r="I69" s="488"/>
      <c r="J69" s="4" t="s">
        <v>357</v>
      </c>
      <c r="K69" s="39"/>
    </row>
    <row r="70" spans="1:11" ht="20.25" customHeight="1" x14ac:dyDescent="0.2">
      <c r="A70" s="58" t="s">
        <v>304</v>
      </c>
      <c r="B70" s="628" t="s">
        <v>740</v>
      </c>
      <c r="C70" s="487"/>
      <c r="D70" s="487"/>
      <c r="E70" s="487"/>
      <c r="F70" s="487"/>
      <c r="G70" s="487"/>
      <c r="H70" s="487"/>
      <c r="I70" s="488"/>
      <c r="J70" s="66">
        <f>ROUND($J$65/12,2)</f>
        <v>131.41</v>
      </c>
    </row>
    <row r="71" spans="1:11" ht="20.25" customHeight="1" x14ac:dyDescent="0.2">
      <c r="A71" s="58" t="s">
        <v>306</v>
      </c>
      <c r="B71" s="625" t="s">
        <v>793</v>
      </c>
      <c r="C71" s="625"/>
      <c r="D71" s="625"/>
      <c r="E71" s="625"/>
      <c r="F71" s="625"/>
      <c r="G71" s="625"/>
      <c r="H71" s="625"/>
      <c r="I71" s="625"/>
      <c r="J71" s="66">
        <f>ROUND(J65*3.025%,2)</f>
        <v>47.7</v>
      </c>
    </row>
    <row r="72" spans="1:11" ht="20.25" customHeight="1" x14ac:dyDescent="0.2">
      <c r="A72" s="562" t="s">
        <v>358</v>
      </c>
      <c r="B72" s="487"/>
      <c r="C72" s="487"/>
      <c r="D72" s="487"/>
      <c r="E72" s="487"/>
      <c r="F72" s="487"/>
      <c r="G72" s="487"/>
      <c r="H72" s="487"/>
      <c r="I72" s="488"/>
      <c r="J72" s="7">
        <f>SUM(J70:J71)</f>
        <v>179.11</v>
      </c>
    </row>
    <row r="73" spans="1:11" ht="32.25" customHeight="1" x14ac:dyDescent="0.2">
      <c r="A73" s="65" t="s">
        <v>359</v>
      </c>
      <c r="B73" s="559" t="s">
        <v>360</v>
      </c>
      <c r="C73" s="487"/>
      <c r="D73" s="487"/>
      <c r="E73" s="487"/>
      <c r="F73" s="487"/>
      <c r="G73" s="487"/>
      <c r="H73" s="487"/>
      <c r="I73" s="487"/>
      <c r="J73" s="488"/>
    </row>
    <row r="74" spans="1:11" ht="14.25" x14ac:dyDescent="0.2">
      <c r="A74" s="521"/>
      <c r="B74" s="522"/>
      <c r="C74" s="522"/>
      <c r="D74" s="522"/>
      <c r="E74" s="522"/>
      <c r="F74" s="522"/>
      <c r="G74" s="522"/>
      <c r="H74" s="522"/>
      <c r="I74" s="522"/>
      <c r="J74" s="523"/>
      <c r="K74" s="46"/>
    </row>
    <row r="75" spans="1:11" ht="34.5" customHeight="1" x14ac:dyDescent="0.2">
      <c r="A75" s="4" t="s">
        <v>362</v>
      </c>
      <c r="B75" s="554" t="s">
        <v>795</v>
      </c>
      <c r="C75" s="487"/>
      <c r="D75" s="487"/>
      <c r="E75" s="487"/>
      <c r="F75" s="487"/>
      <c r="G75" s="487"/>
      <c r="H75" s="487"/>
      <c r="I75" s="487"/>
      <c r="J75" s="488"/>
    </row>
    <row r="76" spans="1:11" ht="20.25" customHeight="1" x14ac:dyDescent="0.2">
      <c r="A76" s="4"/>
      <c r="B76" s="554" t="s">
        <v>363</v>
      </c>
      <c r="C76" s="487"/>
      <c r="D76" s="487"/>
      <c r="E76" s="487"/>
      <c r="F76" s="487"/>
      <c r="G76" s="487"/>
      <c r="H76" s="488"/>
      <c r="I76" s="4" t="s">
        <v>347</v>
      </c>
      <c r="J76" s="4" t="s">
        <v>357</v>
      </c>
    </row>
    <row r="77" spans="1:11" ht="20.25" customHeight="1" x14ac:dyDescent="0.2">
      <c r="A77" s="58" t="s">
        <v>304</v>
      </c>
      <c r="B77" s="555" t="s">
        <v>119</v>
      </c>
      <c r="C77" s="487"/>
      <c r="D77" s="487"/>
      <c r="E77" s="487"/>
      <c r="F77" s="487"/>
      <c r="G77" s="487"/>
      <c r="H77" s="488"/>
      <c r="I77" s="68">
        <f>'1. SVS ABA DE CARREGAMENTO'!C78</f>
        <v>0.2</v>
      </c>
      <c r="J77" s="66">
        <f>ROUND((J65+J72)*I77,2)</f>
        <v>351.2</v>
      </c>
    </row>
    <row r="78" spans="1:11" ht="20.25" customHeight="1" x14ac:dyDescent="0.2">
      <c r="A78" s="58" t="s">
        <v>306</v>
      </c>
      <c r="B78" s="555" t="s">
        <v>120</v>
      </c>
      <c r="C78" s="487"/>
      <c r="D78" s="487"/>
      <c r="E78" s="487"/>
      <c r="F78" s="487"/>
      <c r="G78" s="487"/>
      <c r="H78" s="488"/>
      <c r="I78" s="68">
        <f>IF($H$15=1,'1. SVS ABA DE CARREGAMENTO'!C79,IF($H$15=2,'1. SVS ABA DE CARREGAMENTO'!C79,0))</f>
        <v>2.5000000000000001E-2</v>
      </c>
      <c r="J78" s="66">
        <f>ROUND((J65+J72)*I78,2)</f>
        <v>43.9</v>
      </c>
    </row>
    <row r="79" spans="1:11" ht="33" customHeight="1" x14ac:dyDescent="0.2">
      <c r="A79" s="58" t="s">
        <v>307</v>
      </c>
      <c r="B79" s="555" t="s">
        <v>121</v>
      </c>
      <c r="C79" s="487"/>
      <c r="D79" s="488"/>
      <c r="E79" s="69" t="s">
        <v>364</v>
      </c>
      <c r="F79" s="68">
        <f>'1. SVS ABA DE CARREGAMENTO'!$B$74</f>
        <v>0.03</v>
      </c>
      <c r="G79" s="69" t="s">
        <v>365</v>
      </c>
      <c r="H79" s="70">
        <f>'1. SVS ABA DE CARREGAMENTO'!$B$75</f>
        <v>1</v>
      </c>
      <c r="I79" s="68">
        <f>'1. SVS ABA DE CARREGAMENTO'!C80</f>
        <v>0.03</v>
      </c>
      <c r="J79" s="66">
        <f>ROUND((J65+J72)*I79,2)</f>
        <v>52.68</v>
      </c>
    </row>
    <row r="80" spans="1:11" ht="20.25" customHeight="1" x14ac:dyDescent="0.2">
      <c r="A80" s="58" t="s">
        <v>309</v>
      </c>
      <c r="B80" s="555" t="s">
        <v>122</v>
      </c>
      <c r="C80" s="487"/>
      <c r="D80" s="487"/>
      <c r="E80" s="487"/>
      <c r="F80" s="487"/>
      <c r="G80" s="487"/>
      <c r="H80" s="488"/>
      <c r="I80" s="68">
        <f>IF($H$15=1,'1. SVS ABA DE CARREGAMENTO'!C81,IF($H$15=2,'1. SVS ABA DE CARREGAMENTO'!C81,0))</f>
        <v>1.4999999999999999E-2</v>
      </c>
      <c r="J80" s="66">
        <f>ROUND((J65+J72)*I80,2)</f>
        <v>26.34</v>
      </c>
    </row>
    <row r="81" spans="1:10" ht="20.25" customHeight="1" x14ac:dyDescent="0.2">
      <c r="A81" s="58" t="s">
        <v>366</v>
      </c>
      <c r="B81" s="555" t="s">
        <v>123</v>
      </c>
      <c r="C81" s="487"/>
      <c r="D81" s="487"/>
      <c r="E81" s="487"/>
      <c r="F81" s="487"/>
      <c r="G81" s="487"/>
      <c r="H81" s="488"/>
      <c r="I81" s="68">
        <f>IF($H$15=1,'1. SVS ABA DE CARREGAMENTO'!C82,IF($H$15=2,'1. SVS ABA DE CARREGAMENTO'!C82,0))</f>
        <v>0.01</v>
      </c>
      <c r="J81" s="66">
        <f>ROUND((J65+J72)*I81,2)</f>
        <v>17.559999999999999</v>
      </c>
    </row>
    <row r="82" spans="1:10" ht="20.25" customHeight="1" x14ac:dyDescent="0.2">
      <c r="A82" s="58" t="s">
        <v>367</v>
      </c>
      <c r="B82" s="555" t="s">
        <v>124</v>
      </c>
      <c r="C82" s="487"/>
      <c r="D82" s="487"/>
      <c r="E82" s="487"/>
      <c r="F82" s="487"/>
      <c r="G82" s="487"/>
      <c r="H82" s="488"/>
      <c r="I82" s="68">
        <f>IF($H$15=1,'1. SVS ABA DE CARREGAMENTO'!C83,IF($H$15=2,'1. SVS ABA DE CARREGAMENTO'!C83,0))</f>
        <v>6.0000000000000001E-3</v>
      </c>
      <c r="J82" s="66">
        <f>ROUND((J65+J72)*I82,2)</f>
        <v>10.54</v>
      </c>
    </row>
    <row r="83" spans="1:10" ht="20.25" customHeight="1" x14ac:dyDescent="0.2">
      <c r="A83" s="58" t="s">
        <v>368</v>
      </c>
      <c r="B83" s="555" t="s">
        <v>125</v>
      </c>
      <c r="C83" s="487"/>
      <c r="D83" s="487"/>
      <c r="E83" s="487"/>
      <c r="F83" s="487"/>
      <c r="G83" s="487"/>
      <c r="H83" s="488"/>
      <c r="I83" s="68">
        <f>IF($H$15=1,'1. SVS ABA DE CARREGAMENTO'!C84,IF($H$15=2,'1. SVS ABA DE CARREGAMENTO'!C84,0))</f>
        <v>2E-3</v>
      </c>
      <c r="J83" s="66">
        <f>ROUND((J65+J72)*I83,2)</f>
        <v>3.51</v>
      </c>
    </row>
    <row r="84" spans="1:10" ht="20.25" customHeight="1" x14ac:dyDescent="0.2">
      <c r="A84" s="58" t="s">
        <v>369</v>
      </c>
      <c r="B84" s="555" t="s">
        <v>126</v>
      </c>
      <c r="C84" s="487"/>
      <c r="D84" s="487"/>
      <c r="E84" s="487"/>
      <c r="F84" s="487"/>
      <c r="G84" s="487"/>
      <c r="H84" s="488"/>
      <c r="I84" s="68">
        <f>'1. SVS ABA DE CARREGAMENTO'!C85</f>
        <v>0.08</v>
      </c>
      <c r="J84" s="66">
        <f>ROUND((J65+J72)*I84,2)</f>
        <v>140.47999999999999</v>
      </c>
    </row>
    <row r="85" spans="1:10" ht="20.25" customHeight="1" x14ac:dyDescent="0.2">
      <c r="A85" s="562" t="s">
        <v>370</v>
      </c>
      <c r="B85" s="487"/>
      <c r="C85" s="487"/>
      <c r="D85" s="487"/>
      <c r="E85" s="487"/>
      <c r="F85" s="487"/>
      <c r="G85" s="487"/>
      <c r="H85" s="488"/>
      <c r="I85" s="71">
        <f t="shared" ref="I85:J85" si="0">SUM(I77:I84)</f>
        <v>0.36800000000000005</v>
      </c>
      <c r="J85" s="7">
        <f t="shared" si="0"/>
        <v>646.20999999999992</v>
      </c>
    </row>
    <row r="86" spans="1:10" ht="20.25" customHeight="1" x14ac:dyDescent="0.2">
      <c r="A86" s="65" t="s">
        <v>361</v>
      </c>
      <c r="B86" s="559" t="s">
        <v>372</v>
      </c>
      <c r="C86" s="487"/>
      <c r="D86" s="487"/>
      <c r="E86" s="487"/>
      <c r="F86" s="487"/>
      <c r="G86" s="487"/>
      <c r="H86" s="487"/>
      <c r="I86" s="487"/>
      <c r="J86" s="488"/>
    </row>
    <row r="87" spans="1:10" ht="20.25" customHeight="1" x14ac:dyDescent="0.2">
      <c r="A87" s="65" t="s">
        <v>371</v>
      </c>
      <c r="B87" s="559" t="s">
        <v>374</v>
      </c>
      <c r="C87" s="487"/>
      <c r="D87" s="487"/>
      <c r="E87" s="487"/>
      <c r="F87" s="487"/>
      <c r="G87" s="487"/>
      <c r="H87" s="487"/>
      <c r="I87" s="487"/>
      <c r="J87" s="488"/>
    </row>
    <row r="88" spans="1:10" ht="14.25" x14ac:dyDescent="0.2">
      <c r="A88" s="521"/>
      <c r="B88" s="522"/>
      <c r="C88" s="522"/>
      <c r="D88" s="522"/>
      <c r="E88" s="522"/>
      <c r="F88" s="522"/>
      <c r="G88" s="522"/>
      <c r="H88" s="522"/>
      <c r="I88" s="522"/>
      <c r="J88" s="523"/>
    </row>
    <row r="89" spans="1:10" ht="20.25" customHeight="1" x14ac:dyDescent="0.2">
      <c r="A89" s="5" t="s">
        <v>375</v>
      </c>
      <c r="B89" s="554" t="s">
        <v>376</v>
      </c>
      <c r="C89" s="487"/>
      <c r="D89" s="487"/>
      <c r="E89" s="487"/>
      <c r="F89" s="487"/>
      <c r="G89" s="487"/>
      <c r="H89" s="487"/>
      <c r="I89" s="487"/>
      <c r="J89" s="488"/>
    </row>
    <row r="90" spans="1:10" ht="20.25" customHeight="1" x14ac:dyDescent="0.2">
      <c r="A90" s="4"/>
      <c r="B90" s="554" t="s">
        <v>376</v>
      </c>
      <c r="C90" s="487"/>
      <c r="D90" s="487"/>
      <c r="E90" s="487"/>
      <c r="F90" s="487"/>
      <c r="G90" s="487"/>
      <c r="H90" s="487"/>
      <c r="I90" s="488"/>
      <c r="J90" s="4" t="s">
        <v>357</v>
      </c>
    </row>
    <row r="91" spans="1:10" ht="20.25" customHeight="1" x14ac:dyDescent="0.2">
      <c r="A91" s="614" t="s">
        <v>304</v>
      </c>
      <c r="B91" s="555" t="s">
        <v>741</v>
      </c>
      <c r="C91" s="487"/>
      <c r="D91" s="487"/>
      <c r="E91" s="487"/>
      <c r="F91" s="487"/>
      <c r="G91" s="487"/>
      <c r="H91" s="487"/>
      <c r="I91" s="488"/>
      <c r="J91" s="630">
        <f>IF(ROUND((I94*I92*I93)-(J62*0.06),2)&lt;0,0,ROUND((I94*I92*I93)-(J62*0.06),2))*1+(I92*I93*21.726-0.06*J62)*0</f>
        <v>0</v>
      </c>
    </row>
    <row r="92" spans="1:10" ht="20.25" customHeight="1" x14ac:dyDescent="0.2">
      <c r="A92" s="496"/>
      <c r="B92" s="628" t="s">
        <v>377</v>
      </c>
      <c r="C92" s="487"/>
      <c r="D92" s="487"/>
      <c r="E92" s="487"/>
      <c r="F92" s="487"/>
      <c r="G92" s="487"/>
      <c r="H92" s="488"/>
      <c r="I92" s="74">
        <f>'1. SVS ABA DE CARREGAMENTO'!$B$88</f>
        <v>0</v>
      </c>
      <c r="J92" s="496"/>
    </row>
    <row r="93" spans="1:10" ht="20.25" customHeight="1" x14ac:dyDescent="0.2">
      <c r="A93" s="496"/>
      <c r="B93" s="628" t="s">
        <v>378</v>
      </c>
      <c r="C93" s="487"/>
      <c r="D93" s="487"/>
      <c r="E93" s="487"/>
      <c r="F93" s="487"/>
      <c r="G93" s="487"/>
      <c r="H93" s="488"/>
      <c r="I93" s="75">
        <f>'1. SVS ABA DE CARREGAMENTO'!$B$89</f>
        <v>0</v>
      </c>
      <c r="J93" s="496"/>
    </row>
    <row r="94" spans="1:10" ht="20.25" customHeight="1" x14ac:dyDescent="0.2">
      <c r="A94" s="496"/>
      <c r="B94" s="628" t="s">
        <v>379</v>
      </c>
      <c r="C94" s="487"/>
      <c r="D94" s="487"/>
      <c r="E94" s="487"/>
      <c r="F94" s="487"/>
      <c r="G94" s="487"/>
      <c r="H94" s="488"/>
      <c r="I94" s="75">
        <f>'1. SVS ABA DE CARREGAMENTO'!$B$90</f>
        <v>24</v>
      </c>
      <c r="J94" s="496"/>
    </row>
    <row r="95" spans="1:10" ht="20.25" customHeight="1" x14ac:dyDescent="0.2">
      <c r="A95" s="497"/>
      <c r="B95" s="628" t="s">
        <v>380</v>
      </c>
      <c r="C95" s="487"/>
      <c r="D95" s="487"/>
      <c r="E95" s="487"/>
      <c r="F95" s="487"/>
      <c r="G95" s="487"/>
      <c r="H95" s="488"/>
      <c r="I95" s="78">
        <f>'1. SVS ABA DE CARREGAMENTO'!B91</f>
        <v>0.06</v>
      </c>
      <c r="J95" s="497"/>
    </row>
    <row r="96" spans="1:10" ht="20.25" customHeight="1" x14ac:dyDescent="0.2">
      <c r="A96" s="614" t="s">
        <v>306</v>
      </c>
      <c r="B96" s="555" t="s">
        <v>742</v>
      </c>
      <c r="C96" s="487"/>
      <c r="D96" s="487"/>
      <c r="E96" s="536" t="str">
        <f>'1. SVS ABA DE CARREGAMENTO'!B94</f>
        <v>Cláusula Décima Oitava da CCT 2022/2022</v>
      </c>
      <c r="F96" s="536"/>
      <c r="G96" s="536"/>
      <c r="H96" s="536"/>
      <c r="I96" s="537"/>
      <c r="J96" s="630">
        <f>ROUND((I97*I98)-((I97*I98)*I99),2)</f>
        <v>392.3</v>
      </c>
    </row>
    <row r="97" spans="1:10" ht="20.25" customHeight="1" x14ac:dyDescent="0.2">
      <c r="A97" s="496"/>
      <c r="B97" s="628" t="s">
        <v>381</v>
      </c>
      <c r="C97" s="487"/>
      <c r="D97" s="487"/>
      <c r="E97" s="487"/>
      <c r="F97" s="487"/>
      <c r="G97" s="487"/>
      <c r="H97" s="488"/>
      <c r="I97" s="77">
        <f>'1. SVS ABA DE CARREGAMENTO'!B95</f>
        <v>20.18</v>
      </c>
      <c r="J97" s="496"/>
    </row>
    <row r="98" spans="1:10" ht="20.25" customHeight="1" x14ac:dyDescent="0.2">
      <c r="A98" s="496"/>
      <c r="B98" s="628" t="s">
        <v>382</v>
      </c>
      <c r="C98" s="487"/>
      <c r="D98" s="487"/>
      <c r="E98" s="487"/>
      <c r="F98" s="487"/>
      <c r="G98" s="487"/>
      <c r="H98" s="488"/>
      <c r="I98" s="75">
        <f>'1. SVS ABA DE CARREGAMENTO'!B97</f>
        <v>24</v>
      </c>
      <c r="J98" s="496"/>
    </row>
    <row r="99" spans="1:10" ht="20.25" customHeight="1" x14ac:dyDescent="0.2">
      <c r="A99" s="497"/>
      <c r="B99" s="628" t="s">
        <v>383</v>
      </c>
      <c r="C99" s="487"/>
      <c r="D99" s="487"/>
      <c r="E99" s="487"/>
      <c r="F99" s="487"/>
      <c r="G99" s="487"/>
      <c r="H99" s="488"/>
      <c r="I99" s="78">
        <f>'1. SVS ABA DE CARREGAMENTO'!B96</f>
        <v>0.19</v>
      </c>
      <c r="J99" s="497"/>
    </row>
    <row r="100" spans="1:10" ht="20.25" customHeight="1" x14ac:dyDescent="0.2">
      <c r="A100" s="58" t="s">
        <v>307</v>
      </c>
      <c r="B100" s="555" t="s">
        <v>384</v>
      </c>
      <c r="C100" s="487"/>
      <c r="D100" s="487"/>
      <c r="E100" s="536" t="str">
        <f>'1. SVS ABA DE CARREGAMENTO'!B100</f>
        <v>Cláusula Vigésima Nona da CCT 2022/2022</v>
      </c>
      <c r="F100" s="536"/>
      <c r="G100" s="536"/>
      <c r="H100" s="536"/>
      <c r="I100" s="537"/>
      <c r="J100" s="79">
        <f>'1. SVS ABA DE CARREGAMENTO'!C100</f>
        <v>17.32</v>
      </c>
    </row>
    <row r="101" spans="1:10" ht="20.25" customHeight="1" x14ac:dyDescent="0.2">
      <c r="A101" s="58" t="s">
        <v>309</v>
      </c>
      <c r="B101" s="555" t="s">
        <v>743</v>
      </c>
      <c r="C101" s="487"/>
      <c r="D101" s="487"/>
      <c r="E101" s="487"/>
      <c r="F101" s="487"/>
      <c r="G101" s="487"/>
      <c r="H101" s="487"/>
      <c r="I101" s="488"/>
      <c r="J101" s="66">
        <v>0</v>
      </c>
    </row>
    <row r="102" spans="1:10" ht="20.25" customHeight="1" x14ac:dyDescent="0.2">
      <c r="A102" s="562" t="s">
        <v>385</v>
      </c>
      <c r="B102" s="487"/>
      <c r="C102" s="487"/>
      <c r="D102" s="487"/>
      <c r="E102" s="487"/>
      <c r="F102" s="487"/>
      <c r="G102" s="487"/>
      <c r="H102" s="487"/>
      <c r="I102" s="488"/>
      <c r="J102" s="7">
        <f>SUM(J91:J100)</f>
        <v>409.62</v>
      </c>
    </row>
    <row r="103" spans="1:10" ht="20.25" customHeight="1" x14ac:dyDescent="0.2">
      <c r="A103" s="65" t="s">
        <v>373</v>
      </c>
      <c r="B103" s="559" t="s">
        <v>387</v>
      </c>
      <c r="C103" s="487"/>
      <c r="D103" s="487"/>
      <c r="E103" s="487"/>
      <c r="F103" s="487"/>
      <c r="G103" s="487"/>
      <c r="H103" s="487"/>
      <c r="I103" s="487"/>
      <c r="J103" s="488"/>
    </row>
    <row r="104" spans="1:10" ht="34.5" customHeight="1" x14ac:dyDescent="0.2">
      <c r="A104" s="65" t="s">
        <v>386</v>
      </c>
      <c r="B104" s="559" t="s">
        <v>389</v>
      </c>
      <c r="C104" s="487"/>
      <c r="D104" s="487"/>
      <c r="E104" s="487"/>
      <c r="F104" s="487"/>
      <c r="G104" s="487"/>
      <c r="H104" s="487"/>
      <c r="I104" s="487"/>
      <c r="J104" s="488"/>
    </row>
    <row r="105" spans="1:10" ht="14.25" x14ac:dyDescent="0.2">
      <c r="A105" s="522"/>
      <c r="B105" s="522"/>
      <c r="C105" s="522"/>
      <c r="D105" s="522"/>
      <c r="E105" s="522"/>
      <c r="F105" s="522"/>
      <c r="G105" s="522"/>
      <c r="H105" s="522"/>
      <c r="I105" s="522"/>
      <c r="J105" s="522"/>
    </row>
    <row r="106" spans="1:10" ht="20.25" customHeight="1" x14ac:dyDescent="0.2">
      <c r="A106" s="554" t="s">
        <v>390</v>
      </c>
      <c r="B106" s="487"/>
      <c r="C106" s="487"/>
      <c r="D106" s="487"/>
      <c r="E106" s="487"/>
      <c r="F106" s="487"/>
      <c r="G106" s="487"/>
      <c r="H106" s="487"/>
      <c r="I106" s="487"/>
      <c r="J106" s="488"/>
    </row>
    <row r="107" spans="1:10" ht="20.25" customHeight="1" x14ac:dyDescent="0.2">
      <c r="A107" s="4" t="s">
        <v>391</v>
      </c>
      <c r="B107" s="554" t="s">
        <v>392</v>
      </c>
      <c r="C107" s="487"/>
      <c r="D107" s="487"/>
      <c r="E107" s="487"/>
      <c r="F107" s="487"/>
      <c r="G107" s="487"/>
      <c r="H107" s="487"/>
      <c r="I107" s="488"/>
      <c r="J107" s="4" t="s">
        <v>357</v>
      </c>
    </row>
    <row r="108" spans="1:10" ht="20.25" customHeight="1" x14ac:dyDescent="0.2">
      <c r="A108" s="58" t="s">
        <v>393</v>
      </c>
      <c r="B108" s="628" t="s">
        <v>394</v>
      </c>
      <c r="C108" s="487"/>
      <c r="D108" s="487"/>
      <c r="E108" s="487"/>
      <c r="F108" s="487"/>
      <c r="G108" s="487"/>
      <c r="H108" s="487"/>
      <c r="I108" s="488"/>
      <c r="J108" s="66">
        <f>J72</f>
        <v>179.11</v>
      </c>
    </row>
    <row r="109" spans="1:10" ht="20.25" customHeight="1" x14ac:dyDescent="0.2">
      <c r="A109" s="58" t="s">
        <v>362</v>
      </c>
      <c r="B109" s="628" t="s">
        <v>395</v>
      </c>
      <c r="C109" s="487"/>
      <c r="D109" s="487"/>
      <c r="E109" s="487"/>
      <c r="F109" s="487"/>
      <c r="G109" s="487"/>
      <c r="H109" s="487"/>
      <c r="I109" s="488"/>
      <c r="J109" s="66">
        <f>J85</f>
        <v>646.20999999999992</v>
      </c>
    </row>
    <row r="110" spans="1:10" ht="20.25" customHeight="1" x14ac:dyDescent="0.2">
      <c r="A110" s="58" t="s">
        <v>396</v>
      </c>
      <c r="B110" s="628" t="s">
        <v>397</v>
      </c>
      <c r="C110" s="487"/>
      <c r="D110" s="487"/>
      <c r="E110" s="487"/>
      <c r="F110" s="487"/>
      <c r="G110" s="487"/>
      <c r="H110" s="487"/>
      <c r="I110" s="488"/>
      <c r="J110" s="66">
        <f>J102</f>
        <v>409.62</v>
      </c>
    </row>
    <row r="111" spans="1:10" ht="20.25" customHeight="1" x14ac:dyDescent="0.2">
      <c r="A111" s="562" t="s">
        <v>398</v>
      </c>
      <c r="B111" s="487"/>
      <c r="C111" s="487"/>
      <c r="D111" s="487"/>
      <c r="E111" s="487"/>
      <c r="F111" s="487"/>
      <c r="G111" s="487"/>
      <c r="H111" s="487"/>
      <c r="I111" s="488"/>
      <c r="J111" s="7">
        <f>SUM(J108+J109+J110)</f>
        <v>1234.94</v>
      </c>
    </row>
    <row r="112" spans="1:10" x14ac:dyDescent="0.2">
      <c r="A112" s="533"/>
      <c r="B112" s="534"/>
      <c r="C112" s="534"/>
      <c r="D112" s="534"/>
      <c r="E112" s="534"/>
      <c r="F112" s="534"/>
      <c r="G112" s="534"/>
      <c r="H112" s="534"/>
      <c r="I112" s="534"/>
      <c r="J112" s="535"/>
    </row>
    <row r="113" spans="1:10" ht="20.25" customHeight="1" x14ac:dyDescent="0.2">
      <c r="A113" s="554" t="s">
        <v>399</v>
      </c>
      <c r="B113" s="487"/>
      <c r="C113" s="487"/>
      <c r="D113" s="487"/>
      <c r="E113" s="487"/>
      <c r="F113" s="487"/>
      <c r="G113" s="487"/>
      <c r="H113" s="487"/>
      <c r="I113" s="487"/>
      <c r="J113" s="488"/>
    </row>
    <row r="114" spans="1:10" ht="20.25" customHeight="1" x14ac:dyDescent="0.2">
      <c r="A114" s="4"/>
      <c r="B114" s="554" t="s">
        <v>392</v>
      </c>
      <c r="C114" s="487"/>
      <c r="D114" s="487"/>
      <c r="E114" s="487"/>
      <c r="F114" s="487"/>
      <c r="G114" s="487"/>
      <c r="H114" s="487"/>
      <c r="I114" s="488"/>
      <c r="J114" s="4" t="s">
        <v>400</v>
      </c>
    </row>
    <row r="115" spans="1:10" ht="20.25" customHeight="1" x14ac:dyDescent="0.2">
      <c r="A115" s="58" t="s">
        <v>304</v>
      </c>
      <c r="B115" s="555" t="s">
        <v>744</v>
      </c>
      <c r="C115" s="487"/>
      <c r="D115" s="487"/>
      <c r="E115" s="487"/>
      <c r="F115" s="487"/>
      <c r="G115" s="487"/>
      <c r="H115" s="487"/>
      <c r="I115" s="488"/>
      <c r="J115" s="66">
        <f>ROUND((($J$65/12)+($J$70/12)+($J$65/12/12)+($J$71/12))*(30/30)*0.05,2)</f>
        <v>7.86</v>
      </c>
    </row>
    <row r="116" spans="1:10" ht="20.25" customHeight="1" x14ac:dyDescent="0.2">
      <c r="A116" s="58" t="s">
        <v>306</v>
      </c>
      <c r="B116" s="555" t="s">
        <v>401</v>
      </c>
      <c r="C116" s="487"/>
      <c r="D116" s="487"/>
      <c r="E116" s="487"/>
      <c r="F116" s="487"/>
      <c r="G116" s="487"/>
      <c r="H116" s="487"/>
      <c r="I116" s="488"/>
      <c r="J116" s="66">
        <f>ROUND($J$115*I84,2)</f>
        <v>0.63</v>
      </c>
    </row>
    <row r="117" spans="1:10" ht="20.25" customHeight="1" x14ac:dyDescent="0.2">
      <c r="A117" s="58" t="s">
        <v>307</v>
      </c>
      <c r="B117" s="555" t="s">
        <v>745</v>
      </c>
      <c r="C117" s="487"/>
      <c r="D117" s="487"/>
      <c r="E117" s="487"/>
      <c r="F117" s="487"/>
      <c r="G117" s="487"/>
      <c r="H117" s="487"/>
      <c r="I117" s="488"/>
      <c r="J117" s="66">
        <f>ROUND(0.08*0.4*($J$65+$J$70+$J$71)*0.05,2)</f>
        <v>2.81</v>
      </c>
    </row>
    <row r="118" spans="1:10" ht="20.25" customHeight="1" x14ac:dyDescent="0.2">
      <c r="A118" s="58" t="s">
        <v>309</v>
      </c>
      <c r="B118" s="555" t="s">
        <v>746</v>
      </c>
      <c r="C118" s="487"/>
      <c r="D118" s="487"/>
      <c r="E118" s="487"/>
      <c r="F118" s="487"/>
      <c r="G118" s="487"/>
      <c r="H118" s="487"/>
      <c r="I118" s="488"/>
      <c r="J118" s="66">
        <f>ROUND(((($J$65/30)*7)/$H$21)*1,2)</f>
        <v>18.399999999999999</v>
      </c>
    </row>
    <row r="119" spans="1:10" ht="20.25" customHeight="1" x14ac:dyDescent="0.2">
      <c r="A119" s="58" t="s">
        <v>366</v>
      </c>
      <c r="B119" s="555" t="s">
        <v>402</v>
      </c>
      <c r="C119" s="487"/>
      <c r="D119" s="487"/>
      <c r="E119" s="487"/>
      <c r="F119" s="487"/>
      <c r="G119" s="487"/>
      <c r="H119" s="487"/>
      <c r="I119" s="488"/>
      <c r="J119" s="66">
        <f>ROUND($I$85*J118,2)</f>
        <v>6.77</v>
      </c>
    </row>
    <row r="120" spans="1:10" ht="20.25" customHeight="1" x14ac:dyDescent="0.2">
      <c r="A120" s="58" t="s">
        <v>367</v>
      </c>
      <c r="B120" s="555" t="s">
        <v>747</v>
      </c>
      <c r="C120" s="487"/>
      <c r="D120" s="487"/>
      <c r="E120" s="487"/>
      <c r="F120" s="487"/>
      <c r="G120" s="487"/>
      <c r="H120" s="487"/>
      <c r="I120" s="488"/>
      <c r="J120" s="66">
        <f>ROUND(0.08*0.4*($J$65+$J$70+$J$71)*0.9,2)</f>
        <v>50.57</v>
      </c>
    </row>
    <row r="121" spans="1:10" ht="20.25" customHeight="1" x14ac:dyDescent="0.2">
      <c r="A121" s="562" t="s">
        <v>403</v>
      </c>
      <c r="B121" s="487"/>
      <c r="C121" s="487"/>
      <c r="D121" s="487"/>
      <c r="E121" s="487"/>
      <c r="F121" s="487"/>
      <c r="G121" s="487"/>
      <c r="H121" s="487"/>
      <c r="I121" s="488"/>
      <c r="J121" s="7">
        <f>SUM(J115:J120)</f>
        <v>87.039999999999992</v>
      </c>
    </row>
    <row r="122" spans="1:10" x14ac:dyDescent="0.2">
      <c r="A122" s="533"/>
      <c r="B122" s="534"/>
      <c r="C122" s="534"/>
      <c r="D122" s="534"/>
      <c r="E122" s="534"/>
      <c r="F122" s="534"/>
      <c r="G122" s="534"/>
      <c r="H122" s="534"/>
      <c r="I122" s="534"/>
      <c r="J122" s="535"/>
    </row>
    <row r="123" spans="1:10" ht="20.25" customHeight="1" x14ac:dyDescent="0.2">
      <c r="A123" s="554" t="s">
        <v>404</v>
      </c>
      <c r="B123" s="487"/>
      <c r="C123" s="487"/>
      <c r="D123" s="487"/>
      <c r="E123" s="487"/>
      <c r="F123" s="487"/>
      <c r="G123" s="487"/>
      <c r="H123" s="487"/>
      <c r="I123" s="487"/>
      <c r="J123" s="488"/>
    </row>
    <row r="124" spans="1:10" ht="34.5" customHeight="1" x14ac:dyDescent="0.2">
      <c r="A124" s="554" t="s">
        <v>780</v>
      </c>
      <c r="B124" s="487"/>
      <c r="C124" s="487"/>
      <c r="D124" s="487"/>
      <c r="E124" s="487"/>
      <c r="F124" s="487"/>
      <c r="G124" s="487"/>
      <c r="H124" s="487"/>
      <c r="I124" s="487"/>
      <c r="J124" s="488"/>
    </row>
    <row r="125" spans="1:10" ht="42" customHeight="1" x14ac:dyDescent="0.2">
      <c r="A125" s="554" t="s">
        <v>405</v>
      </c>
      <c r="B125" s="488"/>
      <c r="C125" s="6">
        <f>J65</f>
        <v>1576.9099999999999</v>
      </c>
      <c r="D125" s="554" t="s">
        <v>406</v>
      </c>
      <c r="E125" s="488"/>
      <c r="F125" s="6">
        <f>J111-J96-J91</f>
        <v>842.6400000000001</v>
      </c>
      <c r="G125" s="554" t="s">
        <v>407</v>
      </c>
      <c r="H125" s="488"/>
      <c r="I125" s="6">
        <f>J121</f>
        <v>87.039999999999992</v>
      </c>
      <c r="J125" s="7">
        <f>ROUND((J65+(J111-J96-J91)+J121),2)</f>
        <v>2506.59</v>
      </c>
    </row>
    <row r="126" spans="1:10" ht="20.25" customHeight="1" x14ac:dyDescent="0.2">
      <c r="A126" s="554" t="s">
        <v>408</v>
      </c>
      <c r="B126" s="487"/>
      <c r="C126" s="487"/>
      <c r="D126" s="487"/>
      <c r="E126" s="487"/>
      <c r="F126" s="488"/>
      <c r="G126" s="554" t="s">
        <v>409</v>
      </c>
      <c r="H126" s="487"/>
      <c r="I126" s="488"/>
      <c r="J126" s="8">
        <f>ROUND(J125/30,2)</f>
        <v>83.55</v>
      </c>
    </row>
    <row r="127" spans="1:10" ht="20.25" customHeight="1" x14ac:dyDescent="0.2">
      <c r="A127" s="533"/>
      <c r="B127" s="534"/>
      <c r="C127" s="534"/>
      <c r="D127" s="534"/>
      <c r="E127" s="534"/>
      <c r="F127" s="534"/>
      <c r="G127" s="534"/>
      <c r="H127" s="534"/>
      <c r="I127" s="534"/>
      <c r="J127" s="535"/>
    </row>
    <row r="128" spans="1:10" ht="20.25" customHeight="1" x14ac:dyDescent="0.2">
      <c r="A128" s="4" t="s">
        <v>410</v>
      </c>
      <c r="B128" s="554" t="s">
        <v>411</v>
      </c>
      <c r="C128" s="487"/>
      <c r="D128" s="487"/>
      <c r="E128" s="487"/>
      <c r="F128" s="487"/>
      <c r="G128" s="487"/>
      <c r="H128" s="487"/>
      <c r="I128" s="488"/>
      <c r="J128" s="4" t="s">
        <v>357</v>
      </c>
    </row>
    <row r="129" spans="1:11" ht="20.25" customHeight="1" x14ac:dyDescent="0.2">
      <c r="A129" s="58" t="s">
        <v>304</v>
      </c>
      <c r="B129" s="625" t="s">
        <v>794</v>
      </c>
      <c r="C129" s="625"/>
      <c r="D129" s="625"/>
      <c r="E129" s="625"/>
      <c r="F129" s="625"/>
      <c r="G129" s="625"/>
      <c r="H129" s="625"/>
      <c r="I129" s="625"/>
      <c r="J129" s="66">
        <f>ROUND(J65*9.075%,2)</f>
        <v>143.1</v>
      </c>
      <c r="K129" s="122"/>
    </row>
    <row r="130" spans="1:11" ht="20.25" customHeight="1" x14ac:dyDescent="0.2">
      <c r="A130" s="58" t="s">
        <v>306</v>
      </c>
      <c r="B130" s="555" t="s">
        <v>748</v>
      </c>
      <c r="C130" s="487"/>
      <c r="D130" s="487"/>
      <c r="E130" s="487"/>
      <c r="F130" s="487"/>
      <c r="G130" s="487"/>
      <c r="H130" s="487"/>
      <c r="I130" s="488"/>
      <c r="J130" s="63">
        <f>ROUND((($J$125/30)*1)/12,2)</f>
        <v>6.96</v>
      </c>
    </row>
    <row r="131" spans="1:11" ht="20.25" customHeight="1" x14ac:dyDescent="0.2">
      <c r="A131" s="58" t="s">
        <v>307</v>
      </c>
      <c r="B131" s="555" t="s">
        <v>749</v>
      </c>
      <c r="C131" s="487"/>
      <c r="D131" s="487"/>
      <c r="E131" s="487"/>
      <c r="F131" s="487"/>
      <c r="G131" s="487"/>
      <c r="H131" s="487"/>
      <c r="I131" s="488"/>
      <c r="J131" s="63">
        <f>ROUND((($J$125/30)*5)/12*0.015,2)</f>
        <v>0.52</v>
      </c>
    </row>
    <row r="132" spans="1:11" ht="20.25" customHeight="1" x14ac:dyDescent="0.2">
      <c r="A132" s="58" t="s">
        <v>309</v>
      </c>
      <c r="B132" s="555" t="s">
        <v>750</v>
      </c>
      <c r="C132" s="487"/>
      <c r="D132" s="487"/>
      <c r="E132" s="487"/>
      <c r="F132" s="487"/>
      <c r="G132" s="487"/>
      <c r="H132" s="487"/>
      <c r="I132" s="488"/>
      <c r="J132" s="66">
        <f>ROUND(((($J$125/30)*15)/12)*0.0078,2)</f>
        <v>0.81</v>
      </c>
      <c r="K132" s="122"/>
    </row>
    <row r="133" spans="1:11" ht="20.25" customHeight="1" x14ac:dyDescent="0.2">
      <c r="A133" s="58" t="s">
        <v>366</v>
      </c>
      <c r="B133" s="555" t="s">
        <v>751</v>
      </c>
      <c r="C133" s="487"/>
      <c r="D133" s="487"/>
      <c r="E133" s="487"/>
      <c r="F133" s="487"/>
      <c r="G133" s="487"/>
      <c r="H133" s="487"/>
      <c r="I133" s="488"/>
      <c r="J133" s="66">
        <f>ROUND((((J65+J65/3)/12+(J85+J102-J96-J91+J121))*4/12)*0.02,2)</f>
        <v>6.17</v>
      </c>
    </row>
    <row r="134" spans="1:11" ht="20.25" customHeight="1" x14ac:dyDescent="0.2">
      <c r="A134" s="82" t="s">
        <v>367</v>
      </c>
      <c r="B134" s="627" t="s">
        <v>752</v>
      </c>
      <c r="C134" s="487"/>
      <c r="D134" s="487"/>
      <c r="E134" s="487"/>
      <c r="F134" s="487"/>
      <c r="G134" s="487"/>
      <c r="H134" s="487"/>
      <c r="I134" s="488"/>
      <c r="J134" s="66">
        <f>ROUND(((($J$125/30)*5)/12),2)</f>
        <v>34.81</v>
      </c>
    </row>
    <row r="135" spans="1:11" ht="20.25" customHeight="1" x14ac:dyDescent="0.2">
      <c r="A135" s="562" t="s">
        <v>412</v>
      </c>
      <c r="B135" s="487"/>
      <c r="C135" s="487"/>
      <c r="D135" s="487"/>
      <c r="E135" s="487"/>
      <c r="F135" s="487"/>
      <c r="G135" s="487"/>
      <c r="H135" s="487"/>
      <c r="I135" s="488"/>
      <c r="J135" s="7">
        <f>SUM(J129:J134)</f>
        <v>192.37</v>
      </c>
    </row>
    <row r="136" spans="1:11" ht="14.25" x14ac:dyDescent="0.2">
      <c r="A136" s="626"/>
      <c r="B136" s="557"/>
      <c r="C136" s="557"/>
      <c r="D136" s="557"/>
      <c r="E136" s="557"/>
      <c r="F136" s="557"/>
      <c r="G136" s="557"/>
      <c r="H136" s="557"/>
      <c r="I136" s="557"/>
      <c r="J136" s="558"/>
    </row>
    <row r="137" spans="1:11" ht="20.25" customHeight="1" x14ac:dyDescent="0.2">
      <c r="A137" s="4" t="s">
        <v>413</v>
      </c>
      <c r="B137" s="554" t="s">
        <v>414</v>
      </c>
      <c r="C137" s="487"/>
      <c r="D137" s="487"/>
      <c r="E137" s="487"/>
      <c r="F137" s="487"/>
      <c r="G137" s="487"/>
      <c r="H137" s="487"/>
      <c r="I137" s="488"/>
      <c r="J137" s="4" t="s">
        <v>357</v>
      </c>
    </row>
    <row r="138" spans="1:11" ht="20.25" customHeight="1" x14ac:dyDescent="0.2">
      <c r="A138" s="58" t="s">
        <v>304</v>
      </c>
      <c r="B138" s="555" t="s">
        <v>415</v>
      </c>
      <c r="C138" s="487"/>
      <c r="D138" s="487"/>
      <c r="E138" s="487"/>
      <c r="F138" s="487"/>
      <c r="G138" s="487"/>
      <c r="H138" s="487"/>
      <c r="I138" s="488"/>
      <c r="J138" s="66">
        <v>0</v>
      </c>
    </row>
    <row r="139" spans="1:11" ht="20.25" customHeight="1" x14ac:dyDescent="0.2">
      <c r="A139" s="562" t="s">
        <v>416</v>
      </c>
      <c r="B139" s="487"/>
      <c r="C139" s="487"/>
      <c r="D139" s="487"/>
      <c r="E139" s="487"/>
      <c r="F139" s="487"/>
      <c r="G139" s="487"/>
      <c r="H139" s="487"/>
      <c r="I139" s="488"/>
      <c r="J139" s="7">
        <f>SUM(J138)</f>
        <v>0</v>
      </c>
    </row>
    <row r="140" spans="1:11" x14ac:dyDescent="0.2">
      <c r="A140" s="556"/>
      <c r="B140" s="557"/>
      <c r="C140" s="557"/>
      <c r="D140" s="557"/>
      <c r="E140" s="557"/>
      <c r="F140" s="557"/>
      <c r="G140" s="557"/>
      <c r="H140" s="557"/>
      <c r="I140" s="557"/>
      <c r="J140" s="558"/>
    </row>
    <row r="141" spans="1:11" ht="20.25" customHeight="1" x14ac:dyDescent="0.2">
      <c r="A141" s="554" t="s">
        <v>417</v>
      </c>
      <c r="B141" s="487"/>
      <c r="C141" s="487"/>
      <c r="D141" s="487"/>
      <c r="E141" s="487"/>
      <c r="F141" s="487"/>
      <c r="G141" s="487"/>
      <c r="H141" s="487"/>
      <c r="I141" s="487"/>
      <c r="J141" s="488"/>
    </row>
    <row r="142" spans="1:11" ht="20.25" customHeight="1" x14ac:dyDescent="0.2">
      <c r="A142" s="4" t="s">
        <v>418</v>
      </c>
      <c r="B142" s="554" t="s">
        <v>392</v>
      </c>
      <c r="C142" s="487"/>
      <c r="D142" s="487"/>
      <c r="E142" s="487"/>
      <c r="F142" s="487"/>
      <c r="G142" s="487"/>
      <c r="H142" s="487"/>
      <c r="I142" s="488"/>
      <c r="J142" s="9" t="s">
        <v>357</v>
      </c>
    </row>
    <row r="143" spans="1:11" ht="20.25" customHeight="1" x14ac:dyDescent="0.2">
      <c r="A143" s="58" t="s">
        <v>410</v>
      </c>
      <c r="B143" s="555" t="s">
        <v>411</v>
      </c>
      <c r="C143" s="487"/>
      <c r="D143" s="487"/>
      <c r="E143" s="487"/>
      <c r="F143" s="487"/>
      <c r="G143" s="487"/>
      <c r="H143" s="487"/>
      <c r="I143" s="488"/>
      <c r="J143" s="66">
        <f>J135</f>
        <v>192.37</v>
      </c>
    </row>
    <row r="144" spans="1:11" ht="20.25" customHeight="1" x14ac:dyDescent="0.2">
      <c r="A144" s="58" t="s">
        <v>419</v>
      </c>
      <c r="B144" s="555" t="s">
        <v>414</v>
      </c>
      <c r="C144" s="487"/>
      <c r="D144" s="487"/>
      <c r="E144" s="487"/>
      <c r="F144" s="487"/>
      <c r="G144" s="487"/>
      <c r="H144" s="487"/>
      <c r="I144" s="488"/>
      <c r="J144" s="66">
        <f>J139</f>
        <v>0</v>
      </c>
    </row>
    <row r="145" spans="1:10" ht="20.25" customHeight="1" x14ac:dyDescent="0.2">
      <c r="A145" s="562" t="s">
        <v>420</v>
      </c>
      <c r="B145" s="487"/>
      <c r="C145" s="487"/>
      <c r="D145" s="487"/>
      <c r="E145" s="487"/>
      <c r="F145" s="487"/>
      <c r="G145" s="487"/>
      <c r="H145" s="487"/>
      <c r="I145" s="488"/>
      <c r="J145" s="7">
        <f>SUM(J143+J144)</f>
        <v>192.37</v>
      </c>
    </row>
    <row r="146" spans="1:10" ht="32.25" customHeight="1" x14ac:dyDescent="0.2">
      <c r="A146" s="65" t="s">
        <v>388</v>
      </c>
      <c r="B146" s="559" t="s">
        <v>422</v>
      </c>
      <c r="C146" s="487"/>
      <c r="D146" s="487"/>
      <c r="E146" s="487"/>
      <c r="F146" s="487"/>
      <c r="G146" s="487"/>
      <c r="H146" s="487"/>
      <c r="I146" s="487"/>
      <c r="J146" s="488"/>
    </row>
    <row r="147" spans="1:10" ht="14.25" x14ac:dyDescent="0.2">
      <c r="A147" s="521"/>
      <c r="B147" s="522"/>
      <c r="C147" s="522"/>
      <c r="D147" s="522"/>
      <c r="E147" s="522"/>
      <c r="F147" s="522"/>
      <c r="G147" s="522"/>
      <c r="H147" s="522"/>
      <c r="I147" s="522"/>
      <c r="J147" s="523"/>
    </row>
    <row r="148" spans="1:10" ht="20.25" customHeight="1" x14ac:dyDescent="0.2">
      <c r="A148" s="554" t="s">
        <v>423</v>
      </c>
      <c r="B148" s="487"/>
      <c r="C148" s="487"/>
      <c r="D148" s="487"/>
      <c r="E148" s="487"/>
      <c r="F148" s="487"/>
      <c r="G148" s="487"/>
      <c r="H148" s="487"/>
      <c r="I148" s="487"/>
      <c r="J148" s="488"/>
    </row>
    <row r="149" spans="1:10" ht="20.25" customHeight="1" x14ac:dyDescent="0.2">
      <c r="A149" s="4"/>
      <c r="B149" s="554" t="s">
        <v>392</v>
      </c>
      <c r="C149" s="487"/>
      <c r="D149" s="487"/>
      <c r="E149" s="487"/>
      <c r="F149" s="487"/>
      <c r="G149" s="487"/>
      <c r="H149" s="487"/>
      <c r="I149" s="488"/>
      <c r="J149" s="4" t="s">
        <v>357</v>
      </c>
    </row>
    <row r="150" spans="1:10" ht="20.25" customHeight="1" x14ac:dyDescent="0.2">
      <c r="A150" s="58" t="s">
        <v>304</v>
      </c>
      <c r="B150" s="555" t="s">
        <v>424</v>
      </c>
      <c r="C150" s="487"/>
      <c r="D150" s="487"/>
      <c r="E150" s="487"/>
      <c r="F150" s="487"/>
      <c r="G150" s="487"/>
      <c r="H150" s="487"/>
      <c r="I150" s="488"/>
      <c r="J150" s="66">
        <f>'2. SVS INSUMOS'!F118</f>
        <v>103.25708333333334</v>
      </c>
    </row>
    <row r="151" spans="1:10" ht="20.25" customHeight="1" x14ac:dyDescent="0.2">
      <c r="A151" s="58" t="s">
        <v>306</v>
      </c>
      <c r="B151" s="555" t="s">
        <v>425</v>
      </c>
      <c r="C151" s="487"/>
      <c r="D151" s="487"/>
      <c r="E151" s="487"/>
      <c r="F151" s="487"/>
      <c r="G151" s="487"/>
      <c r="H151" s="487"/>
      <c r="I151" s="488"/>
      <c r="J151" s="66">
        <f>'2. SVS INSUMOS'!F114</f>
        <v>379.87959607189333</v>
      </c>
    </row>
    <row r="152" spans="1:10" ht="20.25" customHeight="1" x14ac:dyDescent="0.2">
      <c r="A152" s="58" t="s">
        <v>307</v>
      </c>
      <c r="B152" s="555" t="s">
        <v>426</v>
      </c>
      <c r="C152" s="487"/>
      <c r="D152" s="487"/>
      <c r="E152" s="487"/>
      <c r="F152" s="487"/>
      <c r="G152" s="487"/>
      <c r="H152" s="487"/>
      <c r="I152" s="488"/>
      <c r="J152" s="66">
        <f>'2. SVS INSUMOS'!F116</f>
        <v>12.089859157171606</v>
      </c>
    </row>
    <row r="153" spans="1:10" ht="20.25" customHeight="1" x14ac:dyDescent="0.2">
      <c r="A153" s="58" t="s">
        <v>309</v>
      </c>
      <c r="B153" s="555" t="s">
        <v>762</v>
      </c>
      <c r="C153" s="487"/>
      <c r="D153" s="487"/>
      <c r="E153" s="487"/>
      <c r="F153" s="487"/>
      <c r="G153" s="487"/>
      <c r="H153" s="487"/>
      <c r="I153" s="488"/>
      <c r="J153" s="66" t="s">
        <v>427</v>
      </c>
    </row>
    <row r="154" spans="1:10" ht="20.25" customHeight="1" x14ac:dyDescent="0.2">
      <c r="A154" s="562" t="s">
        <v>428</v>
      </c>
      <c r="B154" s="487"/>
      <c r="C154" s="487"/>
      <c r="D154" s="487"/>
      <c r="E154" s="487"/>
      <c r="F154" s="487"/>
      <c r="G154" s="487"/>
      <c r="H154" s="487"/>
      <c r="I154" s="488"/>
      <c r="J154" s="7">
        <f>SUM(J150:J153)</f>
        <v>495.22653856239828</v>
      </c>
    </row>
    <row r="155" spans="1:10" ht="20.25" customHeight="1" x14ac:dyDescent="0.2">
      <c r="A155" s="65" t="s">
        <v>421</v>
      </c>
      <c r="B155" s="559" t="s">
        <v>430</v>
      </c>
      <c r="C155" s="487"/>
      <c r="D155" s="487"/>
      <c r="E155" s="487"/>
      <c r="F155" s="487"/>
      <c r="G155" s="487"/>
      <c r="H155" s="487"/>
      <c r="I155" s="487"/>
      <c r="J155" s="488"/>
    </row>
    <row r="156" spans="1:10" ht="14.25" x14ac:dyDescent="0.2">
      <c r="A156" s="626"/>
      <c r="B156" s="557"/>
      <c r="C156" s="557"/>
      <c r="D156" s="557"/>
      <c r="E156" s="557"/>
      <c r="F156" s="557"/>
      <c r="G156" s="557"/>
      <c r="H156" s="557"/>
      <c r="I156" s="557"/>
      <c r="J156" s="558"/>
    </row>
    <row r="157" spans="1:10" ht="20.25" customHeight="1" x14ac:dyDescent="0.2">
      <c r="A157" s="554" t="s">
        <v>431</v>
      </c>
      <c r="B157" s="487"/>
      <c r="C157" s="487"/>
      <c r="D157" s="487"/>
      <c r="E157" s="487"/>
      <c r="F157" s="487"/>
      <c r="G157" s="487"/>
      <c r="H157" s="487"/>
      <c r="I157" s="487"/>
      <c r="J157" s="488"/>
    </row>
    <row r="158" spans="1:10" ht="20.25" customHeight="1" x14ac:dyDescent="0.2">
      <c r="A158" s="4"/>
      <c r="B158" s="554" t="s">
        <v>432</v>
      </c>
      <c r="C158" s="487"/>
      <c r="D158" s="487"/>
      <c r="E158" s="487"/>
      <c r="F158" s="487"/>
      <c r="G158" s="487"/>
      <c r="H158" s="488"/>
      <c r="I158" s="4" t="s">
        <v>347</v>
      </c>
      <c r="J158" s="9" t="s">
        <v>357</v>
      </c>
    </row>
    <row r="159" spans="1:10" ht="45" customHeight="1" x14ac:dyDescent="0.2">
      <c r="A159" s="555" t="s">
        <v>753</v>
      </c>
      <c r="B159" s="487"/>
      <c r="C159" s="487"/>
      <c r="D159" s="487"/>
      <c r="E159" s="487"/>
      <c r="F159" s="487"/>
      <c r="G159" s="487"/>
      <c r="H159" s="487"/>
      <c r="I159" s="488"/>
      <c r="J159" s="79">
        <f>SUM(J65+J111+J121+J145+J154)</f>
        <v>3586.486538562398</v>
      </c>
    </row>
    <row r="160" spans="1:10" ht="20.25" customHeight="1" x14ac:dyDescent="0.2">
      <c r="A160" s="4" t="s">
        <v>304</v>
      </c>
      <c r="B160" s="590" t="s">
        <v>433</v>
      </c>
      <c r="C160" s="487"/>
      <c r="D160" s="487"/>
      <c r="E160" s="487"/>
      <c r="F160" s="487"/>
      <c r="G160" s="487"/>
      <c r="H160" s="488"/>
      <c r="I160" s="84">
        <f>'1. SVS ABA DE CARREGAMENTO'!$B$103</f>
        <v>0.06</v>
      </c>
      <c r="J160" s="7">
        <f>ROUND(I160*J159,2)</f>
        <v>215.19</v>
      </c>
    </row>
    <row r="161" spans="1:12" ht="48.75" customHeight="1" x14ac:dyDescent="0.2">
      <c r="A161" s="555" t="s">
        <v>754</v>
      </c>
      <c r="B161" s="487"/>
      <c r="C161" s="487"/>
      <c r="D161" s="487"/>
      <c r="E161" s="487"/>
      <c r="F161" s="487"/>
      <c r="G161" s="487"/>
      <c r="H161" s="487"/>
      <c r="I161" s="488"/>
      <c r="J161" s="79">
        <f>SUM(J65+J111+J121+J145+J154+J160)</f>
        <v>3801.676538562398</v>
      </c>
    </row>
    <row r="162" spans="1:12" ht="20.25" customHeight="1" x14ac:dyDescent="0.2">
      <c r="A162" s="4" t="s">
        <v>306</v>
      </c>
      <c r="B162" s="590" t="s">
        <v>139</v>
      </c>
      <c r="C162" s="487"/>
      <c r="D162" s="487"/>
      <c r="E162" s="487"/>
      <c r="F162" s="487"/>
      <c r="G162" s="487"/>
      <c r="H162" s="488"/>
      <c r="I162" s="84">
        <f>'1. SVS ABA DE CARREGAMENTO'!$B$104</f>
        <v>6.7900000000000002E-2</v>
      </c>
      <c r="J162" s="7">
        <f>ROUND(I162*J161,2)</f>
        <v>258.13</v>
      </c>
    </row>
    <row r="163" spans="1:12" ht="49.5" customHeight="1" x14ac:dyDescent="0.2">
      <c r="A163" s="555" t="s">
        <v>755</v>
      </c>
      <c r="B163" s="487"/>
      <c r="C163" s="487"/>
      <c r="D163" s="487"/>
      <c r="E163" s="487"/>
      <c r="F163" s="487"/>
      <c r="G163" s="487"/>
      <c r="H163" s="487"/>
      <c r="I163" s="488"/>
      <c r="J163" s="79">
        <f>SUM(J65+J111+J121+J145+J154+J160+J162)</f>
        <v>4059.8065385623981</v>
      </c>
    </row>
    <row r="164" spans="1:12" ht="20.25" customHeight="1" x14ac:dyDescent="0.2">
      <c r="A164" s="4" t="s">
        <v>307</v>
      </c>
      <c r="B164" s="590" t="s">
        <v>434</v>
      </c>
      <c r="C164" s="487"/>
      <c r="D164" s="487"/>
      <c r="E164" s="487"/>
      <c r="F164" s="487"/>
      <c r="G164" s="487"/>
      <c r="H164" s="488"/>
      <c r="I164" s="84">
        <f t="shared" ref="I164:J164" si="1">SUM(I165:I168)</f>
        <v>0.14250000000000002</v>
      </c>
      <c r="J164" s="7">
        <f t="shared" si="1"/>
        <v>674.66</v>
      </c>
      <c r="K164" s="613"/>
      <c r="L164" s="478"/>
    </row>
    <row r="165" spans="1:12" ht="20.25" customHeight="1" x14ac:dyDescent="0.2">
      <c r="A165" s="614" t="s">
        <v>435</v>
      </c>
      <c r="B165" s="615" t="s">
        <v>436</v>
      </c>
      <c r="C165" s="578"/>
      <c r="D165" s="578"/>
      <c r="E165" s="579"/>
      <c r="F165" s="555" t="s">
        <v>142</v>
      </c>
      <c r="G165" s="487"/>
      <c r="H165" s="488"/>
      <c r="I165" s="68">
        <f>IF(H15=1,0.0165,IF(H15=2,0.0065,IF(H15=3,'1. SVS ABA DE CARREGAMENTO'!B108,IF(H15=4,'1. SVS ABA DE CARREGAMENTO'!B108,IF(H15=5,'1. SVS ABA DE CARREGAMENTO'!B112,"RT Indefinido")))))</f>
        <v>1.6500000000000001E-2</v>
      </c>
      <c r="J165" s="79">
        <f t="shared" ref="J165:J166" si="2">ROUND(($J$163/(1-$I$164))*I165,2)</f>
        <v>78.12</v>
      </c>
      <c r="K165" s="85"/>
      <c r="L165" s="86"/>
    </row>
    <row r="166" spans="1:12" ht="20.25" customHeight="1" x14ac:dyDescent="0.2">
      <c r="A166" s="497"/>
      <c r="B166" s="580"/>
      <c r="C166" s="485"/>
      <c r="D166" s="485"/>
      <c r="E166" s="505"/>
      <c r="F166" s="555" t="s">
        <v>143</v>
      </c>
      <c r="G166" s="487"/>
      <c r="H166" s="488"/>
      <c r="I166" s="68">
        <f>IF(H15=1,0.076,IF(H15=2,0.03,IF(H15=3,'1. SVS ABA DE CARREGAMENTO'!B109,IF(H15=4,'1. SVS ABA DE CARREGAMENTO'!B109,IF(H15=5,'1. SVS ABA DE CARREGAMENTO'!B113,"RT Indefinido")))))</f>
        <v>7.5999999999999998E-2</v>
      </c>
      <c r="J166" s="79">
        <f t="shared" si="2"/>
        <v>359.82</v>
      </c>
      <c r="K166" s="85"/>
      <c r="L166" s="86"/>
    </row>
    <row r="167" spans="1:12" ht="20.25" customHeight="1" x14ac:dyDescent="0.2">
      <c r="A167" s="58" t="s">
        <v>437</v>
      </c>
      <c r="B167" s="555" t="s">
        <v>438</v>
      </c>
      <c r="C167" s="487"/>
      <c r="D167" s="487"/>
      <c r="E167" s="488"/>
      <c r="F167" s="555" t="s">
        <v>439</v>
      </c>
      <c r="G167" s="487"/>
      <c r="H167" s="488"/>
      <c r="I167" s="68">
        <v>0</v>
      </c>
      <c r="J167" s="66">
        <v>0</v>
      </c>
      <c r="K167" s="85"/>
      <c r="L167" s="86"/>
    </row>
    <row r="168" spans="1:12" ht="20.25" customHeight="1" x14ac:dyDescent="0.2">
      <c r="A168" s="58" t="s">
        <v>440</v>
      </c>
      <c r="B168" s="555" t="s">
        <v>441</v>
      </c>
      <c r="C168" s="487"/>
      <c r="D168" s="487"/>
      <c r="E168" s="488"/>
      <c r="F168" s="555" t="s">
        <v>442</v>
      </c>
      <c r="G168" s="487"/>
      <c r="H168" s="488"/>
      <c r="I168" s="68">
        <f>'1. SVS ABA DE CARREGAMENTO'!$B$105</f>
        <v>0.05</v>
      </c>
      <c r="J168" s="79">
        <f>ROUND(($J$163/(1-$I$164))*I168,2)</f>
        <v>236.72</v>
      </c>
    </row>
    <row r="169" spans="1:12" ht="20.25" customHeight="1" x14ac:dyDescent="0.2">
      <c r="A169" s="562" t="s">
        <v>443</v>
      </c>
      <c r="B169" s="487"/>
      <c r="C169" s="487"/>
      <c r="D169" s="487"/>
      <c r="E169" s="487"/>
      <c r="F169" s="487"/>
      <c r="G169" s="487"/>
      <c r="H169" s="487"/>
      <c r="I169" s="488"/>
      <c r="J169" s="7">
        <f>SUM(J160+J162+J164)</f>
        <v>1147.98</v>
      </c>
    </row>
    <row r="170" spans="1:12" ht="20.25" customHeight="1" x14ac:dyDescent="0.2">
      <c r="A170" s="65" t="s">
        <v>429</v>
      </c>
      <c r="B170" s="559" t="s">
        <v>445</v>
      </c>
      <c r="C170" s="487"/>
      <c r="D170" s="487"/>
      <c r="E170" s="487"/>
      <c r="F170" s="487"/>
      <c r="G170" s="487"/>
      <c r="H170" s="487"/>
      <c r="I170" s="487"/>
      <c r="J170" s="488"/>
    </row>
    <row r="171" spans="1:12" ht="20.25" customHeight="1" x14ac:dyDescent="0.2">
      <c r="A171" s="618" t="s">
        <v>444</v>
      </c>
      <c r="B171" s="619" t="s">
        <v>446</v>
      </c>
      <c r="C171" s="620"/>
      <c r="D171" s="538" t="s">
        <v>759</v>
      </c>
      <c r="E171" s="539"/>
      <c r="F171" s="539"/>
      <c r="G171" s="544" t="s">
        <v>757</v>
      </c>
      <c r="H171" s="545"/>
      <c r="I171" s="94"/>
      <c r="J171" s="550"/>
    </row>
    <row r="172" spans="1:12" ht="20.25" customHeight="1" x14ac:dyDescent="0.2">
      <c r="A172" s="496"/>
      <c r="B172" s="621"/>
      <c r="C172" s="622"/>
      <c r="D172" s="540"/>
      <c r="E172" s="541"/>
      <c r="F172" s="541"/>
      <c r="G172" s="546"/>
      <c r="H172" s="547"/>
      <c r="I172" s="95"/>
      <c r="J172" s="551"/>
    </row>
    <row r="173" spans="1:12" ht="20.25" customHeight="1" x14ac:dyDescent="0.2">
      <c r="A173" s="497"/>
      <c r="B173" s="623"/>
      <c r="C173" s="624"/>
      <c r="D173" s="542"/>
      <c r="E173" s="543"/>
      <c r="F173" s="543"/>
      <c r="G173" s="548"/>
      <c r="H173" s="549"/>
      <c r="I173" s="96"/>
      <c r="J173" s="552"/>
    </row>
    <row r="174" spans="1:12" ht="14.25" x14ac:dyDescent="0.2">
      <c r="A174" s="530"/>
      <c r="B174" s="531"/>
      <c r="C174" s="531"/>
      <c r="D174" s="531"/>
      <c r="E174" s="531"/>
      <c r="F174" s="531"/>
      <c r="G174" s="531"/>
      <c r="H174" s="531"/>
      <c r="I174" s="531"/>
      <c r="J174" s="532"/>
    </row>
    <row r="175" spans="1:12" ht="20.25" customHeight="1" x14ac:dyDescent="0.2">
      <c r="A175" s="616" t="s">
        <v>781</v>
      </c>
      <c r="B175" s="487"/>
      <c r="C175" s="487"/>
      <c r="D175" s="487"/>
      <c r="E175" s="487"/>
      <c r="F175" s="487"/>
      <c r="G175" s="487"/>
      <c r="H175" s="487"/>
      <c r="I175" s="487"/>
      <c r="J175" s="488"/>
    </row>
    <row r="176" spans="1:12" ht="20.25" customHeight="1" x14ac:dyDescent="0.2">
      <c r="A176" s="617" t="s">
        <v>447</v>
      </c>
      <c r="B176" s="487"/>
      <c r="C176" s="487"/>
      <c r="D176" s="487"/>
      <c r="E176" s="487"/>
      <c r="F176" s="487"/>
      <c r="G176" s="487"/>
      <c r="H176" s="487"/>
      <c r="I176" s="488"/>
      <c r="J176" s="4" t="s">
        <v>357</v>
      </c>
    </row>
    <row r="177" spans="1:10" ht="20.25" customHeight="1" x14ac:dyDescent="0.2">
      <c r="A177" s="87" t="s">
        <v>304</v>
      </c>
      <c r="B177" s="611" t="s">
        <v>448</v>
      </c>
      <c r="C177" s="487"/>
      <c r="D177" s="487"/>
      <c r="E177" s="487"/>
      <c r="F177" s="487"/>
      <c r="G177" s="487"/>
      <c r="H177" s="487"/>
      <c r="I177" s="488"/>
      <c r="J177" s="66">
        <f>J65</f>
        <v>1576.9099999999999</v>
      </c>
    </row>
    <row r="178" spans="1:10" ht="20.25" customHeight="1" x14ac:dyDescent="0.2">
      <c r="A178" s="87" t="s">
        <v>306</v>
      </c>
      <c r="B178" s="611" t="s">
        <v>449</v>
      </c>
      <c r="C178" s="487"/>
      <c r="D178" s="487"/>
      <c r="E178" s="487"/>
      <c r="F178" s="487"/>
      <c r="G178" s="487"/>
      <c r="H178" s="487"/>
      <c r="I178" s="488"/>
      <c r="J178" s="66">
        <f>J111</f>
        <v>1234.94</v>
      </c>
    </row>
    <row r="179" spans="1:10" ht="20.25" customHeight="1" x14ac:dyDescent="0.2">
      <c r="A179" s="87" t="s">
        <v>307</v>
      </c>
      <c r="B179" s="611" t="s">
        <v>450</v>
      </c>
      <c r="C179" s="487"/>
      <c r="D179" s="487"/>
      <c r="E179" s="487"/>
      <c r="F179" s="487"/>
      <c r="G179" s="487"/>
      <c r="H179" s="487"/>
      <c r="I179" s="488"/>
      <c r="J179" s="66">
        <f>J121</f>
        <v>87.039999999999992</v>
      </c>
    </row>
    <row r="180" spans="1:10" ht="20.25" customHeight="1" x14ac:dyDescent="0.2">
      <c r="A180" s="87" t="s">
        <v>309</v>
      </c>
      <c r="B180" s="611" t="s">
        <v>451</v>
      </c>
      <c r="C180" s="487"/>
      <c r="D180" s="487"/>
      <c r="E180" s="487"/>
      <c r="F180" s="487"/>
      <c r="G180" s="487"/>
      <c r="H180" s="487"/>
      <c r="I180" s="488"/>
      <c r="J180" s="66">
        <f>J145</f>
        <v>192.37</v>
      </c>
    </row>
    <row r="181" spans="1:10" ht="20.25" customHeight="1" x14ac:dyDescent="0.2">
      <c r="A181" s="87" t="s">
        <v>366</v>
      </c>
      <c r="B181" s="611" t="s">
        <v>452</v>
      </c>
      <c r="C181" s="487"/>
      <c r="D181" s="487"/>
      <c r="E181" s="487"/>
      <c r="F181" s="487"/>
      <c r="G181" s="487"/>
      <c r="H181" s="487"/>
      <c r="I181" s="488"/>
      <c r="J181" s="66">
        <f>J154</f>
        <v>495.22653856239828</v>
      </c>
    </row>
    <row r="182" spans="1:10" ht="20.25" customHeight="1" x14ac:dyDescent="0.2">
      <c r="A182" s="612" t="s">
        <v>453</v>
      </c>
      <c r="B182" s="487"/>
      <c r="C182" s="487"/>
      <c r="D182" s="487"/>
      <c r="E182" s="487"/>
      <c r="F182" s="487"/>
      <c r="G182" s="487"/>
      <c r="H182" s="487"/>
      <c r="I182" s="488"/>
      <c r="J182" s="7">
        <f>SUM(J177:J181)</f>
        <v>3586.486538562398</v>
      </c>
    </row>
    <row r="183" spans="1:10" ht="20.25" customHeight="1" x14ac:dyDescent="0.2">
      <c r="A183" s="87" t="s">
        <v>367</v>
      </c>
      <c r="B183" s="611" t="s">
        <v>454</v>
      </c>
      <c r="C183" s="487"/>
      <c r="D183" s="487"/>
      <c r="E183" s="487"/>
      <c r="F183" s="487"/>
      <c r="G183" s="487"/>
      <c r="H183" s="487"/>
      <c r="I183" s="488"/>
      <c r="J183" s="66">
        <f>J169</f>
        <v>1147.98</v>
      </c>
    </row>
    <row r="184" spans="1:10" ht="20.25" customHeight="1" x14ac:dyDescent="0.2">
      <c r="A184" s="612" t="s">
        <v>455</v>
      </c>
      <c r="B184" s="487"/>
      <c r="C184" s="487"/>
      <c r="D184" s="487"/>
      <c r="E184" s="487"/>
      <c r="F184" s="487"/>
      <c r="G184" s="487"/>
      <c r="H184" s="119">
        <f>'1. SVS ABA DE CARREGAMENTO'!C68</f>
        <v>44</v>
      </c>
      <c r="I184" s="89" t="s">
        <v>349</v>
      </c>
      <c r="J184" s="7">
        <f>SUM(J182:J183)</f>
        <v>4734.4665385623975</v>
      </c>
    </row>
    <row r="185" spans="1:10" x14ac:dyDescent="0.2">
      <c r="A185" s="527"/>
      <c r="B185" s="528"/>
      <c r="C185" s="528"/>
      <c r="D185" s="528"/>
      <c r="E185" s="528"/>
      <c r="F185" s="528"/>
      <c r="G185" s="528"/>
      <c r="H185" s="528"/>
      <c r="I185" s="528"/>
      <c r="J185" s="529"/>
    </row>
    <row r="186" spans="1:10" ht="20.25" customHeight="1" x14ac:dyDescent="0.2">
      <c r="A186" s="554" t="s">
        <v>456</v>
      </c>
      <c r="B186" s="487"/>
      <c r="C186" s="487"/>
      <c r="D186" s="487"/>
      <c r="E186" s="487"/>
      <c r="F186" s="487"/>
      <c r="G186" s="487"/>
      <c r="H186" s="487"/>
      <c r="I186" s="487"/>
      <c r="J186" s="488"/>
    </row>
    <row r="187" spans="1:10" ht="20.25" customHeight="1" x14ac:dyDescent="0.2">
      <c r="A187" s="571" t="s">
        <v>760</v>
      </c>
      <c r="B187" s="487"/>
      <c r="C187" s="487"/>
      <c r="D187" s="487"/>
      <c r="E187" s="487"/>
      <c r="F187" s="487"/>
      <c r="G187" s="487"/>
      <c r="H187" s="487"/>
      <c r="I187" s="487"/>
      <c r="J187" s="488"/>
    </row>
    <row r="188" spans="1:10" ht="20.25" customHeight="1" x14ac:dyDescent="0.2">
      <c r="A188" s="590" t="s">
        <v>765</v>
      </c>
      <c r="B188" s="487"/>
      <c r="C188" s="487"/>
      <c r="D188" s="487"/>
      <c r="E188" s="487"/>
      <c r="F188" s="487"/>
      <c r="G188" s="487"/>
      <c r="H188" s="487"/>
      <c r="I188" s="487"/>
      <c r="J188" s="488"/>
    </row>
    <row r="189" spans="1:10" ht="20.25" customHeight="1" x14ac:dyDescent="0.2">
      <c r="A189" s="554" t="s">
        <v>457</v>
      </c>
      <c r="B189" s="487"/>
      <c r="C189" s="488"/>
      <c r="D189" s="554" t="s">
        <v>458</v>
      </c>
      <c r="E189" s="487"/>
      <c r="F189" s="488"/>
      <c r="G189" s="554" t="s">
        <v>459</v>
      </c>
      <c r="H189" s="488"/>
      <c r="I189" s="554" t="s">
        <v>460</v>
      </c>
      <c r="J189" s="488"/>
    </row>
    <row r="190" spans="1:10" ht="20.25" customHeight="1" x14ac:dyDescent="0.2">
      <c r="A190" s="569" t="s">
        <v>461</v>
      </c>
      <c r="B190" s="487"/>
      <c r="C190" s="488"/>
      <c r="D190" s="103">
        <v>1</v>
      </c>
      <c r="E190" s="103">
        <v>30</v>
      </c>
      <c r="F190" s="120">
        <f>E191</f>
        <v>1200</v>
      </c>
      <c r="G190" s="560">
        <v>0</v>
      </c>
      <c r="H190" s="488"/>
      <c r="I190" s="561">
        <f>G190/F190/E190</f>
        <v>0</v>
      </c>
      <c r="J190" s="488"/>
    </row>
    <row r="191" spans="1:10" ht="20.25" customHeight="1" x14ac:dyDescent="0.2">
      <c r="A191" s="569" t="s">
        <v>766</v>
      </c>
      <c r="B191" s="487"/>
      <c r="C191" s="488"/>
      <c r="D191" s="103">
        <v>1</v>
      </c>
      <c r="E191" s="583">
        <f>'4. SVS Cál DEMO Limpeza Geral'!C8</f>
        <v>1200</v>
      </c>
      <c r="F191" s="488"/>
      <c r="G191" s="560">
        <f>J184</f>
        <v>4734.4665385623975</v>
      </c>
      <c r="H191" s="488"/>
      <c r="I191" s="561">
        <f>ROUND((D191/E191)*G191,2)</f>
        <v>3.95</v>
      </c>
      <c r="J191" s="488"/>
    </row>
    <row r="192" spans="1:10" ht="20.25" customHeight="1" x14ac:dyDescent="0.2">
      <c r="A192" s="562" t="s">
        <v>462</v>
      </c>
      <c r="B192" s="487"/>
      <c r="C192" s="487"/>
      <c r="D192" s="487"/>
      <c r="E192" s="487"/>
      <c r="F192" s="487"/>
      <c r="G192" s="487"/>
      <c r="H192" s="488"/>
      <c r="I192" s="563">
        <f>SUM(I190+I191)</f>
        <v>3.95</v>
      </c>
      <c r="J192" s="488"/>
    </row>
    <row r="193" spans="1:10" ht="20.25" customHeight="1" x14ac:dyDescent="0.2">
      <c r="A193" s="569" t="s">
        <v>767</v>
      </c>
      <c r="B193" s="487"/>
      <c r="C193" s="488"/>
      <c r="D193" s="103">
        <v>1</v>
      </c>
      <c r="E193" s="103">
        <v>30</v>
      </c>
      <c r="F193" s="120">
        <f>E194</f>
        <v>1200</v>
      </c>
      <c r="G193" s="560">
        <f>G190</f>
        <v>0</v>
      </c>
      <c r="H193" s="488"/>
      <c r="I193" s="561">
        <f>G193/F193/E193</f>
        <v>0</v>
      </c>
      <c r="J193" s="488"/>
    </row>
    <row r="194" spans="1:10" ht="20.25" customHeight="1" x14ac:dyDescent="0.2">
      <c r="A194" s="569" t="s">
        <v>463</v>
      </c>
      <c r="B194" s="487"/>
      <c r="C194" s="488"/>
      <c r="D194" s="103">
        <v>1</v>
      </c>
      <c r="E194" s="583">
        <f>'4. SVS Cál DEMO Limpeza Geral'!C9</f>
        <v>1200</v>
      </c>
      <c r="F194" s="488"/>
      <c r="G194" s="560">
        <f>J184</f>
        <v>4734.4665385623975</v>
      </c>
      <c r="H194" s="488"/>
      <c r="I194" s="561">
        <f>ROUND((D194/E194)*G194,2)</f>
        <v>3.95</v>
      </c>
      <c r="J194" s="488"/>
    </row>
    <row r="195" spans="1:10" ht="20.25" customHeight="1" x14ac:dyDescent="0.2">
      <c r="A195" s="562" t="s">
        <v>462</v>
      </c>
      <c r="B195" s="487"/>
      <c r="C195" s="487"/>
      <c r="D195" s="487"/>
      <c r="E195" s="487"/>
      <c r="F195" s="487"/>
      <c r="G195" s="487"/>
      <c r="H195" s="488"/>
      <c r="I195" s="563">
        <f>SUM(I193+I194)</f>
        <v>3.95</v>
      </c>
      <c r="J195" s="488"/>
    </row>
    <row r="196" spans="1:10" ht="20.25" customHeight="1" x14ac:dyDescent="0.2">
      <c r="A196" s="569" t="s">
        <v>768</v>
      </c>
      <c r="B196" s="487"/>
      <c r="C196" s="488"/>
      <c r="D196" s="103">
        <v>1</v>
      </c>
      <c r="E196" s="103">
        <v>30</v>
      </c>
      <c r="F196" s="120">
        <f>E197</f>
        <v>450</v>
      </c>
      <c r="G196" s="560">
        <f>G190</f>
        <v>0</v>
      </c>
      <c r="H196" s="488"/>
      <c r="I196" s="561">
        <f>G196/F196/E196</f>
        <v>0</v>
      </c>
      <c r="J196" s="488"/>
    </row>
    <row r="197" spans="1:10" ht="20.25" customHeight="1" x14ac:dyDescent="0.2">
      <c r="A197" s="569" t="s">
        <v>769</v>
      </c>
      <c r="B197" s="487"/>
      <c r="C197" s="488"/>
      <c r="D197" s="103">
        <v>1</v>
      </c>
      <c r="E197" s="583">
        <f>'4. SVS Cál DEMO Limpeza Geral'!C10</f>
        <v>450</v>
      </c>
      <c r="F197" s="488"/>
      <c r="G197" s="560">
        <f>J184</f>
        <v>4734.4665385623975</v>
      </c>
      <c r="H197" s="488"/>
      <c r="I197" s="561">
        <f>ROUND((D197/E197)*G197,2)</f>
        <v>10.52</v>
      </c>
      <c r="J197" s="488"/>
    </row>
    <row r="198" spans="1:10" ht="20.25" customHeight="1" x14ac:dyDescent="0.2">
      <c r="A198" s="562" t="s">
        <v>462</v>
      </c>
      <c r="B198" s="487"/>
      <c r="C198" s="487"/>
      <c r="D198" s="487"/>
      <c r="E198" s="487"/>
      <c r="F198" s="487"/>
      <c r="G198" s="487"/>
      <c r="H198" s="488"/>
      <c r="I198" s="563">
        <f>SUM(I196+I197)</f>
        <v>10.52</v>
      </c>
      <c r="J198" s="488"/>
    </row>
    <row r="199" spans="1:10" ht="20.25" customHeight="1" x14ac:dyDescent="0.2">
      <c r="A199" s="604" t="s">
        <v>464</v>
      </c>
      <c r="B199" s="605"/>
      <c r="C199" s="606"/>
      <c r="D199" s="103">
        <v>1</v>
      </c>
      <c r="E199" s="103">
        <v>30</v>
      </c>
      <c r="F199" s="120">
        <f>E200</f>
        <v>2500</v>
      </c>
      <c r="G199" s="607">
        <f>G190</f>
        <v>0</v>
      </c>
      <c r="H199" s="608"/>
      <c r="I199" s="609">
        <f>G199/F199/E199</f>
        <v>0</v>
      </c>
      <c r="J199" s="610"/>
    </row>
    <row r="200" spans="1:10" ht="20.25" customHeight="1" x14ac:dyDescent="0.2">
      <c r="A200" s="569" t="s">
        <v>465</v>
      </c>
      <c r="B200" s="487"/>
      <c r="C200" s="488"/>
      <c r="D200" s="103">
        <v>1</v>
      </c>
      <c r="E200" s="583">
        <f>'4. SVS Cál DEMO Limpeza Geral'!C11</f>
        <v>2500</v>
      </c>
      <c r="F200" s="488"/>
      <c r="G200" s="560">
        <f>J184</f>
        <v>4734.4665385623975</v>
      </c>
      <c r="H200" s="488"/>
      <c r="I200" s="561">
        <f>ROUND((D200/E200)*G200,2)</f>
        <v>1.89</v>
      </c>
      <c r="J200" s="488"/>
    </row>
    <row r="201" spans="1:10" ht="20.25" customHeight="1" x14ac:dyDescent="0.2">
      <c r="A201" s="562" t="s">
        <v>462</v>
      </c>
      <c r="B201" s="487"/>
      <c r="C201" s="487"/>
      <c r="D201" s="487"/>
      <c r="E201" s="487"/>
      <c r="F201" s="487"/>
      <c r="G201" s="487"/>
      <c r="H201" s="488"/>
      <c r="I201" s="563">
        <f>SUM(I199+I200)</f>
        <v>1.89</v>
      </c>
      <c r="J201" s="488"/>
    </row>
    <row r="202" spans="1:10" ht="20.25" customHeight="1" x14ac:dyDescent="0.2">
      <c r="A202" s="569" t="s">
        <v>466</v>
      </c>
      <c r="B202" s="487"/>
      <c r="C202" s="488"/>
      <c r="D202" s="103">
        <v>1</v>
      </c>
      <c r="E202" s="103">
        <v>30</v>
      </c>
      <c r="F202" s="120">
        <f>E203</f>
        <v>1800</v>
      </c>
      <c r="G202" s="560">
        <f>G190</f>
        <v>0</v>
      </c>
      <c r="H202" s="488"/>
      <c r="I202" s="561">
        <f>G202/F202/E202</f>
        <v>0</v>
      </c>
      <c r="J202" s="488"/>
    </row>
    <row r="203" spans="1:10" ht="20.25" customHeight="1" x14ac:dyDescent="0.2">
      <c r="A203" s="569" t="s">
        <v>467</v>
      </c>
      <c r="B203" s="487"/>
      <c r="C203" s="488"/>
      <c r="D203" s="103">
        <v>1</v>
      </c>
      <c r="E203" s="583">
        <f>'4. SVS Cál DEMO Limpeza Geral'!C12</f>
        <v>1800</v>
      </c>
      <c r="F203" s="488"/>
      <c r="G203" s="560">
        <f>J184</f>
        <v>4734.4665385623975</v>
      </c>
      <c r="H203" s="488"/>
      <c r="I203" s="561">
        <f>ROUND((D203/E203)*G203,2)</f>
        <v>2.63</v>
      </c>
      <c r="J203" s="488"/>
    </row>
    <row r="204" spans="1:10" ht="20.25" customHeight="1" x14ac:dyDescent="0.2">
      <c r="A204" s="562" t="s">
        <v>462</v>
      </c>
      <c r="B204" s="487"/>
      <c r="C204" s="487"/>
      <c r="D204" s="487"/>
      <c r="E204" s="487"/>
      <c r="F204" s="487"/>
      <c r="G204" s="487"/>
      <c r="H204" s="488"/>
      <c r="I204" s="563">
        <f>SUM(I202+I203)</f>
        <v>2.63</v>
      </c>
      <c r="J204" s="488"/>
    </row>
    <row r="205" spans="1:10" ht="20.25" customHeight="1" x14ac:dyDescent="0.2">
      <c r="A205" s="569" t="s">
        <v>468</v>
      </c>
      <c r="B205" s="487"/>
      <c r="C205" s="488"/>
      <c r="D205" s="103">
        <v>1</v>
      </c>
      <c r="E205" s="103">
        <v>30</v>
      </c>
      <c r="F205" s="120">
        <f>E206</f>
        <v>1500</v>
      </c>
      <c r="G205" s="560">
        <f>G190</f>
        <v>0</v>
      </c>
      <c r="H205" s="488"/>
      <c r="I205" s="561">
        <f>G205/F205/E205</f>
        <v>0</v>
      </c>
      <c r="J205" s="488"/>
    </row>
    <row r="206" spans="1:10" ht="20.25" customHeight="1" x14ac:dyDescent="0.2">
      <c r="A206" s="569" t="s">
        <v>469</v>
      </c>
      <c r="B206" s="487"/>
      <c r="C206" s="488"/>
      <c r="D206" s="103">
        <v>1</v>
      </c>
      <c r="E206" s="583">
        <f>'4. SVS Cál DEMO Limpeza Geral'!C13</f>
        <v>1500</v>
      </c>
      <c r="F206" s="488"/>
      <c r="G206" s="560">
        <f>J184</f>
        <v>4734.4665385623975</v>
      </c>
      <c r="H206" s="488"/>
      <c r="I206" s="561">
        <f>ROUND((D206/E206)*G206,2)</f>
        <v>3.16</v>
      </c>
      <c r="J206" s="488"/>
    </row>
    <row r="207" spans="1:10" ht="20.25" customHeight="1" x14ac:dyDescent="0.2">
      <c r="A207" s="562" t="s">
        <v>462</v>
      </c>
      <c r="B207" s="487"/>
      <c r="C207" s="487"/>
      <c r="D207" s="487"/>
      <c r="E207" s="487"/>
      <c r="F207" s="487"/>
      <c r="G207" s="487"/>
      <c r="H207" s="488"/>
      <c r="I207" s="563">
        <f>SUM(I205+I206)</f>
        <v>3.16</v>
      </c>
      <c r="J207" s="488"/>
    </row>
    <row r="208" spans="1:10" ht="20.25" customHeight="1" x14ac:dyDescent="0.2">
      <c r="A208" s="569" t="s">
        <v>470</v>
      </c>
      <c r="B208" s="487"/>
      <c r="C208" s="488"/>
      <c r="D208" s="123">
        <v>1</v>
      </c>
      <c r="E208" s="103">
        <v>30</v>
      </c>
      <c r="F208" s="120">
        <f>E209</f>
        <v>1200</v>
      </c>
      <c r="G208" s="560">
        <f>G190</f>
        <v>0</v>
      </c>
      <c r="H208" s="488"/>
      <c r="I208" s="561">
        <f>G208/F208/E208</f>
        <v>0</v>
      </c>
      <c r="J208" s="488"/>
    </row>
    <row r="209" spans="1:26" ht="20.25" customHeight="1" x14ac:dyDescent="0.2">
      <c r="A209" s="569" t="s">
        <v>471</v>
      </c>
      <c r="B209" s="487"/>
      <c r="C209" s="488"/>
      <c r="D209" s="123">
        <v>1</v>
      </c>
      <c r="E209" s="583">
        <f>'4. SVS Cál DEMO Limpeza Geral'!C14</f>
        <v>1200</v>
      </c>
      <c r="F209" s="488"/>
      <c r="G209" s="585">
        <f>J184</f>
        <v>4734.4665385623975</v>
      </c>
      <c r="H209" s="488"/>
      <c r="I209" s="561">
        <f>ROUND((D209/E209)*G209,2)</f>
        <v>3.95</v>
      </c>
      <c r="J209" s="488"/>
    </row>
    <row r="210" spans="1:26" ht="20.25" customHeight="1" x14ac:dyDescent="0.2">
      <c r="A210" s="562" t="s">
        <v>472</v>
      </c>
      <c r="B210" s="487"/>
      <c r="C210" s="487"/>
      <c r="D210" s="487"/>
      <c r="E210" s="487"/>
      <c r="F210" s="487"/>
      <c r="G210" s="487"/>
      <c r="H210" s="488"/>
      <c r="I210" s="563">
        <f>SUM(I208:J209)</f>
        <v>3.95</v>
      </c>
      <c r="J210" s="488"/>
    </row>
    <row r="211" spans="1:26" ht="20.25" customHeight="1" x14ac:dyDescent="0.2">
      <c r="A211" s="569" t="s">
        <v>473</v>
      </c>
      <c r="B211" s="487"/>
      <c r="C211" s="488"/>
      <c r="D211" s="103">
        <v>1</v>
      </c>
      <c r="E211" s="103">
        <v>30</v>
      </c>
      <c r="F211" s="120">
        <f>E212</f>
        <v>800</v>
      </c>
      <c r="G211" s="560">
        <f>G190</f>
        <v>0</v>
      </c>
      <c r="H211" s="488"/>
      <c r="I211" s="561">
        <f>G211/F211/E211</f>
        <v>0</v>
      </c>
      <c r="J211" s="488"/>
    </row>
    <row r="212" spans="1:26" ht="20.25" customHeight="1" x14ac:dyDescent="0.2">
      <c r="A212" s="569" t="s">
        <v>474</v>
      </c>
      <c r="B212" s="487"/>
      <c r="C212" s="488"/>
      <c r="D212" s="103">
        <v>1</v>
      </c>
      <c r="E212" s="583">
        <f>'4. SVS Cál DEMO Limpeza Geral'!C15</f>
        <v>800</v>
      </c>
      <c r="F212" s="488"/>
      <c r="G212" s="585">
        <f>J184</f>
        <v>4734.4665385623975</v>
      </c>
      <c r="H212" s="488"/>
      <c r="I212" s="561">
        <f>ROUND((D212/E212)*G212,2)</f>
        <v>5.92</v>
      </c>
      <c r="J212" s="488"/>
    </row>
    <row r="213" spans="1:26" ht="20.25" customHeight="1" x14ac:dyDescent="0.2">
      <c r="A213" s="562" t="s">
        <v>472</v>
      </c>
      <c r="B213" s="487"/>
      <c r="C213" s="487"/>
      <c r="D213" s="487"/>
      <c r="E213" s="487"/>
      <c r="F213" s="487"/>
      <c r="G213" s="487"/>
      <c r="H213" s="488"/>
      <c r="I213" s="563">
        <f>SUM(I211:J212)</f>
        <v>5.92</v>
      </c>
      <c r="J213" s="488"/>
    </row>
    <row r="214" spans="1:26" ht="20.25" customHeight="1" x14ac:dyDescent="0.2">
      <c r="A214" s="569" t="s">
        <v>475</v>
      </c>
      <c r="B214" s="487"/>
      <c r="C214" s="488"/>
      <c r="D214" s="103">
        <v>1</v>
      </c>
      <c r="E214" s="103">
        <v>30</v>
      </c>
      <c r="F214" s="120">
        <f>E215</f>
        <v>450</v>
      </c>
      <c r="G214" s="560">
        <f>G190</f>
        <v>0</v>
      </c>
      <c r="H214" s="488"/>
      <c r="I214" s="561">
        <f>G214/F214/E214</f>
        <v>0</v>
      </c>
      <c r="J214" s="488"/>
    </row>
    <row r="215" spans="1:26" ht="20.25" customHeight="1" x14ac:dyDescent="0.2">
      <c r="A215" s="569" t="s">
        <v>476</v>
      </c>
      <c r="B215" s="487"/>
      <c r="C215" s="488"/>
      <c r="D215" s="103">
        <v>1</v>
      </c>
      <c r="E215" s="583">
        <f>'4. SVS Cál DEMO Limpeza Geral'!C16</f>
        <v>450</v>
      </c>
      <c r="F215" s="488"/>
      <c r="G215" s="585">
        <f>J184</f>
        <v>4734.4665385623975</v>
      </c>
      <c r="H215" s="488"/>
      <c r="I215" s="561">
        <f>ROUND((D215/E215)*G215,2)</f>
        <v>10.52</v>
      </c>
      <c r="J215" s="488"/>
    </row>
    <row r="216" spans="1:26" ht="20.25" customHeight="1" x14ac:dyDescent="0.2">
      <c r="A216" s="562" t="s">
        <v>477</v>
      </c>
      <c r="B216" s="487"/>
      <c r="C216" s="487"/>
      <c r="D216" s="487"/>
      <c r="E216" s="487"/>
      <c r="F216" s="487"/>
      <c r="G216" s="487"/>
      <c r="H216" s="488"/>
      <c r="I216" s="563">
        <f>SUM(I214:J215)</f>
        <v>10.52</v>
      </c>
      <c r="J216" s="488"/>
    </row>
    <row r="217" spans="1:26" x14ac:dyDescent="0.2">
      <c r="A217" s="587"/>
      <c r="B217" s="481"/>
      <c r="C217" s="481"/>
      <c r="D217" s="481"/>
      <c r="E217" s="481"/>
      <c r="F217" s="481"/>
      <c r="G217" s="481"/>
      <c r="H217" s="481"/>
      <c r="I217" s="481"/>
      <c r="J217" s="588"/>
      <c r="K217" s="51"/>
      <c r="L217" s="51"/>
      <c r="M217" s="51"/>
      <c r="N217" s="51"/>
      <c r="O217" s="51"/>
      <c r="P217" s="51"/>
      <c r="Q217" s="51"/>
      <c r="R217" s="51"/>
      <c r="S217" s="51"/>
      <c r="T217" s="51"/>
      <c r="U217" s="51"/>
      <c r="V217" s="51"/>
      <c r="W217" s="51"/>
      <c r="X217" s="51"/>
      <c r="Y217" s="51"/>
      <c r="Z217" s="51"/>
    </row>
    <row r="218" spans="1:26" ht="20.25" customHeight="1" x14ac:dyDescent="0.2">
      <c r="A218" s="590" t="s">
        <v>770</v>
      </c>
      <c r="B218" s="487"/>
      <c r="C218" s="487"/>
      <c r="D218" s="487"/>
      <c r="E218" s="487"/>
      <c r="F218" s="487"/>
      <c r="G218" s="487"/>
      <c r="H218" s="487"/>
      <c r="I218" s="487"/>
      <c r="J218" s="488"/>
    </row>
    <row r="219" spans="1:26" ht="46.5" customHeight="1" x14ac:dyDescent="0.2">
      <c r="A219" s="554" t="s">
        <v>784</v>
      </c>
      <c r="B219" s="487"/>
      <c r="C219" s="488"/>
      <c r="D219" s="554" t="s">
        <v>478</v>
      </c>
      <c r="E219" s="487"/>
      <c r="F219" s="488"/>
      <c r="G219" s="554" t="s">
        <v>479</v>
      </c>
      <c r="H219" s="488"/>
      <c r="I219" s="554" t="s">
        <v>460</v>
      </c>
      <c r="J219" s="488"/>
    </row>
    <row r="220" spans="1:26" ht="29.25" customHeight="1" x14ac:dyDescent="0.2">
      <c r="A220" s="569" t="s">
        <v>771</v>
      </c>
      <c r="B220" s="487"/>
      <c r="C220" s="488"/>
      <c r="D220" s="102">
        <v>1</v>
      </c>
      <c r="E220" s="103" t="s">
        <v>480</v>
      </c>
      <c r="F220" s="120">
        <f>E221</f>
        <v>2700</v>
      </c>
      <c r="G220" s="560">
        <f>G190</f>
        <v>0</v>
      </c>
      <c r="H220" s="488"/>
      <c r="I220" s="561">
        <f>G220/F220/E220</f>
        <v>0</v>
      </c>
      <c r="J220" s="488"/>
    </row>
    <row r="221" spans="1:26" ht="29.25" customHeight="1" x14ac:dyDescent="0.2">
      <c r="A221" s="569" t="s">
        <v>481</v>
      </c>
      <c r="B221" s="487"/>
      <c r="C221" s="488"/>
      <c r="D221" s="102">
        <v>1</v>
      </c>
      <c r="E221" s="583">
        <f>'4. SVS Cál DEMO Limpeza Geral'!C17</f>
        <v>2700</v>
      </c>
      <c r="F221" s="488"/>
      <c r="G221" s="560">
        <f>J184</f>
        <v>4734.4665385623975</v>
      </c>
      <c r="H221" s="488"/>
      <c r="I221" s="561">
        <f>ROUND((D221/E221)*G221,2)</f>
        <v>1.75</v>
      </c>
      <c r="J221" s="488"/>
    </row>
    <row r="222" spans="1:26" ht="20.25" customHeight="1" x14ac:dyDescent="0.2">
      <c r="A222" s="562" t="s">
        <v>462</v>
      </c>
      <c r="B222" s="487"/>
      <c r="C222" s="487"/>
      <c r="D222" s="487"/>
      <c r="E222" s="487"/>
      <c r="F222" s="487"/>
      <c r="G222" s="487"/>
      <c r="H222" s="488"/>
      <c r="I222" s="563">
        <f>SUM(I220+I221)</f>
        <v>1.75</v>
      </c>
      <c r="J222" s="488"/>
    </row>
    <row r="223" spans="1:26" ht="20.25" customHeight="1" x14ac:dyDescent="0.2">
      <c r="A223" s="564" t="s">
        <v>482</v>
      </c>
      <c r="B223" s="487"/>
      <c r="C223" s="488"/>
      <c r="D223" s="124">
        <v>1</v>
      </c>
      <c r="E223" s="124">
        <v>30</v>
      </c>
      <c r="F223" s="125">
        <f>E224</f>
        <v>800</v>
      </c>
      <c r="G223" s="565">
        <f>G220</f>
        <v>0</v>
      </c>
      <c r="H223" s="488"/>
      <c r="I223" s="566">
        <f>G223/F223/E223</f>
        <v>0</v>
      </c>
      <c r="J223" s="488"/>
      <c r="K223" s="51"/>
      <c r="L223" s="51"/>
      <c r="M223" s="51"/>
      <c r="N223" s="51"/>
      <c r="O223" s="51"/>
      <c r="P223" s="51"/>
      <c r="Q223" s="51"/>
      <c r="R223" s="51"/>
      <c r="S223" s="51"/>
      <c r="T223" s="51"/>
      <c r="U223" s="51"/>
      <c r="V223" s="51"/>
      <c r="W223" s="51"/>
      <c r="X223" s="51"/>
      <c r="Y223" s="51"/>
      <c r="Z223" s="51"/>
    </row>
    <row r="224" spans="1:26" ht="20.25" customHeight="1" x14ac:dyDescent="0.2">
      <c r="A224" s="564" t="s">
        <v>483</v>
      </c>
      <c r="B224" s="487"/>
      <c r="C224" s="488"/>
      <c r="D224" s="124">
        <v>1</v>
      </c>
      <c r="E224" s="567">
        <f>'4. SVS Cál DEMO Limpeza Geral'!C18</f>
        <v>800</v>
      </c>
      <c r="F224" s="488"/>
      <c r="G224" s="568">
        <f>J184</f>
        <v>4734.4665385623975</v>
      </c>
      <c r="H224" s="488"/>
      <c r="I224" s="566">
        <f>ROUND((D224/E224)*G224,2)</f>
        <v>5.92</v>
      </c>
      <c r="J224" s="488"/>
      <c r="K224" s="51"/>
      <c r="L224" s="51"/>
      <c r="M224" s="51"/>
      <c r="N224" s="51"/>
      <c r="O224" s="51"/>
      <c r="P224" s="51"/>
      <c r="Q224" s="51"/>
      <c r="R224" s="51"/>
      <c r="S224" s="51"/>
      <c r="T224" s="51"/>
      <c r="U224" s="51"/>
      <c r="V224" s="51"/>
      <c r="W224" s="51"/>
      <c r="X224" s="51"/>
      <c r="Y224" s="51"/>
      <c r="Z224" s="51"/>
    </row>
    <row r="225" spans="1:26" ht="20.25" customHeight="1" x14ac:dyDescent="0.2">
      <c r="A225" s="562" t="s">
        <v>462</v>
      </c>
      <c r="B225" s="487"/>
      <c r="C225" s="487"/>
      <c r="D225" s="487"/>
      <c r="E225" s="487"/>
      <c r="F225" s="487"/>
      <c r="G225" s="487"/>
      <c r="H225" s="488"/>
      <c r="I225" s="563">
        <f>SUM(I223:J224)</f>
        <v>5.92</v>
      </c>
      <c r="J225" s="488"/>
      <c r="K225" s="51"/>
      <c r="L225" s="51"/>
      <c r="M225" s="51"/>
      <c r="N225" s="51"/>
      <c r="O225" s="51"/>
      <c r="P225" s="51"/>
      <c r="Q225" s="51"/>
      <c r="R225" s="51"/>
      <c r="S225" s="51"/>
      <c r="T225" s="51"/>
      <c r="U225" s="51"/>
      <c r="V225" s="51"/>
      <c r="W225" s="51"/>
      <c r="X225" s="51"/>
      <c r="Y225" s="51"/>
      <c r="Z225" s="51"/>
    </row>
    <row r="226" spans="1:26" ht="20.25" customHeight="1" x14ac:dyDescent="0.2">
      <c r="A226" s="564" t="s">
        <v>484</v>
      </c>
      <c r="B226" s="487"/>
      <c r="C226" s="488"/>
      <c r="D226" s="124">
        <v>1</v>
      </c>
      <c r="E226" s="124">
        <v>30</v>
      </c>
      <c r="F226" s="125">
        <f>E227</f>
        <v>450</v>
      </c>
      <c r="G226" s="565">
        <f>G190</f>
        <v>0</v>
      </c>
      <c r="H226" s="488"/>
      <c r="I226" s="566">
        <f>G226/F226/E226</f>
        <v>0</v>
      </c>
      <c r="J226" s="488"/>
      <c r="K226" s="51"/>
      <c r="L226" s="51"/>
      <c r="M226" s="51"/>
      <c r="N226" s="51"/>
      <c r="O226" s="51"/>
      <c r="P226" s="51"/>
      <c r="Q226" s="51"/>
      <c r="R226" s="51"/>
      <c r="S226" s="51"/>
      <c r="T226" s="51"/>
      <c r="U226" s="51"/>
      <c r="V226" s="51"/>
      <c r="W226" s="51"/>
      <c r="X226" s="51"/>
      <c r="Y226" s="51"/>
      <c r="Z226" s="51"/>
    </row>
    <row r="227" spans="1:26" ht="20.25" customHeight="1" x14ac:dyDescent="0.2">
      <c r="A227" s="564" t="s">
        <v>485</v>
      </c>
      <c r="B227" s="487"/>
      <c r="C227" s="488"/>
      <c r="D227" s="124">
        <v>1</v>
      </c>
      <c r="E227" s="567">
        <f>'4. SVS Cál DEMO Limpeza Geral'!C19</f>
        <v>450</v>
      </c>
      <c r="F227" s="488"/>
      <c r="G227" s="568">
        <f>J184</f>
        <v>4734.4665385623975</v>
      </c>
      <c r="H227" s="488"/>
      <c r="I227" s="566">
        <f>ROUND((D227/E227)*G227,2)</f>
        <v>10.52</v>
      </c>
      <c r="J227" s="488"/>
      <c r="K227" s="51"/>
      <c r="L227" s="51"/>
      <c r="M227" s="51"/>
      <c r="N227" s="51"/>
      <c r="O227" s="51"/>
      <c r="P227" s="51"/>
      <c r="Q227" s="51"/>
      <c r="R227" s="51"/>
      <c r="S227" s="51"/>
      <c r="T227" s="51"/>
      <c r="U227" s="51"/>
      <c r="V227" s="51"/>
      <c r="W227" s="51"/>
      <c r="X227" s="51"/>
      <c r="Y227" s="51"/>
      <c r="Z227" s="51"/>
    </row>
    <row r="228" spans="1:26" ht="20.25" customHeight="1" x14ac:dyDescent="0.2">
      <c r="A228" s="562" t="s">
        <v>462</v>
      </c>
      <c r="B228" s="487"/>
      <c r="C228" s="487"/>
      <c r="D228" s="487"/>
      <c r="E228" s="487"/>
      <c r="F228" s="487"/>
      <c r="G228" s="487"/>
      <c r="H228" s="488"/>
      <c r="I228" s="563">
        <f>SUM(I226:J227)</f>
        <v>10.52</v>
      </c>
      <c r="J228" s="488"/>
      <c r="K228" s="51"/>
      <c r="L228" s="51"/>
      <c r="M228" s="51"/>
      <c r="N228" s="51"/>
      <c r="O228" s="51"/>
      <c r="P228" s="51"/>
      <c r="Q228" s="51"/>
      <c r="R228" s="51"/>
      <c r="S228" s="51"/>
      <c r="T228" s="51"/>
      <c r="U228" s="51"/>
      <c r="V228" s="51"/>
      <c r="W228" s="51"/>
      <c r="X228" s="51"/>
      <c r="Y228" s="51"/>
      <c r="Z228" s="51"/>
    </row>
    <row r="229" spans="1:26" ht="20.25" customHeight="1" x14ac:dyDescent="0.2">
      <c r="A229" s="569" t="s">
        <v>772</v>
      </c>
      <c r="B229" s="487"/>
      <c r="C229" s="488"/>
      <c r="D229" s="102">
        <v>1</v>
      </c>
      <c r="E229" s="103" t="s">
        <v>480</v>
      </c>
      <c r="F229" s="120">
        <f>E230</f>
        <v>9000</v>
      </c>
      <c r="G229" s="560">
        <f>G190</f>
        <v>0</v>
      </c>
      <c r="H229" s="488"/>
      <c r="I229" s="561">
        <f>G229/F229/E229</f>
        <v>0</v>
      </c>
      <c r="J229" s="488"/>
    </row>
    <row r="230" spans="1:26" ht="20.25" customHeight="1" x14ac:dyDescent="0.2">
      <c r="A230" s="569" t="s">
        <v>486</v>
      </c>
      <c r="B230" s="487"/>
      <c r="C230" s="488"/>
      <c r="D230" s="102">
        <v>1</v>
      </c>
      <c r="E230" s="583">
        <f>'4. SVS Cál DEMO Limpeza Geral'!C20</f>
        <v>9000</v>
      </c>
      <c r="F230" s="488"/>
      <c r="G230" s="560">
        <f>J184</f>
        <v>4734.4665385623975</v>
      </c>
      <c r="H230" s="488"/>
      <c r="I230" s="561">
        <f>ROUND((D230/E230)*G230,2)</f>
        <v>0.53</v>
      </c>
      <c r="J230" s="488"/>
    </row>
    <row r="231" spans="1:26" ht="20.25" customHeight="1" x14ac:dyDescent="0.2">
      <c r="A231" s="562" t="s">
        <v>462</v>
      </c>
      <c r="B231" s="487"/>
      <c r="C231" s="487"/>
      <c r="D231" s="487"/>
      <c r="E231" s="487"/>
      <c r="F231" s="487"/>
      <c r="G231" s="487"/>
      <c r="H231" s="488"/>
      <c r="I231" s="563">
        <f>SUM(I229+I230)</f>
        <v>0.53</v>
      </c>
      <c r="J231" s="488"/>
    </row>
    <row r="232" spans="1:26" ht="27.75" customHeight="1" x14ac:dyDescent="0.2">
      <c r="A232" s="569" t="s">
        <v>487</v>
      </c>
      <c r="B232" s="487"/>
      <c r="C232" s="488"/>
      <c r="D232" s="102">
        <v>1</v>
      </c>
      <c r="E232" s="103" t="s">
        <v>480</v>
      </c>
      <c r="F232" s="120">
        <f>E233</f>
        <v>2700</v>
      </c>
      <c r="G232" s="560">
        <f>G190</f>
        <v>0</v>
      </c>
      <c r="H232" s="488"/>
      <c r="I232" s="561">
        <f>G232/F232/E232</f>
        <v>0</v>
      </c>
      <c r="J232" s="488"/>
    </row>
    <row r="233" spans="1:26" ht="27.75" customHeight="1" x14ac:dyDescent="0.2">
      <c r="A233" s="569" t="s">
        <v>488</v>
      </c>
      <c r="B233" s="487"/>
      <c r="C233" s="488"/>
      <c r="D233" s="102">
        <v>1</v>
      </c>
      <c r="E233" s="583">
        <f>'4. SVS Cál DEMO Limpeza Geral'!C21</f>
        <v>2700</v>
      </c>
      <c r="F233" s="488"/>
      <c r="G233" s="560">
        <f>J184</f>
        <v>4734.4665385623975</v>
      </c>
      <c r="H233" s="488"/>
      <c r="I233" s="561">
        <f>ROUND((D233/E233)*G233,2)</f>
        <v>1.75</v>
      </c>
      <c r="J233" s="488"/>
    </row>
    <row r="234" spans="1:26" ht="20.25" customHeight="1" x14ac:dyDescent="0.2">
      <c r="A234" s="562" t="s">
        <v>462</v>
      </c>
      <c r="B234" s="487"/>
      <c r="C234" s="487"/>
      <c r="D234" s="487"/>
      <c r="E234" s="487"/>
      <c r="F234" s="487"/>
      <c r="G234" s="487"/>
      <c r="H234" s="488"/>
      <c r="I234" s="563">
        <f>SUM(I232+I233)</f>
        <v>1.75</v>
      </c>
      <c r="J234" s="488"/>
    </row>
    <row r="235" spans="1:26" ht="29.25" customHeight="1" x14ac:dyDescent="0.2">
      <c r="A235" s="569" t="s">
        <v>489</v>
      </c>
      <c r="B235" s="487"/>
      <c r="C235" s="488"/>
      <c r="D235" s="102">
        <v>1</v>
      </c>
      <c r="E235" s="103" t="s">
        <v>480</v>
      </c>
      <c r="F235" s="120">
        <f>E236</f>
        <v>2700</v>
      </c>
      <c r="G235" s="560">
        <f>G190</f>
        <v>0</v>
      </c>
      <c r="H235" s="488"/>
      <c r="I235" s="561">
        <f>G235/F235/E235</f>
        <v>0</v>
      </c>
      <c r="J235" s="488"/>
    </row>
    <row r="236" spans="1:26" ht="29.25" customHeight="1" x14ac:dyDescent="0.2">
      <c r="A236" s="569" t="s">
        <v>490</v>
      </c>
      <c r="B236" s="487"/>
      <c r="C236" s="488"/>
      <c r="D236" s="102">
        <v>1</v>
      </c>
      <c r="E236" s="583">
        <f>'4. SVS Cál DEMO Limpeza Geral'!C22</f>
        <v>2700</v>
      </c>
      <c r="F236" s="488"/>
      <c r="G236" s="560">
        <f>J184</f>
        <v>4734.4665385623975</v>
      </c>
      <c r="H236" s="488"/>
      <c r="I236" s="561">
        <f>ROUND((D236/E236)*G236,2)</f>
        <v>1.75</v>
      </c>
      <c r="J236" s="488"/>
    </row>
    <row r="237" spans="1:26" ht="20.25" customHeight="1" x14ac:dyDescent="0.2">
      <c r="A237" s="562" t="s">
        <v>462</v>
      </c>
      <c r="B237" s="487"/>
      <c r="C237" s="487"/>
      <c r="D237" s="487"/>
      <c r="E237" s="487"/>
      <c r="F237" s="487"/>
      <c r="G237" s="487"/>
      <c r="H237" s="488"/>
      <c r="I237" s="563">
        <f>SUM(I235+I236)</f>
        <v>1.75</v>
      </c>
      <c r="J237" s="488"/>
    </row>
    <row r="238" spans="1:26" ht="30" customHeight="1" x14ac:dyDescent="0.2">
      <c r="A238" s="569" t="s">
        <v>491</v>
      </c>
      <c r="B238" s="487"/>
      <c r="C238" s="488"/>
      <c r="D238" s="102" t="s">
        <v>492</v>
      </c>
      <c r="E238" s="103" t="s">
        <v>480</v>
      </c>
      <c r="F238" s="120">
        <f>E239</f>
        <v>2700</v>
      </c>
      <c r="G238" s="560">
        <f>G190</f>
        <v>0</v>
      </c>
      <c r="H238" s="488"/>
      <c r="I238" s="561">
        <f>G238/F238/E238</f>
        <v>0</v>
      </c>
      <c r="J238" s="488"/>
    </row>
    <row r="239" spans="1:26" ht="30" customHeight="1" x14ac:dyDescent="0.2">
      <c r="A239" s="569" t="s">
        <v>493</v>
      </c>
      <c r="B239" s="487"/>
      <c r="C239" s="488"/>
      <c r="D239" s="102">
        <v>1</v>
      </c>
      <c r="E239" s="583">
        <f>'4. SVS Cál DEMO Limpeza Geral'!C23</f>
        <v>2700</v>
      </c>
      <c r="F239" s="488"/>
      <c r="G239" s="560">
        <f>J184</f>
        <v>4734.4665385623975</v>
      </c>
      <c r="H239" s="488"/>
      <c r="I239" s="561">
        <f>ROUND((D239/E239)*G239,2)</f>
        <v>1.75</v>
      </c>
      <c r="J239" s="488"/>
    </row>
    <row r="240" spans="1:26" ht="20.25" customHeight="1" x14ac:dyDescent="0.2">
      <c r="A240" s="562" t="s">
        <v>462</v>
      </c>
      <c r="B240" s="487"/>
      <c r="C240" s="487"/>
      <c r="D240" s="487"/>
      <c r="E240" s="487"/>
      <c r="F240" s="487"/>
      <c r="G240" s="487"/>
      <c r="H240" s="488"/>
      <c r="I240" s="563">
        <f>SUM(I238+I239)</f>
        <v>1.75</v>
      </c>
      <c r="J240" s="488"/>
    </row>
    <row r="241" spans="1:26" ht="35.25" customHeight="1" x14ac:dyDescent="0.2">
      <c r="A241" s="569" t="s">
        <v>494</v>
      </c>
      <c r="B241" s="487"/>
      <c r="C241" s="488"/>
      <c r="D241" s="102" t="s">
        <v>492</v>
      </c>
      <c r="E241" s="103" t="s">
        <v>480</v>
      </c>
      <c r="F241" s="120">
        <f>E242</f>
        <v>100000</v>
      </c>
      <c r="G241" s="560">
        <f>G190</f>
        <v>0</v>
      </c>
      <c r="H241" s="488"/>
      <c r="I241" s="561">
        <f>G241/F241/E241</f>
        <v>0</v>
      </c>
      <c r="J241" s="488"/>
    </row>
    <row r="242" spans="1:26" ht="35.25" customHeight="1" x14ac:dyDescent="0.2">
      <c r="A242" s="589" t="s">
        <v>495</v>
      </c>
      <c r="B242" s="490"/>
      <c r="C242" s="491"/>
      <c r="D242" s="126" t="s">
        <v>492</v>
      </c>
      <c r="E242" s="602">
        <f>'4. SVS Cál DEMO Limpeza Geral'!C24</f>
        <v>100000</v>
      </c>
      <c r="F242" s="491"/>
      <c r="G242" s="603">
        <f>J184</f>
        <v>4734.4665385623975</v>
      </c>
      <c r="H242" s="491"/>
      <c r="I242" s="584">
        <f>ROUND((D242/E242)*G242,2)</f>
        <v>0.05</v>
      </c>
      <c r="J242" s="491"/>
    </row>
    <row r="243" spans="1:26" ht="20.25" customHeight="1" x14ac:dyDescent="0.2">
      <c r="A243" s="574" t="s">
        <v>462</v>
      </c>
      <c r="B243" s="575"/>
      <c r="C243" s="575"/>
      <c r="D243" s="575"/>
      <c r="E243" s="575"/>
      <c r="F243" s="575"/>
      <c r="G243" s="575"/>
      <c r="H243" s="575"/>
      <c r="I243" s="576">
        <f>SUM(I241+I242)</f>
        <v>0.05</v>
      </c>
      <c r="J243" s="575"/>
    </row>
    <row r="244" spans="1:26" x14ac:dyDescent="0.2">
      <c r="A244" s="573"/>
      <c r="B244" s="573"/>
      <c r="C244" s="573"/>
      <c r="D244" s="573"/>
      <c r="E244" s="573"/>
      <c r="F244" s="573"/>
      <c r="G244" s="573"/>
      <c r="H244" s="573"/>
      <c r="I244" s="573"/>
      <c r="J244" s="573"/>
      <c r="K244" s="51"/>
      <c r="L244" s="51"/>
      <c r="M244" s="51"/>
      <c r="N244" s="51"/>
      <c r="O244" s="51"/>
      <c r="P244" s="51"/>
      <c r="Q244" s="51"/>
      <c r="R244" s="51"/>
      <c r="S244" s="51"/>
      <c r="T244" s="51"/>
      <c r="U244" s="51"/>
      <c r="V244" s="51"/>
      <c r="W244" s="51"/>
      <c r="X244" s="51"/>
      <c r="Y244" s="51"/>
      <c r="Z244" s="51"/>
    </row>
    <row r="245" spans="1:26" ht="20.25" customHeight="1" x14ac:dyDescent="0.2">
      <c r="A245" s="577" t="s">
        <v>496</v>
      </c>
      <c r="B245" s="578"/>
      <c r="C245" s="578"/>
      <c r="D245" s="578"/>
      <c r="E245" s="578"/>
      <c r="F245" s="578"/>
      <c r="G245" s="578"/>
      <c r="H245" s="578"/>
      <c r="I245" s="578"/>
      <c r="J245" s="579"/>
    </row>
    <row r="246" spans="1:26" ht="20.25" customHeight="1" x14ac:dyDescent="0.2">
      <c r="A246" s="580"/>
      <c r="B246" s="485"/>
      <c r="C246" s="485"/>
      <c r="D246" s="485"/>
      <c r="E246" s="485"/>
      <c r="F246" s="485"/>
      <c r="G246" s="485"/>
      <c r="H246" s="485"/>
      <c r="I246" s="485"/>
      <c r="J246" s="505"/>
    </row>
    <row r="247" spans="1:26" ht="43.5" customHeight="1" x14ac:dyDescent="0.2">
      <c r="A247" s="554" t="s">
        <v>785</v>
      </c>
      <c r="B247" s="487"/>
      <c r="C247" s="488"/>
      <c r="D247" s="554" t="s">
        <v>458</v>
      </c>
      <c r="E247" s="487"/>
      <c r="F247" s="488"/>
      <c r="G247" s="554" t="s">
        <v>615</v>
      </c>
      <c r="H247" s="488"/>
      <c r="I247" s="554" t="s">
        <v>460</v>
      </c>
      <c r="J247" s="488"/>
    </row>
    <row r="248" spans="1:26" ht="20.25" customHeight="1" x14ac:dyDescent="0.2">
      <c r="A248" s="569" t="s">
        <v>497</v>
      </c>
      <c r="B248" s="487"/>
      <c r="C248" s="488"/>
      <c r="D248" s="103">
        <v>1</v>
      </c>
      <c r="E248" s="103">
        <v>30</v>
      </c>
      <c r="F248" s="120">
        <f>E249</f>
        <v>450</v>
      </c>
      <c r="G248" s="560">
        <f>G190</f>
        <v>0</v>
      </c>
      <c r="H248" s="488"/>
      <c r="I248" s="561">
        <f>G248/F248/E248</f>
        <v>0</v>
      </c>
      <c r="J248" s="488"/>
    </row>
    <row r="249" spans="1:26" ht="20.25" customHeight="1" x14ac:dyDescent="0.2">
      <c r="A249" s="569" t="s">
        <v>498</v>
      </c>
      <c r="B249" s="487"/>
      <c r="C249" s="488"/>
      <c r="D249" s="103">
        <v>1</v>
      </c>
      <c r="E249" s="583">
        <f>'4. SVS Cál DEMO Limpeza Geral'!C25</f>
        <v>450</v>
      </c>
      <c r="F249" s="488"/>
      <c r="G249" s="560">
        <f>J184</f>
        <v>4734.4665385623975</v>
      </c>
      <c r="H249" s="488"/>
      <c r="I249" s="561">
        <f>ROUND(D249/E249*G249,2)</f>
        <v>10.52</v>
      </c>
      <c r="J249" s="488"/>
    </row>
    <row r="250" spans="1:26" ht="20.25" customHeight="1" x14ac:dyDescent="0.2">
      <c r="A250" s="562" t="s">
        <v>462</v>
      </c>
      <c r="B250" s="487"/>
      <c r="C250" s="487"/>
      <c r="D250" s="487"/>
      <c r="E250" s="487"/>
      <c r="F250" s="487"/>
      <c r="G250" s="487"/>
      <c r="H250" s="488"/>
      <c r="I250" s="563">
        <f>SUM(I248+I249)</f>
        <v>10.52</v>
      </c>
      <c r="J250" s="488"/>
    </row>
    <row r="251" spans="1:26" ht="103.5" customHeight="1" x14ac:dyDescent="0.2">
      <c r="A251" s="581" t="s">
        <v>499</v>
      </c>
      <c r="B251" s="478"/>
      <c r="C251" s="478"/>
      <c r="D251" s="478"/>
      <c r="E251" s="478"/>
      <c r="F251" s="478"/>
      <c r="G251" s="478"/>
      <c r="H251" s="478"/>
      <c r="I251" s="478"/>
      <c r="J251" s="582"/>
    </row>
    <row r="252" spans="1:26" ht="20.25" customHeight="1" x14ac:dyDescent="0.2">
      <c r="A252" s="554" t="s">
        <v>500</v>
      </c>
      <c r="B252" s="487"/>
      <c r="C252" s="487"/>
      <c r="D252" s="487"/>
      <c r="E252" s="487"/>
      <c r="F252" s="487"/>
      <c r="G252" s="487"/>
      <c r="H252" s="487"/>
      <c r="I252" s="487"/>
      <c r="J252" s="488"/>
    </row>
    <row r="253" spans="1:26" ht="20.25" customHeight="1" x14ac:dyDescent="0.2">
      <c r="A253" s="554" t="s">
        <v>63</v>
      </c>
      <c r="B253" s="487"/>
      <c r="C253" s="487"/>
      <c r="D253" s="487"/>
      <c r="E253" s="488"/>
      <c r="F253" s="554" t="s">
        <v>501</v>
      </c>
      <c r="G253" s="488"/>
      <c r="H253" s="4" t="s">
        <v>502</v>
      </c>
      <c r="I253" s="554" t="s">
        <v>503</v>
      </c>
      <c r="J253" s="488"/>
    </row>
    <row r="254" spans="1:26" ht="20.25" customHeight="1" x14ac:dyDescent="0.2">
      <c r="A254" s="571" t="s">
        <v>315</v>
      </c>
      <c r="B254" s="487"/>
      <c r="C254" s="487"/>
      <c r="D254" s="487"/>
      <c r="E254" s="488"/>
      <c r="F254" s="572">
        <f>I192</f>
        <v>3.95</v>
      </c>
      <c r="G254" s="488"/>
      <c r="H254" s="115">
        <f t="shared" ref="H254:H272" si="3">I25</f>
        <v>144.29249999999999</v>
      </c>
      <c r="I254" s="570">
        <f t="shared" ref="I254:I262" si="4">ROUND(F254*H254,2)</f>
        <v>569.96</v>
      </c>
      <c r="J254" s="488"/>
    </row>
    <row r="255" spans="1:26" ht="20.25" customHeight="1" x14ac:dyDescent="0.2">
      <c r="A255" s="571" t="s">
        <v>317</v>
      </c>
      <c r="B255" s="487"/>
      <c r="C255" s="487"/>
      <c r="D255" s="487"/>
      <c r="E255" s="488"/>
      <c r="F255" s="572">
        <f>I195</f>
        <v>3.95</v>
      </c>
      <c r="G255" s="488"/>
      <c r="H255" s="115">
        <f t="shared" si="3"/>
        <v>17501.742325000003</v>
      </c>
      <c r="I255" s="570">
        <f t="shared" si="4"/>
        <v>69131.88</v>
      </c>
      <c r="J255" s="488"/>
    </row>
    <row r="256" spans="1:26" ht="20.25" customHeight="1" x14ac:dyDescent="0.2">
      <c r="A256" s="571" t="s">
        <v>318</v>
      </c>
      <c r="B256" s="487"/>
      <c r="C256" s="487"/>
      <c r="D256" s="487"/>
      <c r="E256" s="488"/>
      <c r="F256" s="572">
        <f>I198</f>
        <v>10.52</v>
      </c>
      <c r="G256" s="488"/>
      <c r="H256" s="115">
        <f t="shared" si="3"/>
        <v>489.84000000000003</v>
      </c>
      <c r="I256" s="570">
        <f t="shared" si="4"/>
        <v>5153.12</v>
      </c>
      <c r="J256" s="488"/>
    </row>
    <row r="257" spans="1:10" ht="20.25" customHeight="1" x14ac:dyDescent="0.2">
      <c r="A257" s="571" t="s">
        <v>319</v>
      </c>
      <c r="B257" s="487"/>
      <c r="C257" s="487"/>
      <c r="D257" s="487"/>
      <c r="E257" s="488"/>
      <c r="F257" s="572">
        <f>I201</f>
        <v>1.89</v>
      </c>
      <c r="G257" s="488"/>
      <c r="H257" s="115">
        <f t="shared" si="3"/>
        <v>49.451250000000002</v>
      </c>
      <c r="I257" s="570">
        <f t="shared" si="4"/>
        <v>93.46</v>
      </c>
      <c r="J257" s="488"/>
    </row>
    <row r="258" spans="1:10" ht="20.25" customHeight="1" x14ac:dyDescent="0.2">
      <c r="A258" s="571" t="s">
        <v>320</v>
      </c>
      <c r="B258" s="487"/>
      <c r="C258" s="487"/>
      <c r="D258" s="487"/>
      <c r="E258" s="488"/>
      <c r="F258" s="572">
        <f>I204</f>
        <v>2.63</v>
      </c>
      <c r="G258" s="488"/>
      <c r="H258" s="115">
        <f t="shared" si="3"/>
        <v>118.51</v>
      </c>
      <c r="I258" s="570">
        <f t="shared" si="4"/>
        <v>311.68</v>
      </c>
      <c r="J258" s="488"/>
    </row>
    <row r="259" spans="1:10" ht="20.25" customHeight="1" x14ac:dyDescent="0.2">
      <c r="A259" s="571" t="s">
        <v>321</v>
      </c>
      <c r="B259" s="487"/>
      <c r="C259" s="487"/>
      <c r="D259" s="487"/>
      <c r="E259" s="488"/>
      <c r="F259" s="572">
        <f>I207</f>
        <v>3.16</v>
      </c>
      <c r="G259" s="488"/>
      <c r="H259" s="115">
        <f t="shared" si="3"/>
        <v>7230.8432624999996</v>
      </c>
      <c r="I259" s="570">
        <f t="shared" si="4"/>
        <v>22849.46</v>
      </c>
      <c r="J259" s="488"/>
    </row>
    <row r="260" spans="1:10" ht="20.25" customHeight="1" x14ac:dyDescent="0.2">
      <c r="A260" s="571" t="s">
        <v>504</v>
      </c>
      <c r="B260" s="487"/>
      <c r="C260" s="487"/>
      <c r="D260" s="487"/>
      <c r="E260" s="488"/>
      <c r="F260" s="601">
        <f>I210</f>
        <v>3.95</v>
      </c>
      <c r="G260" s="488"/>
      <c r="H260" s="115">
        <f t="shared" si="3"/>
        <v>320.56</v>
      </c>
      <c r="I260" s="570">
        <f t="shared" si="4"/>
        <v>1266.21</v>
      </c>
      <c r="J260" s="488"/>
    </row>
    <row r="261" spans="1:10" ht="20.25" customHeight="1" x14ac:dyDescent="0.2">
      <c r="A261" s="571" t="s">
        <v>323</v>
      </c>
      <c r="B261" s="487"/>
      <c r="C261" s="487"/>
      <c r="D261" s="487"/>
      <c r="E261" s="488"/>
      <c r="F261" s="601">
        <f>I213</f>
        <v>5.92</v>
      </c>
      <c r="G261" s="488"/>
      <c r="H261" s="115">
        <f t="shared" si="3"/>
        <v>0</v>
      </c>
      <c r="I261" s="570">
        <f t="shared" si="4"/>
        <v>0</v>
      </c>
      <c r="J261" s="488"/>
    </row>
    <row r="262" spans="1:10" ht="20.25" customHeight="1" x14ac:dyDescent="0.2">
      <c r="A262" s="571" t="s">
        <v>324</v>
      </c>
      <c r="B262" s="487"/>
      <c r="C262" s="487"/>
      <c r="D262" s="487"/>
      <c r="E262" s="488"/>
      <c r="F262" s="601">
        <f>I216</f>
        <v>10.52</v>
      </c>
      <c r="G262" s="488"/>
      <c r="H262" s="115">
        <f t="shared" si="3"/>
        <v>0</v>
      </c>
      <c r="I262" s="570">
        <f t="shared" si="4"/>
        <v>0</v>
      </c>
      <c r="J262" s="488"/>
    </row>
    <row r="263" spans="1:10" ht="20.25" customHeight="1" x14ac:dyDescent="0.2">
      <c r="A263" s="562" t="s">
        <v>325</v>
      </c>
      <c r="B263" s="487"/>
      <c r="C263" s="487"/>
      <c r="D263" s="487"/>
      <c r="E263" s="487"/>
      <c r="F263" s="487"/>
      <c r="G263" s="488"/>
      <c r="H263" s="116">
        <f t="shared" si="3"/>
        <v>25855.239337499999</v>
      </c>
      <c r="I263" s="600">
        <f>SUM(I254:I262)</f>
        <v>99375.77</v>
      </c>
      <c r="J263" s="488"/>
    </row>
    <row r="264" spans="1:10" ht="25.5" customHeight="1" x14ac:dyDescent="0.2">
      <c r="A264" s="571" t="s">
        <v>326</v>
      </c>
      <c r="B264" s="487"/>
      <c r="C264" s="487"/>
      <c r="D264" s="487"/>
      <c r="E264" s="488"/>
      <c r="F264" s="572">
        <f>I222</f>
        <v>1.75</v>
      </c>
      <c r="G264" s="488"/>
      <c r="H264" s="117">
        <f t="shared" si="3"/>
        <v>1134.9953958333335</v>
      </c>
      <c r="I264" s="570">
        <f t="shared" ref="I264:I271" si="5">ROUND(F264*H264,2)</f>
        <v>1986.24</v>
      </c>
      <c r="J264" s="488"/>
    </row>
    <row r="265" spans="1:10" ht="20.25" customHeight="1" x14ac:dyDescent="0.2">
      <c r="A265" s="571" t="s">
        <v>327</v>
      </c>
      <c r="B265" s="487"/>
      <c r="C265" s="487"/>
      <c r="D265" s="487"/>
      <c r="E265" s="488"/>
      <c r="F265" s="572">
        <f>I225</f>
        <v>5.92</v>
      </c>
      <c r="G265" s="488"/>
      <c r="H265" s="117">
        <f t="shared" si="3"/>
        <v>0</v>
      </c>
      <c r="I265" s="570">
        <f t="shared" si="5"/>
        <v>0</v>
      </c>
      <c r="J265" s="488"/>
    </row>
    <row r="266" spans="1:10" ht="20.25" customHeight="1" x14ac:dyDescent="0.2">
      <c r="A266" s="571" t="s">
        <v>328</v>
      </c>
      <c r="B266" s="487"/>
      <c r="C266" s="487"/>
      <c r="D266" s="487"/>
      <c r="E266" s="488"/>
      <c r="F266" s="572">
        <f>I228</f>
        <v>10.52</v>
      </c>
      <c r="G266" s="488"/>
      <c r="H266" s="117">
        <f t="shared" si="3"/>
        <v>0</v>
      </c>
      <c r="I266" s="570">
        <f t="shared" si="5"/>
        <v>0</v>
      </c>
      <c r="J266" s="488"/>
    </row>
    <row r="267" spans="1:10" ht="20.25" customHeight="1" x14ac:dyDescent="0.2">
      <c r="A267" s="571" t="s">
        <v>505</v>
      </c>
      <c r="B267" s="487"/>
      <c r="C267" s="487"/>
      <c r="D267" s="487"/>
      <c r="E267" s="488"/>
      <c r="F267" s="572">
        <f>I231</f>
        <v>0.53</v>
      </c>
      <c r="G267" s="488"/>
      <c r="H267" s="117">
        <f t="shared" si="3"/>
        <v>406.78545833333334</v>
      </c>
      <c r="I267" s="570">
        <f t="shared" si="5"/>
        <v>215.6</v>
      </c>
      <c r="J267" s="488"/>
    </row>
    <row r="268" spans="1:10" ht="20.25" customHeight="1" x14ac:dyDescent="0.2">
      <c r="A268" s="571" t="s">
        <v>506</v>
      </c>
      <c r="B268" s="487"/>
      <c r="C268" s="487"/>
      <c r="D268" s="487"/>
      <c r="E268" s="488"/>
      <c r="F268" s="572">
        <f>I234</f>
        <v>1.75</v>
      </c>
      <c r="G268" s="488"/>
      <c r="H268" s="117">
        <f t="shared" si="3"/>
        <v>0</v>
      </c>
      <c r="I268" s="570">
        <f t="shared" si="5"/>
        <v>0</v>
      </c>
      <c r="J268" s="488"/>
    </row>
    <row r="269" spans="1:10" ht="20.25" customHeight="1" x14ac:dyDescent="0.2">
      <c r="A269" s="571" t="s">
        <v>507</v>
      </c>
      <c r="B269" s="487"/>
      <c r="C269" s="487"/>
      <c r="D269" s="487"/>
      <c r="E269" s="488"/>
      <c r="F269" s="572">
        <f>I237</f>
        <v>1.75</v>
      </c>
      <c r="G269" s="488"/>
      <c r="H269" s="117">
        <f t="shared" si="3"/>
        <v>0</v>
      </c>
      <c r="I269" s="570">
        <f t="shared" si="5"/>
        <v>0</v>
      </c>
      <c r="J269" s="488"/>
    </row>
    <row r="270" spans="1:10" ht="25.5" customHeight="1" x14ac:dyDescent="0.2">
      <c r="A270" s="571" t="s">
        <v>508</v>
      </c>
      <c r="B270" s="487"/>
      <c r="C270" s="487"/>
      <c r="D270" s="487"/>
      <c r="E270" s="488"/>
      <c r="F270" s="572">
        <f>I240</f>
        <v>1.75</v>
      </c>
      <c r="G270" s="488"/>
      <c r="H270" s="117">
        <f t="shared" si="3"/>
        <v>0</v>
      </c>
      <c r="I270" s="570">
        <f t="shared" si="5"/>
        <v>0</v>
      </c>
      <c r="J270" s="488"/>
    </row>
    <row r="271" spans="1:10" ht="33" customHeight="1" x14ac:dyDescent="0.2">
      <c r="A271" s="571" t="s">
        <v>509</v>
      </c>
      <c r="B271" s="487"/>
      <c r="C271" s="487"/>
      <c r="D271" s="487"/>
      <c r="E271" s="488"/>
      <c r="F271" s="572">
        <f>I243</f>
        <v>0.05</v>
      </c>
      <c r="G271" s="488"/>
      <c r="H271" s="117">
        <f t="shared" si="3"/>
        <v>120.12502500000001</v>
      </c>
      <c r="I271" s="570">
        <f t="shared" si="5"/>
        <v>6.01</v>
      </c>
      <c r="J271" s="488"/>
    </row>
    <row r="272" spans="1:10" ht="20.25" customHeight="1" x14ac:dyDescent="0.2">
      <c r="A272" s="562" t="s">
        <v>334</v>
      </c>
      <c r="B272" s="487"/>
      <c r="C272" s="487"/>
      <c r="D272" s="487"/>
      <c r="E272" s="487"/>
      <c r="F272" s="487"/>
      <c r="G272" s="488"/>
      <c r="H272" s="116">
        <f t="shared" si="3"/>
        <v>1661.9058791666669</v>
      </c>
      <c r="I272" s="600">
        <f>SUM(I264:I271)</f>
        <v>2207.8500000000004</v>
      </c>
      <c r="J272" s="488"/>
    </row>
    <row r="273" spans="1:26" ht="20.25" customHeight="1" x14ac:dyDescent="0.2">
      <c r="A273" s="571" t="s">
        <v>335</v>
      </c>
      <c r="B273" s="487"/>
      <c r="C273" s="487"/>
      <c r="D273" s="487"/>
      <c r="E273" s="488"/>
      <c r="F273" s="572">
        <f>I250</f>
        <v>10.52</v>
      </c>
      <c r="G273" s="488"/>
      <c r="H273" s="115">
        <f>I45</f>
        <v>159</v>
      </c>
      <c r="I273" s="570">
        <f>ROUND(F273*H273,2)</f>
        <v>1672.68</v>
      </c>
      <c r="J273" s="488"/>
    </row>
    <row r="274" spans="1:26" ht="20.25" customHeight="1" x14ac:dyDescent="0.2">
      <c r="A274" s="562" t="s">
        <v>510</v>
      </c>
      <c r="B274" s="487"/>
      <c r="C274" s="487"/>
      <c r="D274" s="487"/>
      <c r="E274" s="487"/>
      <c r="F274" s="487"/>
      <c r="G274" s="488"/>
      <c r="H274" s="116">
        <f t="shared" ref="H274:I274" si="6">H273</f>
        <v>159</v>
      </c>
      <c r="I274" s="600">
        <f t="shared" si="6"/>
        <v>1672.68</v>
      </c>
      <c r="J274" s="488"/>
    </row>
    <row r="275" spans="1:26" ht="20.25" customHeight="1" x14ac:dyDescent="0.2">
      <c r="A275" s="571" t="s">
        <v>337</v>
      </c>
      <c r="B275" s="487"/>
      <c r="C275" s="487"/>
      <c r="D275" s="487"/>
      <c r="E275" s="487"/>
      <c r="F275" s="487"/>
      <c r="G275" s="488"/>
      <c r="H275" s="115">
        <f>I46</f>
        <v>0</v>
      </c>
      <c r="I275" s="598">
        <v>0</v>
      </c>
      <c r="J275" s="488"/>
    </row>
    <row r="276" spans="1:26" ht="20.25" customHeight="1" x14ac:dyDescent="0.2">
      <c r="A276" s="562" t="s">
        <v>338</v>
      </c>
      <c r="B276" s="487"/>
      <c r="C276" s="487"/>
      <c r="D276" s="487"/>
      <c r="E276" s="487"/>
      <c r="F276" s="487"/>
      <c r="G276" s="488"/>
      <c r="H276" s="116">
        <f>H275</f>
        <v>0</v>
      </c>
      <c r="I276" s="563">
        <v>0</v>
      </c>
      <c r="J276" s="488"/>
    </row>
    <row r="277" spans="1:26" ht="20.25" customHeight="1" x14ac:dyDescent="0.2">
      <c r="A277" s="562" t="s">
        <v>511</v>
      </c>
      <c r="B277" s="487"/>
      <c r="C277" s="487"/>
      <c r="D277" s="487"/>
      <c r="E277" s="487"/>
      <c r="F277" s="487"/>
      <c r="G277" s="488"/>
      <c r="H277" s="116">
        <f>ROUND(H263+H272+H274+H276,2)</f>
        <v>27676.15</v>
      </c>
      <c r="I277" s="563">
        <f>SUM(I263+I272+I274+I276)</f>
        <v>103256.3</v>
      </c>
      <c r="J277" s="488"/>
    </row>
    <row r="278" spans="1:26" x14ac:dyDescent="0.2">
      <c r="A278" s="599"/>
      <c r="B278" s="487"/>
      <c r="C278" s="487"/>
      <c r="D278" s="487"/>
      <c r="E278" s="487"/>
      <c r="F278" s="487"/>
      <c r="G278" s="487"/>
      <c r="H278" s="487"/>
      <c r="I278" s="487"/>
      <c r="J278" s="488"/>
      <c r="K278" s="51"/>
      <c r="L278" s="51"/>
      <c r="M278" s="51"/>
      <c r="N278" s="51"/>
      <c r="O278" s="51"/>
      <c r="P278" s="51"/>
      <c r="Q278" s="51"/>
      <c r="R278" s="51"/>
      <c r="S278" s="51"/>
      <c r="T278" s="51"/>
      <c r="U278" s="51"/>
      <c r="V278" s="51"/>
      <c r="W278" s="51"/>
      <c r="X278" s="51"/>
      <c r="Y278" s="51"/>
      <c r="Z278" s="51"/>
    </row>
    <row r="279" spans="1:26" ht="20.25" customHeight="1" x14ac:dyDescent="0.2">
      <c r="A279" s="590" t="s">
        <v>512</v>
      </c>
      <c r="B279" s="487"/>
      <c r="C279" s="487"/>
      <c r="D279" s="487"/>
      <c r="E279" s="487"/>
      <c r="F279" s="487"/>
      <c r="G279" s="487"/>
      <c r="H279" s="488"/>
      <c r="I279" s="594">
        <f>I277</f>
        <v>103256.3</v>
      </c>
      <c r="J279" s="488"/>
    </row>
    <row r="280" spans="1:26" ht="20.25" customHeight="1" x14ac:dyDescent="0.2">
      <c r="A280" s="590" t="s">
        <v>513</v>
      </c>
      <c r="B280" s="487"/>
      <c r="C280" s="487"/>
      <c r="D280" s="487"/>
      <c r="E280" s="487"/>
      <c r="F280" s="487"/>
      <c r="G280" s="487"/>
      <c r="H280" s="488"/>
      <c r="I280" s="593">
        <f>H21</f>
        <v>20</v>
      </c>
      <c r="J280" s="488"/>
    </row>
    <row r="281" spans="1:26" ht="20.25" customHeight="1" x14ac:dyDescent="0.2">
      <c r="A281" s="590" t="s">
        <v>591</v>
      </c>
      <c r="B281" s="487"/>
      <c r="C281" s="487"/>
      <c r="D281" s="487"/>
      <c r="E281" s="487"/>
      <c r="F281" s="487"/>
      <c r="G281" s="487"/>
      <c r="H281" s="488"/>
      <c r="I281" s="594">
        <f>ROUND(I277*I280,2)</f>
        <v>2065126</v>
      </c>
      <c r="J281" s="488"/>
    </row>
    <row r="282" spans="1:26" ht="20.25" customHeight="1" x14ac:dyDescent="0.2">
      <c r="A282" s="595" t="s">
        <v>514</v>
      </c>
      <c r="B282" s="596"/>
      <c r="C282" s="596"/>
      <c r="D282" s="596"/>
      <c r="E282" s="596"/>
      <c r="F282" s="596"/>
      <c r="G282" s="596"/>
      <c r="H282" s="596"/>
      <c r="I282" s="596"/>
      <c r="J282" s="597"/>
    </row>
    <row r="283" spans="1:26" ht="20.25" customHeight="1" x14ac:dyDescent="0.2">
      <c r="A283" s="554" t="s">
        <v>515</v>
      </c>
      <c r="B283" s="487"/>
      <c r="C283" s="487"/>
      <c r="D283" s="487"/>
      <c r="E283" s="487"/>
      <c r="F283" s="488"/>
      <c r="G283" s="554" t="s">
        <v>516</v>
      </c>
      <c r="H283" s="487"/>
      <c r="I283" s="487"/>
      <c r="J283" s="488"/>
    </row>
    <row r="284" spans="1:26" ht="20.25" customHeight="1" x14ac:dyDescent="0.2">
      <c r="A284" s="591" t="s">
        <v>108</v>
      </c>
      <c r="B284" s="487"/>
      <c r="C284" s="487"/>
      <c r="D284" s="487"/>
      <c r="E284" s="487"/>
      <c r="F284" s="488"/>
      <c r="G284" s="592">
        <f>'4. SVS Cál DEMO Limpeza Geral'!$L$28</f>
        <v>21.786978884354941</v>
      </c>
      <c r="H284" s="487"/>
      <c r="I284" s="487"/>
      <c r="J284" s="488"/>
    </row>
    <row r="285" spans="1:26" ht="32.25" customHeight="1" x14ac:dyDescent="0.2">
      <c r="A285" s="586" t="s">
        <v>517</v>
      </c>
      <c r="B285" s="487"/>
      <c r="C285" s="487"/>
      <c r="D285" s="487"/>
      <c r="E285" s="487"/>
      <c r="F285" s="487"/>
      <c r="G285" s="487"/>
      <c r="H285" s="487"/>
      <c r="I285" s="487"/>
      <c r="J285" s="488"/>
    </row>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sheetData>
  <sheetProtection selectLockedCells="1" selectUnlockedCells="1"/>
  <mergeCells count="528">
    <mergeCell ref="I47:J47"/>
    <mergeCell ref="A48:H48"/>
    <mergeCell ref="I48:J48"/>
    <mergeCell ref="A49:J49"/>
    <mergeCell ref="A50:J50"/>
    <mergeCell ref="A51:J51"/>
    <mergeCell ref="A52:J52"/>
    <mergeCell ref="B53:G53"/>
    <mergeCell ref="H53:J53"/>
    <mergeCell ref="B54:G54"/>
    <mergeCell ref="H54:J54"/>
    <mergeCell ref="D9:H9"/>
    <mergeCell ref="I9:J9"/>
    <mergeCell ref="D10:F10"/>
    <mergeCell ref="I10:J10"/>
    <mergeCell ref="B12:G12"/>
    <mergeCell ref="I12:J12"/>
    <mergeCell ref="B13:D13"/>
    <mergeCell ref="F13:G13"/>
    <mergeCell ref="I13:J13"/>
    <mergeCell ref="I15:J15"/>
    <mergeCell ref="A17:J17"/>
    <mergeCell ref="B18:G18"/>
    <mergeCell ref="H18:J18"/>
    <mergeCell ref="B19:G19"/>
    <mergeCell ref="H19:J19"/>
    <mergeCell ref="B20:G20"/>
    <mergeCell ref="G46:H46"/>
    <mergeCell ref="H20:J20"/>
    <mergeCell ref="I46:J46"/>
    <mergeCell ref="A47:H47"/>
    <mergeCell ref="B21:G21"/>
    <mergeCell ref="H21:J21"/>
    <mergeCell ref="A23:J23"/>
    <mergeCell ref="A31:F31"/>
    <mergeCell ref="G31:H31"/>
    <mergeCell ref="I31:J31"/>
    <mergeCell ref="A32:F32"/>
    <mergeCell ref="G29:H29"/>
    <mergeCell ref="I29:J29"/>
    <mergeCell ref="A27:F27"/>
    <mergeCell ref="G27:H27"/>
    <mergeCell ref="I27:J27"/>
    <mergeCell ref="A28:F28"/>
    <mergeCell ref="G28:H28"/>
    <mergeCell ref="I28:J28"/>
    <mergeCell ref="A29:F29"/>
    <mergeCell ref="G26:H26"/>
    <mergeCell ref="I26:J26"/>
    <mergeCell ref="A24:F24"/>
    <mergeCell ref="G24:H24"/>
    <mergeCell ref="I24:J24"/>
    <mergeCell ref="A25:F25"/>
    <mergeCell ref="G25:H25"/>
    <mergeCell ref="I25:J25"/>
    <mergeCell ref="A26:F26"/>
    <mergeCell ref="A1:J1"/>
    <mergeCell ref="A2:J2"/>
    <mergeCell ref="A4:J4"/>
    <mergeCell ref="A5:J5"/>
    <mergeCell ref="A7:J7"/>
    <mergeCell ref="A9:C10"/>
    <mergeCell ref="A3:J3"/>
    <mergeCell ref="B11:C11"/>
    <mergeCell ref="E11:F11"/>
    <mergeCell ref="I36:J36"/>
    <mergeCell ref="A37:F37"/>
    <mergeCell ref="G37:H37"/>
    <mergeCell ref="I37:J37"/>
    <mergeCell ref="G32:H32"/>
    <mergeCell ref="I32:J32"/>
    <mergeCell ref="A30:F30"/>
    <mergeCell ref="G30:H30"/>
    <mergeCell ref="I30:J30"/>
    <mergeCell ref="A33:F33"/>
    <mergeCell ref="G33:H33"/>
    <mergeCell ref="I33:J33"/>
    <mergeCell ref="A34:H34"/>
    <mergeCell ref="I34:J34"/>
    <mergeCell ref="G35:H35"/>
    <mergeCell ref="I35:J35"/>
    <mergeCell ref="A35:F35"/>
    <mergeCell ref="A36:F36"/>
    <mergeCell ref="G36:H36"/>
    <mergeCell ref="G40:H40"/>
    <mergeCell ref="I40:J40"/>
    <mergeCell ref="A38:F38"/>
    <mergeCell ref="G38:H38"/>
    <mergeCell ref="I38:J38"/>
    <mergeCell ref="A39:F39"/>
    <mergeCell ref="G39:H39"/>
    <mergeCell ref="I39:J39"/>
    <mergeCell ref="A40:F40"/>
    <mergeCell ref="A41:F41"/>
    <mergeCell ref="G41:H41"/>
    <mergeCell ref="I41:J41"/>
    <mergeCell ref="A42:F42"/>
    <mergeCell ref="G42:H42"/>
    <mergeCell ref="I42:J42"/>
    <mergeCell ref="I43:J43"/>
    <mergeCell ref="A43:H43"/>
    <mergeCell ref="A44:F44"/>
    <mergeCell ref="G44:H44"/>
    <mergeCell ref="I44:J44"/>
    <mergeCell ref="A45:H45"/>
    <mergeCell ref="I45:J45"/>
    <mergeCell ref="A46:F46"/>
    <mergeCell ref="B93:H93"/>
    <mergeCell ref="B94:H94"/>
    <mergeCell ref="B87:J87"/>
    <mergeCell ref="B89:J89"/>
    <mergeCell ref="B90:I90"/>
    <mergeCell ref="B91:I91"/>
    <mergeCell ref="B92:H92"/>
    <mergeCell ref="B80:H80"/>
    <mergeCell ref="B81:H81"/>
    <mergeCell ref="B82:H82"/>
    <mergeCell ref="B83:H83"/>
    <mergeCell ref="B84:H84"/>
    <mergeCell ref="A85:H85"/>
    <mergeCell ref="B86:J86"/>
    <mergeCell ref="B58:J58"/>
    <mergeCell ref="B55:G55"/>
    <mergeCell ref="H55:J55"/>
    <mergeCell ref="B56:G56"/>
    <mergeCell ref="H56:J56"/>
    <mergeCell ref="B57:G57"/>
    <mergeCell ref="H57:J57"/>
    <mergeCell ref="A121:I121"/>
    <mergeCell ref="A123:J123"/>
    <mergeCell ref="A124:J124"/>
    <mergeCell ref="B104:J104"/>
    <mergeCell ref="A106:J106"/>
    <mergeCell ref="B107:I107"/>
    <mergeCell ref="B108:I108"/>
    <mergeCell ref="B109:I109"/>
    <mergeCell ref="B110:I110"/>
    <mergeCell ref="A111:I111"/>
    <mergeCell ref="A113:J113"/>
    <mergeCell ref="B114:I114"/>
    <mergeCell ref="B77:H77"/>
    <mergeCell ref="B78:H78"/>
    <mergeCell ref="B79:D79"/>
    <mergeCell ref="B115:I115"/>
    <mergeCell ref="B116:I116"/>
    <mergeCell ref="B117:I117"/>
    <mergeCell ref="B118:I118"/>
    <mergeCell ref="B119:I119"/>
    <mergeCell ref="B120:I120"/>
    <mergeCell ref="B95:H95"/>
    <mergeCell ref="B96:D96"/>
    <mergeCell ref="B97:H97"/>
    <mergeCell ref="B98:H98"/>
    <mergeCell ref="B99:H99"/>
    <mergeCell ref="B100:D100"/>
    <mergeCell ref="B101:I101"/>
    <mergeCell ref="A102:I102"/>
    <mergeCell ref="B103:J103"/>
    <mergeCell ref="A91:A95"/>
    <mergeCell ref="A96:A99"/>
    <mergeCell ref="J91:J95"/>
    <mergeCell ref="J96:J99"/>
    <mergeCell ref="A88:J88"/>
    <mergeCell ref="A163:I163"/>
    <mergeCell ref="B164:H164"/>
    <mergeCell ref="A169:I169"/>
    <mergeCell ref="A125:B125"/>
    <mergeCell ref="D125:E125"/>
    <mergeCell ref="G125:H125"/>
    <mergeCell ref="A60:J60"/>
    <mergeCell ref="B61:H61"/>
    <mergeCell ref="B62:D62"/>
    <mergeCell ref="G62:I62"/>
    <mergeCell ref="B63:C63"/>
    <mergeCell ref="D63:H63"/>
    <mergeCell ref="B64:I64"/>
    <mergeCell ref="A65:I65"/>
    <mergeCell ref="B66:J66"/>
    <mergeCell ref="A68:J68"/>
    <mergeCell ref="B69:I69"/>
    <mergeCell ref="B70:I70"/>
    <mergeCell ref="B71:I71"/>
    <mergeCell ref="A72:I72"/>
    <mergeCell ref="B73:J73"/>
    <mergeCell ref="B75:J75"/>
    <mergeCell ref="B76:H76"/>
    <mergeCell ref="A154:I154"/>
    <mergeCell ref="B138:I138"/>
    <mergeCell ref="A139:I139"/>
    <mergeCell ref="B152:I152"/>
    <mergeCell ref="B153:I153"/>
    <mergeCell ref="B160:H160"/>
    <mergeCell ref="A161:I161"/>
    <mergeCell ref="B162:H162"/>
    <mergeCell ref="B144:I144"/>
    <mergeCell ref="A145:I145"/>
    <mergeCell ref="B146:J146"/>
    <mergeCell ref="A148:J148"/>
    <mergeCell ref="B149:I149"/>
    <mergeCell ref="B150:I150"/>
    <mergeCell ref="B151:I151"/>
    <mergeCell ref="A175:J175"/>
    <mergeCell ref="A176:I176"/>
    <mergeCell ref="B177:I177"/>
    <mergeCell ref="B178:I178"/>
    <mergeCell ref="A171:A173"/>
    <mergeCell ref="B171:C173"/>
    <mergeCell ref="A196:C196"/>
    <mergeCell ref="G196:H196"/>
    <mergeCell ref="A126:F126"/>
    <mergeCell ref="G126:I126"/>
    <mergeCell ref="B128:I128"/>
    <mergeCell ref="B129:I129"/>
    <mergeCell ref="B130:I130"/>
    <mergeCell ref="B131:I131"/>
    <mergeCell ref="B132:I132"/>
    <mergeCell ref="B158:H158"/>
    <mergeCell ref="A159:I159"/>
    <mergeCell ref="A156:J156"/>
    <mergeCell ref="A157:J157"/>
    <mergeCell ref="B133:I133"/>
    <mergeCell ref="B134:I134"/>
    <mergeCell ref="A135:I135"/>
    <mergeCell ref="A136:J136"/>
    <mergeCell ref="B137:I137"/>
    <mergeCell ref="K164:L164"/>
    <mergeCell ref="A165:A166"/>
    <mergeCell ref="F165:H165"/>
    <mergeCell ref="F166:H166"/>
    <mergeCell ref="B165:E166"/>
    <mergeCell ref="B167:E167"/>
    <mergeCell ref="F167:H167"/>
    <mergeCell ref="B168:E168"/>
    <mergeCell ref="F168:H168"/>
    <mergeCell ref="A199:C199"/>
    <mergeCell ref="G199:H199"/>
    <mergeCell ref="I199:J199"/>
    <mergeCell ref="A200:C200"/>
    <mergeCell ref="E200:F200"/>
    <mergeCell ref="G200:H200"/>
    <mergeCell ref="I200:J200"/>
    <mergeCell ref="B170:J170"/>
    <mergeCell ref="B179:I179"/>
    <mergeCell ref="B180:I180"/>
    <mergeCell ref="B181:I181"/>
    <mergeCell ref="A182:I182"/>
    <mergeCell ref="B183:I183"/>
    <mergeCell ref="A184:G184"/>
    <mergeCell ref="A186:J186"/>
    <mergeCell ref="A197:C197"/>
    <mergeCell ref="G194:H194"/>
    <mergeCell ref="I194:J194"/>
    <mergeCell ref="E197:F197"/>
    <mergeCell ref="G197:H197"/>
    <mergeCell ref="A195:H195"/>
    <mergeCell ref="I195:J195"/>
    <mergeCell ref="I196:J196"/>
    <mergeCell ref="I197:J197"/>
    <mergeCell ref="A201:H201"/>
    <mergeCell ref="I201:J201"/>
    <mergeCell ref="G190:H190"/>
    <mergeCell ref="I190:J190"/>
    <mergeCell ref="A187:J187"/>
    <mergeCell ref="A188:J188"/>
    <mergeCell ref="A189:C189"/>
    <mergeCell ref="D189:F189"/>
    <mergeCell ref="G189:H189"/>
    <mergeCell ref="I189:J189"/>
    <mergeCell ref="A190:C190"/>
    <mergeCell ref="A191:C191"/>
    <mergeCell ref="E191:F191"/>
    <mergeCell ref="G191:H191"/>
    <mergeCell ref="I191:J191"/>
    <mergeCell ref="A192:H192"/>
    <mergeCell ref="I192:J192"/>
    <mergeCell ref="A193:C193"/>
    <mergeCell ref="G193:H193"/>
    <mergeCell ref="I193:J193"/>
    <mergeCell ref="A194:C194"/>
    <mergeCell ref="E194:F194"/>
    <mergeCell ref="A198:H198"/>
    <mergeCell ref="I198:J198"/>
    <mergeCell ref="A202:C202"/>
    <mergeCell ref="G202:H202"/>
    <mergeCell ref="I202:J202"/>
    <mergeCell ref="A203:C203"/>
    <mergeCell ref="E203:F203"/>
    <mergeCell ref="G203:H203"/>
    <mergeCell ref="I203:J203"/>
    <mergeCell ref="A252:J252"/>
    <mergeCell ref="A253:E253"/>
    <mergeCell ref="A238:C238"/>
    <mergeCell ref="G238:H238"/>
    <mergeCell ref="I238:J238"/>
    <mergeCell ref="A239:C239"/>
    <mergeCell ref="E239:F239"/>
    <mergeCell ref="G239:H239"/>
    <mergeCell ref="I239:J239"/>
    <mergeCell ref="E242:F242"/>
    <mergeCell ref="G249:H249"/>
    <mergeCell ref="I249:J249"/>
    <mergeCell ref="G242:H242"/>
    <mergeCell ref="A240:H240"/>
    <mergeCell ref="I240:J240"/>
    <mergeCell ref="A241:C241"/>
    <mergeCell ref="G241:H241"/>
    <mergeCell ref="A247:C247"/>
    <mergeCell ref="E249:F249"/>
    <mergeCell ref="A260:E260"/>
    <mergeCell ref="F260:G260"/>
    <mergeCell ref="I260:J260"/>
    <mergeCell ref="A261:E261"/>
    <mergeCell ref="F261:G261"/>
    <mergeCell ref="G248:H248"/>
    <mergeCell ref="I248:J248"/>
    <mergeCell ref="A262:E262"/>
    <mergeCell ref="F262:G262"/>
    <mergeCell ref="F253:G253"/>
    <mergeCell ref="I253:J253"/>
    <mergeCell ref="I264:J264"/>
    <mergeCell ref="I265:J265"/>
    <mergeCell ref="A263:G263"/>
    <mergeCell ref="I263:J263"/>
    <mergeCell ref="A264:E264"/>
    <mergeCell ref="F264:G264"/>
    <mergeCell ref="A265:E265"/>
    <mergeCell ref="F265:G265"/>
    <mergeCell ref="I261:J261"/>
    <mergeCell ref="I262:J262"/>
    <mergeCell ref="I267:J267"/>
    <mergeCell ref="I268:J268"/>
    <mergeCell ref="A266:E266"/>
    <mergeCell ref="F266:G266"/>
    <mergeCell ref="I266:J266"/>
    <mergeCell ref="A267:E267"/>
    <mergeCell ref="F267:G267"/>
    <mergeCell ref="A268:E268"/>
    <mergeCell ref="F268:G268"/>
    <mergeCell ref="I270:J270"/>
    <mergeCell ref="I271:J271"/>
    <mergeCell ref="A269:E269"/>
    <mergeCell ref="F269:G269"/>
    <mergeCell ref="I269:J269"/>
    <mergeCell ref="A270:E270"/>
    <mergeCell ref="F270:G270"/>
    <mergeCell ref="A271:E271"/>
    <mergeCell ref="F271:G271"/>
    <mergeCell ref="A278:J278"/>
    <mergeCell ref="A279:H279"/>
    <mergeCell ref="I279:J279"/>
    <mergeCell ref="A272:G272"/>
    <mergeCell ref="I272:J272"/>
    <mergeCell ref="A273:E273"/>
    <mergeCell ref="F273:G273"/>
    <mergeCell ref="I273:J273"/>
    <mergeCell ref="I274:J274"/>
    <mergeCell ref="A274:G274"/>
    <mergeCell ref="A284:F284"/>
    <mergeCell ref="G284:J284"/>
    <mergeCell ref="I258:J258"/>
    <mergeCell ref="I259:J259"/>
    <mergeCell ref="A257:E257"/>
    <mergeCell ref="F257:G257"/>
    <mergeCell ref="I257:J257"/>
    <mergeCell ref="A258:E258"/>
    <mergeCell ref="F258:G258"/>
    <mergeCell ref="A259:E259"/>
    <mergeCell ref="F259:G259"/>
    <mergeCell ref="I280:J280"/>
    <mergeCell ref="A280:H280"/>
    <mergeCell ref="A281:H281"/>
    <mergeCell ref="I281:J281"/>
    <mergeCell ref="A282:J282"/>
    <mergeCell ref="G283:J283"/>
    <mergeCell ref="A283:F283"/>
    <mergeCell ref="A275:G275"/>
    <mergeCell ref="I275:J275"/>
    <mergeCell ref="A276:G276"/>
    <mergeCell ref="I276:J276"/>
    <mergeCell ref="A277:G277"/>
    <mergeCell ref="I277:J277"/>
    <mergeCell ref="A285:J285"/>
    <mergeCell ref="A209:C209"/>
    <mergeCell ref="A210:H210"/>
    <mergeCell ref="I210:J210"/>
    <mergeCell ref="A211:C211"/>
    <mergeCell ref="G211:H211"/>
    <mergeCell ref="I211:J211"/>
    <mergeCell ref="I212:J212"/>
    <mergeCell ref="A212:C212"/>
    <mergeCell ref="A213:H213"/>
    <mergeCell ref="I213:J213"/>
    <mergeCell ref="A214:C214"/>
    <mergeCell ref="G214:H214"/>
    <mergeCell ref="I214:J214"/>
    <mergeCell ref="I215:J215"/>
    <mergeCell ref="A215:C215"/>
    <mergeCell ref="A216:H216"/>
    <mergeCell ref="I216:J216"/>
    <mergeCell ref="A217:J217"/>
    <mergeCell ref="A248:C248"/>
    <mergeCell ref="A249:C249"/>
    <mergeCell ref="A242:C242"/>
    <mergeCell ref="A218:J218"/>
    <mergeCell ref="A219:C219"/>
    <mergeCell ref="D219:F219"/>
    <mergeCell ref="G219:H219"/>
    <mergeCell ref="I219:J219"/>
    <mergeCell ref="A220:C220"/>
    <mergeCell ref="G220:H220"/>
    <mergeCell ref="I220:J220"/>
    <mergeCell ref="E206:F206"/>
    <mergeCell ref="G206:H206"/>
    <mergeCell ref="E212:F212"/>
    <mergeCell ref="G212:H212"/>
    <mergeCell ref="E215:F215"/>
    <mergeCell ref="G215:H215"/>
    <mergeCell ref="A204:H204"/>
    <mergeCell ref="I204:J204"/>
    <mergeCell ref="A205:C205"/>
    <mergeCell ref="G205:H205"/>
    <mergeCell ref="I205:J205"/>
    <mergeCell ref="I206:J206"/>
    <mergeCell ref="E209:F209"/>
    <mergeCell ref="G209:H209"/>
    <mergeCell ref="A206:C206"/>
    <mergeCell ref="A207:H207"/>
    <mergeCell ref="I207:J207"/>
    <mergeCell ref="A208:C208"/>
    <mergeCell ref="G208:H208"/>
    <mergeCell ref="I208:J208"/>
    <mergeCell ref="I209:J209"/>
    <mergeCell ref="I233:J233"/>
    <mergeCell ref="A233:C233"/>
    <mergeCell ref="A234:H234"/>
    <mergeCell ref="I234:J234"/>
    <mergeCell ref="E233:F233"/>
    <mergeCell ref="G233:H233"/>
    <mergeCell ref="A221:C221"/>
    <mergeCell ref="E221:F221"/>
    <mergeCell ref="G221:H221"/>
    <mergeCell ref="I221:J221"/>
    <mergeCell ref="A222:H222"/>
    <mergeCell ref="I222:J222"/>
    <mergeCell ref="A231:H231"/>
    <mergeCell ref="I231:J231"/>
    <mergeCell ref="G229:H229"/>
    <mergeCell ref="I229:J229"/>
    <mergeCell ref="A230:C230"/>
    <mergeCell ref="E230:F230"/>
    <mergeCell ref="A229:C229"/>
    <mergeCell ref="A227:C227"/>
    <mergeCell ref="E227:F227"/>
    <mergeCell ref="G230:H230"/>
    <mergeCell ref="I230:J230"/>
    <mergeCell ref="A228:H228"/>
    <mergeCell ref="I235:J235"/>
    <mergeCell ref="I255:J255"/>
    <mergeCell ref="I256:J256"/>
    <mergeCell ref="A254:E254"/>
    <mergeCell ref="F254:G254"/>
    <mergeCell ref="I254:J254"/>
    <mergeCell ref="A255:E255"/>
    <mergeCell ref="F255:G255"/>
    <mergeCell ref="A256:E256"/>
    <mergeCell ref="F256:G256"/>
    <mergeCell ref="A244:J244"/>
    <mergeCell ref="A243:H243"/>
    <mergeCell ref="I243:J243"/>
    <mergeCell ref="A245:J246"/>
    <mergeCell ref="I247:J247"/>
    <mergeCell ref="D247:F247"/>
    <mergeCell ref="G247:H247"/>
    <mergeCell ref="A250:H250"/>
    <mergeCell ref="I250:J250"/>
    <mergeCell ref="A251:J251"/>
    <mergeCell ref="A236:C236"/>
    <mergeCell ref="E236:F236"/>
    <mergeCell ref="I241:J241"/>
    <mergeCell ref="I242:J242"/>
    <mergeCell ref="G236:H236"/>
    <mergeCell ref="I236:J236"/>
    <mergeCell ref="A237:H237"/>
    <mergeCell ref="I237:J237"/>
    <mergeCell ref="A223:C223"/>
    <mergeCell ref="G223:H223"/>
    <mergeCell ref="I223:J223"/>
    <mergeCell ref="A224:C224"/>
    <mergeCell ref="E224:F224"/>
    <mergeCell ref="G224:H224"/>
    <mergeCell ref="I224:J224"/>
    <mergeCell ref="G227:H227"/>
    <mergeCell ref="I227:J227"/>
    <mergeCell ref="A225:H225"/>
    <mergeCell ref="I225:J225"/>
    <mergeCell ref="A226:C226"/>
    <mergeCell ref="G226:H226"/>
    <mergeCell ref="I226:J226"/>
    <mergeCell ref="I228:J228"/>
    <mergeCell ref="A232:C232"/>
    <mergeCell ref="G232:H232"/>
    <mergeCell ref="I232:J232"/>
    <mergeCell ref="A235:C235"/>
    <mergeCell ref="G235:H235"/>
    <mergeCell ref="A74:J74"/>
    <mergeCell ref="A67:J67"/>
    <mergeCell ref="A59:J59"/>
    <mergeCell ref="A22:J22"/>
    <mergeCell ref="A16:J16"/>
    <mergeCell ref="A14:J14"/>
    <mergeCell ref="A185:J185"/>
    <mergeCell ref="A174:J174"/>
    <mergeCell ref="A147:J147"/>
    <mergeCell ref="A127:J127"/>
    <mergeCell ref="A122:J122"/>
    <mergeCell ref="A112:J112"/>
    <mergeCell ref="A105:J105"/>
    <mergeCell ref="E100:I100"/>
    <mergeCell ref="E96:I96"/>
    <mergeCell ref="D171:F173"/>
    <mergeCell ref="G171:H173"/>
    <mergeCell ref="J171:J173"/>
    <mergeCell ref="A15:G15"/>
    <mergeCell ref="B142:I142"/>
    <mergeCell ref="B143:I143"/>
    <mergeCell ref="A140:J140"/>
    <mergeCell ref="A141:J141"/>
    <mergeCell ref="B155:J155"/>
  </mergeCells>
  <conditionalFormatting sqref="A14">
    <cfRule type="notContainsBlanks" dxfId="6" priority="1">
      <formula>LEN(TRIM(A14))&gt;0</formula>
    </cfRule>
  </conditionalFormatting>
  <printOptions horizontalCentered="1"/>
  <pageMargins left="0" right="0" top="0.39370078740157483" bottom="0" header="0" footer="0"/>
  <pageSetup paperSize="9" scale="43" pageOrder="overThenDown" orientation="portrait" r:id="rId1"/>
  <headerFooter>
    <oddHeader>&amp;R&amp;P de &amp;N</oddHeader>
    <oddFooter>&amp;L&amp;F - &amp;A&amp;CPágina &amp;P de &amp;N</oddFooter>
  </headerFooter>
  <rowBreaks count="3" manualBreakCount="3">
    <brk id="88" max="9" man="1"/>
    <brk id="174" max="9" man="1"/>
    <brk id="251"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4"/>
  <sheetViews>
    <sheetView showGridLines="0" tabSelected="1" topLeftCell="A45" zoomScaleNormal="100" workbookViewId="0">
      <selection activeCell="B25" sqref="B25"/>
    </sheetView>
  </sheetViews>
  <sheetFormatPr defaultColWidth="14.42578125" defaultRowHeight="15" customHeight="1" x14ac:dyDescent="0.2"/>
  <cols>
    <col min="1" max="1" width="17.28515625" style="21" customWidth="1"/>
    <col min="2" max="2" width="8" style="21" customWidth="1"/>
    <col min="3" max="3" width="17.28515625" style="21" customWidth="1"/>
    <col min="4" max="7" width="15.42578125" style="21" customWidth="1"/>
    <col min="8" max="8" width="12.28515625" style="21" customWidth="1"/>
    <col min="9" max="9" width="20.42578125" style="21" customWidth="1"/>
    <col min="10" max="10" width="21.42578125" style="21" customWidth="1"/>
    <col min="11" max="11" width="12.5703125" style="21" customWidth="1"/>
    <col min="12" max="12" width="12.7109375" style="21" customWidth="1"/>
    <col min="13" max="26" width="8" style="21" customWidth="1"/>
    <col min="27" max="16384" width="14.42578125" style="21"/>
  </cols>
  <sheetData>
    <row r="1" spans="1:26" ht="14.25" x14ac:dyDescent="0.2">
      <c r="A1" s="492" t="s">
        <v>0</v>
      </c>
      <c r="B1" s="478"/>
      <c r="C1" s="478"/>
      <c r="D1" s="478"/>
      <c r="E1" s="478"/>
      <c r="F1" s="478"/>
      <c r="G1" s="478"/>
      <c r="H1" s="478"/>
      <c r="I1" s="478"/>
      <c r="J1" s="478"/>
    </row>
    <row r="2" spans="1:26" ht="14.25" x14ac:dyDescent="0.2">
      <c r="A2" s="492" t="s">
        <v>1</v>
      </c>
      <c r="B2" s="478"/>
      <c r="C2" s="478"/>
      <c r="D2" s="478"/>
      <c r="E2" s="478"/>
      <c r="F2" s="478"/>
      <c r="G2" s="478"/>
      <c r="H2" s="478"/>
      <c r="I2" s="478"/>
      <c r="J2" s="478"/>
    </row>
    <row r="3" spans="1:26" ht="14.25" x14ac:dyDescent="0.2">
      <c r="A3" s="492" t="s">
        <v>2</v>
      </c>
      <c r="B3" s="478"/>
      <c r="C3" s="478"/>
      <c r="D3" s="478"/>
      <c r="E3" s="478"/>
      <c r="F3" s="478"/>
      <c r="G3" s="478"/>
      <c r="H3" s="478"/>
      <c r="I3" s="478"/>
      <c r="J3" s="478"/>
    </row>
    <row r="4" spans="1:26" ht="14.25" x14ac:dyDescent="0.2">
      <c r="A4" s="493" t="str">
        <f>'1. SVS ABA DE CARREGAMENTO'!A4</f>
        <v>CAMPUS SÃO VICENTE DO SUL</v>
      </c>
      <c r="B4" s="478"/>
      <c r="C4" s="478"/>
      <c r="D4" s="478"/>
      <c r="E4" s="478"/>
      <c r="F4" s="478"/>
      <c r="G4" s="478"/>
      <c r="H4" s="478"/>
      <c r="I4" s="478"/>
      <c r="J4" s="478"/>
    </row>
    <row r="5" spans="1:26" ht="14.25" x14ac:dyDescent="0.2">
      <c r="A5" s="494" t="s">
        <v>291</v>
      </c>
      <c r="B5" s="478"/>
      <c r="C5" s="478"/>
      <c r="D5" s="478"/>
      <c r="E5" s="478"/>
      <c r="F5" s="478"/>
      <c r="G5" s="478"/>
      <c r="H5" s="478"/>
      <c r="I5" s="478"/>
      <c r="J5" s="478"/>
    </row>
    <row r="6" spans="1:26" ht="9.9499999999999993" customHeight="1" x14ac:dyDescent="0.2">
      <c r="A6" s="1"/>
      <c r="B6" s="1"/>
      <c r="C6" s="1"/>
      <c r="D6" s="1"/>
      <c r="E6" s="1"/>
      <c r="F6" s="1"/>
      <c r="G6" s="1"/>
      <c r="H6" s="1"/>
      <c r="I6" s="1"/>
      <c r="J6" s="1"/>
      <c r="K6" s="51"/>
      <c r="L6" s="51"/>
      <c r="M6" s="51"/>
      <c r="N6" s="51"/>
      <c r="O6" s="51"/>
      <c r="P6" s="51"/>
      <c r="Q6" s="51"/>
      <c r="R6" s="51"/>
      <c r="S6" s="51"/>
      <c r="T6" s="51"/>
      <c r="U6" s="51"/>
      <c r="V6" s="51"/>
      <c r="W6" s="51"/>
      <c r="X6" s="51"/>
      <c r="Y6" s="51"/>
      <c r="Z6" s="51"/>
    </row>
    <row r="7" spans="1:26" ht="14.25" x14ac:dyDescent="0.2">
      <c r="A7" s="554" t="str">
        <f>'7. SVS Planilha Área Geral'!A7:J7</f>
        <v>IN/MPDG Nº 05/2017 - Anexo VII-D</v>
      </c>
      <c r="B7" s="487"/>
      <c r="C7" s="487"/>
      <c r="D7" s="487"/>
      <c r="E7" s="487"/>
      <c r="F7" s="487"/>
      <c r="G7" s="487"/>
      <c r="H7" s="487"/>
      <c r="I7" s="487"/>
      <c r="J7" s="488"/>
    </row>
    <row r="8" spans="1:26" ht="9.9499999999999993" customHeight="1" x14ac:dyDescent="0.2">
      <c r="A8" s="672"/>
      <c r="B8" s="478"/>
      <c r="C8" s="478"/>
      <c r="D8" s="478"/>
      <c r="E8" s="478"/>
      <c r="F8" s="478"/>
      <c r="G8" s="478"/>
      <c r="H8" s="478"/>
      <c r="I8" s="478"/>
      <c r="J8" s="478"/>
      <c r="K8" s="51"/>
      <c r="L8" s="51"/>
      <c r="M8" s="51"/>
      <c r="N8" s="51"/>
      <c r="O8" s="51"/>
      <c r="P8" s="51"/>
      <c r="Q8" s="51"/>
      <c r="R8" s="51"/>
      <c r="S8" s="51"/>
      <c r="T8" s="51"/>
      <c r="U8" s="51"/>
      <c r="V8" s="51"/>
      <c r="W8" s="51"/>
      <c r="X8" s="51"/>
      <c r="Y8" s="51"/>
      <c r="Z8" s="51"/>
    </row>
    <row r="9" spans="1:26" ht="21" customHeight="1" x14ac:dyDescent="0.2">
      <c r="A9" s="643" t="s">
        <v>518</v>
      </c>
      <c r="B9" s="578"/>
      <c r="C9" s="579"/>
      <c r="D9" s="647" t="s">
        <v>519</v>
      </c>
      <c r="E9" s="578"/>
      <c r="F9" s="578"/>
      <c r="G9" s="578"/>
      <c r="H9" s="578"/>
      <c r="I9" s="648" t="str">
        <f>'1. SVS ABA DE CARREGAMENTO'!A4</f>
        <v>CAMPUS SÃO VICENTE DO SUL</v>
      </c>
      <c r="J9" s="579"/>
      <c r="K9" s="46"/>
    </row>
    <row r="10" spans="1:26" ht="21" customHeight="1" x14ac:dyDescent="0.2">
      <c r="A10" s="580"/>
      <c r="B10" s="485"/>
      <c r="C10" s="505"/>
      <c r="D10" s="673" t="s">
        <v>294</v>
      </c>
      <c r="E10" s="485"/>
      <c r="F10" s="485"/>
      <c r="G10" s="50">
        <f>'5. SVS Cálc. DEMO Banheiros'!D11</f>
        <v>6230.1156041666673</v>
      </c>
      <c r="H10" s="10" t="s">
        <v>295</v>
      </c>
      <c r="I10" s="674" t="s">
        <v>296</v>
      </c>
      <c r="J10" s="505"/>
      <c r="K10" s="46"/>
    </row>
    <row r="11" spans="1:26" ht="33" customHeight="1" x14ac:dyDescent="0.2">
      <c r="A11" s="52" t="s">
        <v>297</v>
      </c>
      <c r="B11" s="644" t="str">
        <f>'1. SVS ABA DE CARREGAMENTO'!B11</f>
        <v>23243.000810/2021-41</v>
      </c>
      <c r="C11" s="579"/>
      <c r="D11" s="52" t="s">
        <v>298</v>
      </c>
      <c r="E11" s="645" t="str">
        <f>'1. SVS ABA DE CARREGAMENTO'!B12</f>
        <v>33 / 2021</v>
      </c>
      <c r="F11" s="579"/>
      <c r="G11" s="52" t="s">
        <v>55</v>
      </c>
      <c r="H11" s="53">
        <f>'1. SVS ABA DE CARREGAMENTO'!B13</f>
        <v>0</v>
      </c>
      <c r="I11" s="54" t="s">
        <v>56</v>
      </c>
      <c r="J11" s="55" t="str">
        <f>'1. SVS ABA DE CARREGAMENTO'!B14</f>
        <v>09h (Horário de Brasília)</v>
      </c>
      <c r="K11" s="46"/>
    </row>
    <row r="12" spans="1:26" ht="21" customHeight="1" x14ac:dyDescent="0.2">
      <c r="A12" s="16" t="s">
        <v>57</v>
      </c>
      <c r="B12" s="651" t="str">
        <f>'1. SVS ABA DE CARREGAMENTO'!B15</f>
        <v>xxxx xxxx xxxx</v>
      </c>
      <c r="C12" s="487"/>
      <c r="D12" s="487"/>
      <c r="E12" s="487"/>
      <c r="F12" s="487"/>
      <c r="G12" s="488"/>
      <c r="H12" s="56" t="s">
        <v>299</v>
      </c>
      <c r="I12" s="652" t="str">
        <f>'1. SVS ABA DE CARREGAMENTO'!B16</f>
        <v>zz.zzz.zzz/zzzz-zz</v>
      </c>
      <c r="J12" s="488"/>
      <c r="K12" s="46"/>
    </row>
    <row r="13" spans="1:26" ht="21" customHeight="1" x14ac:dyDescent="0.2">
      <c r="A13" s="16" t="s">
        <v>300</v>
      </c>
      <c r="B13" s="651" t="str">
        <f>'1. SVS ABA DE CARREGAMENTO'!B17</f>
        <v>Nome Completo</v>
      </c>
      <c r="C13" s="487"/>
      <c r="D13" s="488"/>
      <c r="E13" s="16" t="s">
        <v>301</v>
      </c>
      <c r="F13" s="653" t="str">
        <f>'1. SVS ABA DE CARREGAMENTO'!B18</f>
        <v>yyy.yyy.yyy-yy</v>
      </c>
      <c r="G13" s="488"/>
      <c r="H13" s="57" t="s">
        <v>302</v>
      </c>
      <c r="I13" s="654" t="str">
        <f>'1. SVS ABA DE CARREGAMENTO'!B19</f>
        <v>tttt tttt tttt</v>
      </c>
      <c r="J13" s="655"/>
      <c r="K13" s="46"/>
    </row>
    <row r="14" spans="1:26" ht="21" customHeight="1" x14ac:dyDescent="0.2">
      <c r="A14" s="670" t="str">
        <f>IF('1. SVS ABA DE CARREGAMENTO'!B15="","PLANILHA CUSTOS E FORMAÇÃO DE PREÇOS DA ADMINISTRAÇÃO DO","")</f>
        <v/>
      </c>
      <c r="B14" s="478"/>
      <c r="C14" s="478"/>
      <c r="D14" s="478"/>
      <c r="E14" s="478"/>
      <c r="F14" s="478"/>
      <c r="G14" s="478"/>
      <c r="H14" s="671" t="str">
        <f>IF('1. SVS ABA DE CARREGAMENTO'!B15="",'1. SVS ABA DE CARREGAMENTO'!A4,"")</f>
        <v/>
      </c>
      <c r="I14" s="478"/>
      <c r="J14" s="478"/>
      <c r="K14" s="46"/>
    </row>
    <row r="15" spans="1:26" ht="31.5" customHeight="1" x14ac:dyDescent="0.2">
      <c r="A15" s="553" t="s">
        <v>734</v>
      </c>
      <c r="B15" s="553"/>
      <c r="C15" s="553"/>
      <c r="D15" s="553"/>
      <c r="E15" s="553"/>
      <c r="F15" s="553"/>
      <c r="G15" s="553"/>
      <c r="H15" s="4">
        <f>'1. SVS ABA DE CARREGAMENTO'!B51</f>
        <v>1</v>
      </c>
      <c r="I15" s="656" t="str">
        <f>IF(H15=1,"LUCRO REAL",IF(H15=2,"LUCRO PRESUMIDO",IF(H15=3,"SIMPLES-Anexo III",IF(H15=4,"SIMPLES-Anexo IV",IF(H15=5,"LUCRO REAL - PIS/COFINS Não Cumulativo","RT Inválido")))))</f>
        <v>LUCRO REAL</v>
      </c>
      <c r="J15" s="488"/>
      <c r="K15" s="46"/>
    </row>
    <row r="16" spans="1:26" x14ac:dyDescent="0.2">
      <c r="A16" s="1"/>
      <c r="B16" s="1"/>
      <c r="C16" s="1"/>
      <c r="D16" s="1"/>
      <c r="E16" s="1"/>
      <c r="F16" s="1"/>
      <c r="G16" s="1"/>
      <c r="H16" s="1"/>
      <c r="I16" s="1"/>
      <c r="J16" s="1"/>
      <c r="K16" s="51"/>
      <c r="L16" s="51"/>
      <c r="M16" s="51"/>
      <c r="N16" s="51"/>
      <c r="O16" s="51"/>
      <c r="P16" s="51"/>
      <c r="Q16" s="51"/>
      <c r="R16" s="51"/>
      <c r="S16" s="51"/>
      <c r="T16" s="51"/>
      <c r="U16" s="51"/>
      <c r="V16" s="51"/>
      <c r="W16" s="51"/>
      <c r="X16" s="51"/>
      <c r="Y16" s="51"/>
      <c r="Z16" s="51"/>
    </row>
    <row r="17" spans="1:26" ht="21" customHeight="1" x14ac:dyDescent="0.2">
      <c r="A17" s="554" t="s">
        <v>303</v>
      </c>
      <c r="B17" s="487"/>
      <c r="C17" s="487"/>
      <c r="D17" s="487"/>
      <c r="E17" s="487"/>
      <c r="F17" s="487"/>
      <c r="G17" s="487"/>
      <c r="H17" s="487"/>
      <c r="I17" s="487"/>
      <c r="J17" s="488"/>
      <c r="K17" s="46"/>
    </row>
    <row r="18" spans="1:26" ht="21" customHeight="1" x14ac:dyDescent="0.2">
      <c r="A18" s="58" t="s">
        <v>304</v>
      </c>
      <c r="B18" s="555" t="s">
        <v>305</v>
      </c>
      <c r="C18" s="487"/>
      <c r="D18" s="487"/>
      <c r="E18" s="487"/>
      <c r="F18" s="487"/>
      <c r="G18" s="488"/>
      <c r="H18" s="657">
        <f>'1. SVS ABA DE CARREGAMENTO'!B54</f>
        <v>0</v>
      </c>
      <c r="I18" s="487"/>
      <c r="J18" s="488"/>
      <c r="K18" s="46"/>
      <c r="N18" s="46"/>
    </row>
    <row r="19" spans="1:26" ht="21" customHeight="1" x14ac:dyDescent="0.2">
      <c r="A19" s="58" t="s">
        <v>306</v>
      </c>
      <c r="B19" s="555" t="s">
        <v>98</v>
      </c>
      <c r="C19" s="487"/>
      <c r="D19" s="487"/>
      <c r="E19" s="487"/>
      <c r="F19" s="487"/>
      <c r="G19" s="488"/>
      <c r="H19" s="657" t="str">
        <f>'1. SVS ABA DE CARREGAMENTO'!B55</f>
        <v>São Vicente do Sul/RS</v>
      </c>
      <c r="I19" s="487"/>
      <c r="J19" s="488"/>
      <c r="K19" s="46"/>
    </row>
    <row r="20" spans="1:26" ht="27.75" customHeight="1" x14ac:dyDescent="0.2">
      <c r="A20" s="58" t="s">
        <v>307</v>
      </c>
      <c r="B20" s="555" t="s">
        <v>308</v>
      </c>
      <c r="C20" s="487"/>
      <c r="D20" s="487"/>
      <c r="E20" s="487"/>
      <c r="F20" s="487"/>
      <c r="G20" s="488"/>
      <c r="H20" s="657" t="str">
        <f>'1. SVS ABA DE CARREGAMENTO'!B56</f>
        <v>CCT Sindasseio 2022/2022 - Registro no MTE: RS005021/2021</v>
      </c>
      <c r="I20" s="487"/>
      <c r="J20" s="488"/>
      <c r="K20" s="46"/>
    </row>
    <row r="21" spans="1:26" ht="21" customHeight="1" x14ac:dyDescent="0.2">
      <c r="A21" s="58" t="s">
        <v>309</v>
      </c>
      <c r="B21" s="555" t="s">
        <v>310</v>
      </c>
      <c r="C21" s="487"/>
      <c r="D21" s="487"/>
      <c r="E21" s="487"/>
      <c r="F21" s="487"/>
      <c r="G21" s="488"/>
      <c r="H21" s="658">
        <f>'1. SVS ABA DE CARREGAMENTO'!B57</f>
        <v>20</v>
      </c>
      <c r="I21" s="487"/>
      <c r="J21" s="488"/>
      <c r="K21" s="46"/>
    </row>
    <row r="22" spans="1:26" x14ac:dyDescent="0.2">
      <c r="A22" s="1"/>
      <c r="B22" s="1"/>
      <c r="C22" s="1"/>
      <c r="D22" s="1"/>
      <c r="E22" s="1"/>
      <c r="F22" s="1"/>
      <c r="G22" s="1"/>
      <c r="H22" s="1"/>
      <c r="I22" s="1"/>
      <c r="J22" s="1"/>
      <c r="K22" s="51"/>
      <c r="L22" s="51"/>
      <c r="M22" s="51"/>
      <c r="N22" s="51"/>
      <c r="O22" s="51"/>
      <c r="P22" s="51"/>
      <c r="Q22" s="51"/>
      <c r="R22" s="51"/>
      <c r="S22" s="51"/>
      <c r="T22" s="51"/>
      <c r="U22" s="51"/>
      <c r="V22" s="51"/>
      <c r="W22" s="51"/>
      <c r="X22" s="51"/>
      <c r="Y22" s="51"/>
      <c r="Z22" s="51"/>
    </row>
    <row r="23" spans="1:26" ht="21" customHeight="1" x14ac:dyDescent="0.2">
      <c r="A23" s="554" t="s">
        <v>311</v>
      </c>
      <c r="B23" s="487"/>
      <c r="C23" s="487"/>
      <c r="D23" s="487"/>
      <c r="E23" s="487"/>
      <c r="F23" s="487"/>
      <c r="G23" s="487"/>
      <c r="H23" s="487"/>
      <c r="I23" s="487"/>
      <c r="J23" s="488"/>
      <c r="K23" s="46"/>
    </row>
    <row r="24" spans="1:26" ht="21" customHeight="1" x14ac:dyDescent="0.2">
      <c r="A24" s="646" t="s">
        <v>312</v>
      </c>
      <c r="B24" s="487"/>
      <c r="C24" s="487"/>
      <c r="D24" s="487"/>
      <c r="E24" s="487"/>
      <c r="F24" s="488"/>
      <c r="G24" s="646" t="s">
        <v>313</v>
      </c>
      <c r="H24" s="488"/>
      <c r="I24" s="646" t="s">
        <v>314</v>
      </c>
      <c r="J24" s="488"/>
      <c r="K24" s="46"/>
    </row>
    <row r="25" spans="1:26" ht="21" customHeight="1" x14ac:dyDescent="0.2">
      <c r="A25" s="569" t="s">
        <v>520</v>
      </c>
      <c r="B25" s="487"/>
      <c r="C25" s="487"/>
      <c r="D25" s="487"/>
      <c r="E25" s="487"/>
      <c r="F25" s="488"/>
      <c r="G25" s="638" t="s">
        <v>316</v>
      </c>
      <c r="H25" s="488"/>
      <c r="I25" s="641">
        <f>'5. SVS Cálc. DEMO Banheiros'!D8</f>
        <v>5240.3412500000013</v>
      </c>
      <c r="J25" s="488"/>
      <c r="K25" s="46"/>
    </row>
    <row r="26" spans="1:26" ht="21" customHeight="1" x14ac:dyDescent="0.2">
      <c r="A26" s="569" t="s">
        <v>521</v>
      </c>
      <c r="B26" s="487"/>
      <c r="C26" s="487"/>
      <c r="D26" s="487"/>
      <c r="E26" s="487"/>
      <c r="F26" s="488"/>
      <c r="G26" s="638" t="s">
        <v>316</v>
      </c>
      <c r="H26" s="488"/>
      <c r="I26" s="641">
        <f>'5. SVS Cálc. DEMO Banheiros'!D9</f>
        <v>771.33319583333332</v>
      </c>
      <c r="J26" s="488"/>
      <c r="K26" s="46"/>
    </row>
    <row r="27" spans="1:26" ht="21" customHeight="1" x14ac:dyDescent="0.2">
      <c r="A27" s="569" t="s">
        <v>522</v>
      </c>
      <c r="B27" s="487"/>
      <c r="C27" s="487"/>
      <c r="D27" s="487"/>
      <c r="E27" s="487"/>
      <c r="F27" s="488"/>
      <c r="G27" s="638" t="s">
        <v>316</v>
      </c>
      <c r="H27" s="488"/>
      <c r="I27" s="641">
        <f>'5. SVS Cálc. DEMO Banheiros'!D10</f>
        <v>218.44115833333331</v>
      </c>
      <c r="J27" s="488"/>
      <c r="K27" s="46"/>
    </row>
    <row r="28" spans="1:26" ht="21" customHeight="1" x14ac:dyDescent="0.2">
      <c r="A28" s="631" t="s">
        <v>523</v>
      </c>
      <c r="B28" s="487"/>
      <c r="C28" s="487"/>
      <c r="D28" s="487"/>
      <c r="E28" s="487"/>
      <c r="F28" s="487"/>
      <c r="G28" s="487"/>
      <c r="H28" s="488"/>
      <c r="I28" s="632">
        <f>SUM(I25:J27)</f>
        <v>6230.1156041666673</v>
      </c>
      <c r="J28" s="488"/>
      <c r="K28" s="46"/>
    </row>
    <row r="29" spans="1:26" ht="21" customHeight="1" x14ac:dyDescent="0.2">
      <c r="A29" s="569" t="s">
        <v>337</v>
      </c>
      <c r="B29" s="487"/>
      <c r="C29" s="487"/>
      <c r="D29" s="487"/>
      <c r="E29" s="487"/>
      <c r="F29" s="488"/>
      <c r="G29" s="638" t="s">
        <v>316</v>
      </c>
      <c r="H29" s="488"/>
      <c r="I29" s="640">
        <v>0</v>
      </c>
      <c r="J29" s="488"/>
      <c r="K29" s="46"/>
    </row>
    <row r="30" spans="1:26" ht="21" customHeight="1" x14ac:dyDescent="0.2">
      <c r="A30" s="631" t="s">
        <v>338</v>
      </c>
      <c r="B30" s="487"/>
      <c r="C30" s="487"/>
      <c r="D30" s="487"/>
      <c r="E30" s="487"/>
      <c r="F30" s="487"/>
      <c r="G30" s="487"/>
      <c r="H30" s="488"/>
      <c r="I30" s="632">
        <v>0</v>
      </c>
      <c r="J30" s="488"/>
      <c r="K30" s="46"/>
    </row>
    <row r="31" spans="1:26" ht="21" customHeight="1" x14ac:dyDescent="0.2">
      <c r="A31" s="631" t="s">
        <v>524</v>
      </c>
      <c r="B31" s="487"/>
      <c r="C31" s="487"/>
      <c r="D31" s="487"/>
      <c r="E31" s="487"/>
      <c r="F31" s="487"/>
      <c r="G31" s="487"/>
      <c r="H31" s="488"/>
      <c r="I31" s="632">
        <f>I28+I30</f>
        <v>6230.1156041666673</v>
      </c>
      <c r="J31" s="488"/>
      <c r="K31" s="46"/>
    </row>
    <row r="32" spans="1:26" ht="14.25" x14ac:dyDescent="0.2">
      <c r="A32" s="675"/>
      <c r="B32" s="661"/>
      <c r="C32" s="661"/>
      <c r="D32" s="661"/>
      <c r="E32" s="661"/>
      <c r="F32" s="661"/>
      <c r="G32" s="661"/>
      <c r="H32" s="661"/>
      <c r="I32" s="661"/>
      <c r="J32" s="662"/>
      <c r="K32" s="46"/>
    </row>
    <row r="33" spans="1:12" ht="21" customHeight="1" x14ac:dyDescent="0.2">
      <c r="A33" s="554" t="s">
        <v>340</v>
      </c>
      <c r="B33" s="487"/>
      <c r="C33" s="487"/>
      <c r="D33" s="487"/>
      <c r="E33" s="487"/>
      <c r="F33" s="487"/>
      <c r="G33" s="487"/>
      <c r="H33" s="487"/>
      <c r="I33" s="487"/>
      <c r="J33" s="488"/>
      <c r="K33" s="46"/>
    </row>
    <row r="34" spans="1:12" ht="21" customHeight="1" x14ac:dyDescent="0.2">
      <c r="A34" s="554" t="s">
        <v>341</v>
      </c>
      <c r="B34" s="487"/>
      <c r="C34" s="487"/>
      <c r="D34" s="487"/>
      <c r="E34" s="487"/>
      <c r="F34" s="487"/>
      <c r="G34" s="487"/>
      <c r="H34" s="487"/>
      <c r="I34" s="487"/>
      <c r="J34" s="488"/>
      <c r="K34" s="46"/>
    </row>
    <row r="35" spans="1:12" ht="21" customHeight="1" x14ac:dyDescent="0.2">
      <c r="A35" s="554" t="s">
        <v>342</v>
      </c>
      <c r="B35" s="487"/>
      <c r="C35" s="487"/>
      <c r="D35" s="487"/>
      <c r="E35" s="487"/>
      <c r="F35" s="487"/>
      <c r="G35" s="487"/>
      <c r="H35" s="487"/>
      <c r="I35" s="487"/>
      <c r="J35" s="488"/>
      <c r="K35" s="46"/>
    </row>
    <row r="36" spans="1:12" ht="21" customHeight="1" x14ac:dyDescent="0.2">
      <c r="A36" s="59">
        <v>1</v>
      </c>
      <c r="B36" s="634" t="s">
        <v>102</v>
      </c>
      <c r="C36" s="487"/>
      <c r="D36" s="487"/>
      <c r="E36" s="487"/>
      <c r="F36" s="487"/>
      <c r="G36" s="488"/>
      <c r="H36" s="636" t="str">
        <f>'1. SVS ABA DE CARREGAMENTO'!B60</f>
        <v>Limpeza, Asseio e Conservação</v>
      </c>
      <c r="I36" s="487"/>
      <c r="J36" s="488"/>
    </row>
    <row r="37" spans="1:12" ht="21" customHeight="1" x14ac:dyDescent="0.2">
      <c r="A37" s="59">
        <v>2</v>
      </c>
      <c r="B37" s="634" t="s">
        <v>104</v>
      </c>
      <c r="C37" s="487"/>
      <c r="D37" s="487"/>
      <c r="E37" s="487"/>
      <c r="F37" s="487"/>
      <c r="G37" s="488"/>
      <c r="H37" s="636">
        <f>'1. SVS ABA DE CARREGAMENTO'!C61</f>
        <v>5143</v>
      </c>
      <c r="I37" s="487"/>
      <c r="J37" s="488"/>
    </row>
    <row r="38" spans="1:12" ht="21" customHeight="1" x14ac:dyDescent="0.2">
      <c r="A38" s="59">
        <v>3</v>
      </c>
      <c r="B38" s="634" t="s">
        <v>106</v>
      </c>
      <c r="C38" s="487"/>
      <c r="D38" s="487"/>
      <c r="E38" s="487"/>
      <c r="F38" s="487"/>
      <c r="G38" s="488"/>
      <c r="H38" s="635">
        <f>'1. SVS ABA DE CARREGAMENTO'!C63</f>
        <v>1314.09</v>
      </c>
      <c r="I38" s="487"/>
      <c r="J38" s="488"/>
    </row>
    <row r="39" spans="1:12" ht="21" customHeight="1" x14ac:dyDescent="0.2">
      <c r="A39" s="59">
        <v>4</v>
      </c>
      <c r="B39" s="634" t="s">
        <v>107</v>
      </c>
      <c r="C39" s="487"/>
      <c r="D39" s="487"/>
      <c r="E39" s="487"/>
      <c r="F39" s="487"/>
      <c r="G39" s="488"/>
      <c r="H39" s="636" t="str">
        <f>'1. SVS ABA DE CARREGAMENTO'!C64</f>
        <v>Servente de Limpeza</v>
      </c>
      <c r="I39" s="487"/>
      <c r="J39" s="488"/>
    </row>
    <row r="40" spans="1:12" ht="21" customHeight="1" x14ac:dyDescent="0.2">
      <c r="A40" s="59">
        <v>5</v>
      </c>
      <c r="B40" s="634" t="s">
        <v>109</v>
      </c>
      <c r="C40" s="487"/>
      <c r="D40" s="487"/>
      <c r="E40" s="487"/>
      <c r="F40" s="487"/>
      <c r="G40" s="488"/>
      <c r="H40" s="637">
        <f>'1. SVS ABA DE CARREGAMENTO'!C65</f>
        <v>44562</v>
      </c>
      <c r="I40" s="487"/>
      <c r="J40" s="488"/>
    </row>
    <row r="41" spans="1:12" ht="21" customHeight="1" x14ac:dyDescent="0.2">
      <c r="A41" s="60" t="s">
        <v>343</v>
      </c>
      <c r="B41" s="633" t="s">
        <v>344</v>
      </c>
      <c r="C41" s="487"/>
      <c r="D41" s="487"/>
      <c r="E41" s="487"/>
      <c r="F41" s="487"/>
      <c r="G41" s="487"/>
      <c r="H41" s="487"/>
      <c r="I41" s="487"/>
      <c r="J41" s="488"/>
      <c r="K41" s="46"/>
      <c r="L41" s="46"/>
    </row>
    <row r="42" spans="1:12" ht="14.25" x14ac:dyDescent="0.2">
      <c r="A42" s="663"/>
      <c r="B42" s="661"/>
      <c r="C42" s="661"/>
      <c r="D42" s="661"/>
      <c r="E42" s="661"/>
      <c r="F42" s="661"/>
      <c r="G42" s="661"/>
      <c r="H42" s="661"/>
      <c r="I42" s="661"/>
      <c r="J42" s="662"/>
      <c r="K42" s="46"/>
      <c r="L42" s="46"/>
    </row>
    <row r="43" spans="1:12" ht="21" customHeight="1" x14ac:dyDescent="0.2">
      <c r="A43" s="554" t="s">
        <v>345</v>
      </c>
      <c r="B43" s="487"/>
      <c r="C43" s="487"/>
      <c r="D43" s="487"/>
      <c r="E43" s="487"/>
      <c r="F43" s="487"/>
      <c r="G43" s="487"/>
      <c r="H43" s="487"/>
      <c r="I43" s="487"/>
      <c r="J43" s="488"/>
      <c r="K43" s="46"/>
      <c r="L43" s="46"/>
    </row>
    <row r="44" spans="1:12" ht="21" customHeight="1" x14ac:dyDescent="0.2">
      <c r="A44" s="4">
        <v>1</v>
      </c>
      <c r="B44" s="554" t="s">
        <v>346</v>
      </c>
      <c r="C44" s="487"/>
      <c r="D44" s="487"/>
      <c r="E44" s="487"/>
      <c r="F44" s="487"/>
      <c r="G44" s="487"/>
      <c r="H44" s="488"/>
      <c r="I44" s="17" t="s">
        <v>347</v>
      </c>
      <c r="J44" s="4" t="s">
        <v>348</v>
      </c>
      <c r="K44" s="46"/>
      <c r="L44" s="46"/>
    </row>
    <row r="45" spans="1:12" ht="25.5" customHeight="1" x14ac:dyDescent="0.2">
      <c r="A45" s="58" t="s">
        <v>304</v>
      </c>
      <c r="B45" s="628" t="s">
        <v>738</v>
      </c>
      <c r="C45" s="487"/>
      <c r="D45" s="487"/>
      <c r="E45" s="61">
        <f>'1. SVS ABA DE CARREGAMENTO'!C68</f>
        <v>44</v>
      </c>
      <c r="F45" s="62" t="s">
        <v>349</v>
      </c>
      <c r="G45" s="629" t="str">
        <f>'1. SVS ABA DE CARREGAMENTO'!B62</f>
        <v>Cláusula Quarta da CCT 2022/2022</v>
      </c>
      <c r="H45" s="487"/>
      <c r="I45" s="488"/>
      <c r="J45" s="63">
        <f>H38/44*'1. SVS ABA DE CARREGAMENTO'!C68</f>
        <v>1314.09</v>
      </c>
      <c r="K45" s="46"/>
      <c r="L45" s="46"/>
    </row>
    <row r="46" spans="1:12" ht="24.75" customHeight="1" x14ac:dyDescent="0.2">
      <c r="A46" s="58" t="s">
        <v>306</v>
      </c>
      <c r="B46" s="555" t="s">
        <v>350</v>
      </c>
      <c r="C46" s="487"/>
      <c r="D46" s="629" t="str">
        <f>'1. SVS ABA DE CARREGAMENTO'!B69</f>
        <v>Cláusula Décima Sétima da CCT 2022/2022</v>
      </c>
      <c r="E46" s="487"/>
      <c r="F46" s="487"/>
      <c r="G46" s="487"/>
      <c r="H46" s="488"/>
      <c r="I46" s="64">
        <f>'1. SVS ABA DE CARREGAMENTO'!C70</f>
        <v>0.4</v>
      </c>
      <c r="J46" s="63">
        <f>ROUND(I46*J45,2)</f>
        <v>525.64</v>
      </c>
      <c r="K46" s="46"/>
      <c r="L46" s="46"/>
    </row>
    <row r="47" spans="1:12" ht="21" customHeight="1" x14ac:dyDescent="0.2">
      <c r="A47" s="58" t="s">
        <v>307</v>
      </c>
      <c r="B47" s="555" t="s">
        <v>739</v>
      </c>
      <c r="C47" s="487"/>
      <c r="D47" s="487"/>
      <c r="E47" s="487"/>
      <c r="F47" s="487"/>
      <c r="G47" s="487"/>
      <c r="H47" s="487"/>
      <c r="I47" s="488"/>
      <c r="J47" s="63">
        <v>0</v>
      </c>
      <c r="K47" s="46"/>
      <c r="L47" s="46"/>
    </row>
    <row r="48" spans="1:12" ht="21" customHeight="1" x14ac:dyDescent="0.2">
      <c r="A48" s="562" t="s">
        <v>351</v>
      </c>
      <c r="B48" s="487"/>
      <c r="C48" s="487"/>
      <c r="D48" s="487"/>
      <c r="E48" s="487"/>
      <c r="F48" s="487"/>
      <c r="G48" s="487"/>
      <c r="H48" s="487"/>
      <c r="I48" s="488"/>
      <c r="J48" s="8">
        <f>SUM(J45:J47)</f>
        <v>1839.73</v>
      </c>
      <c r="K48" s="46"/>
      <c r="L48" s="46"/>
    </row>
    <row r="49" spans="1:12" ht="21" customHeight="1" x14ac:dyDescent="0.2">
      <c r="A49" s="65" t="s">
        <v>352</v>
      </c>
      <c r="B49" s="559" t="s">
        <v>525</v>
      </c>
      <c r="C49" s="487"/>
      <c r="D49" s="487"/>
      <c r="E49" s="487"/>
      <c r="F49" s="487"/>
      <c r="G49" s="487"/>
      <c r="H49" s="487"/>
      <c r="I49" s="487"/>
      <c r="J49" s="488"/>
      <c r="K49" s="46"/>
      <c r="L49" s="46"/>
    </row>
    <row r="50" spans="1:12" ht="14.25" x14ac:dyDescent="0.2">
      <c r="A50" s="668"/>
      <c r="B50" s="661"/>
      <c r="C50" s="661"/>
      <c r="D50" s="661"/>
      <c r="E50" s="661"/>
      <c r="F50" s="661"/>
      <c r="G50" s="661"/>
      <c r="H50" s="661"/>
      <c r="I50" s="661"/>
      <c r="J50" s="662"/>
      <c r="K50" s="46"/>
      <c r="L50" s="46"/>
    </row>
    <row r="51" spans="1:12" ht="21" customHeight="1" x14ac:dyDescent="0.2">
      <c r="A51" s="554" t="s">
        <v>354</v>
      </c>
      <c r="B51" s="487"/>
      <c r="C51" s="487"/>
      <c r="D51" s="487"/>
      <c r="E51" s="487"/>
      <c r="F51" s="487"/>
      <c r="G51" s="487"/>
      <c r="H51" s="487"/>
      <c r="I51" s="487"/>
      <c r="J51" s="488"/>
      <c r="K51" s="46"/>
      <c r="L51" s="46"/>
    </row>
    <row r="52" spans="1:12" ht="21" customHeight="1" x14ac:dyDescent="0.2">
      <c r="A52" s="4" t="s">
        <v>355</v>
      </c>
      <c r="B52" s="554" t="s">
        <v>356</v>
      </c>
      <c r="C52" s="487"/>
      <c r="D52" s="487"/>
      <c r="E52" s="487"/>
      <c r="F52" s="487"/>
      <c r="G52" s="487"/>
      <c r="H52" s="487"/>
      <c r="I52" s="488"/>
      <c r="J52" s="4" t="s">
        <v>357</v>
      </c>
      <c r="K52" s="46"/>
      <c r="L52" s="46"/>
    </row>
    <row r="53" spans="1:12" ht="21" customHeight="1" x14ac:dyDescent="0.2">
      <c r="A53" s="58" t="s">
        <v>304</v>
      </c>
      <c r="B53" s="628" t="s">
        <v>740</v>
      </c>
      <c r="C53" s="487"/>
      <c r="D53" s="487"/>
      <c r="E53" s="487"/>
      <c r="F53" s="487"/>
      <c r="G53" s="487"/>
      <c r="H53" s="487"/>
      <c r="I53" s="488"/>
      <c r="J53" s="66">
        <f>ROUND(J48/12,2)</f>
        <v>153.31</v>
      </c>
      <c r="K53" s="46"/>
      <c r="L53" s="46"/>
    </row>
    <row r="54" spans="1:12" ht="21" customHeight="1" x14ac:dyDescent="0.2">
      <c r="A54" s="58" t="s">
        <v>306</v>
      </c>
      <c r="B54" s="625" t="s">
        <v>793</v>
      </c>
      <c r="C54" s="625"/>
      <c r="D54" s="625"/>
      <c r="E54" s="625"/>
      <c r="F54" s="625"/>
      <c r="G54" s="625"/>
      <c r="H54" s="625"/>
      <c r="I54" s="625"/>
      <c r="J54" s="66">
        <f>ROUND(J48*3.025%,2)</f>
        <v>55.65</v>
      </c>
      <c r="K54" s="46"/>
      <c r="L54" s="46"/>
    </row>
    <row r="55" spans="1:12" ht="21" customHeight="1" x14ac:dyDescent="0.2">
      <c r="A55" s="562" t="s">
        <v>358</v>
      </c>
      <c r="B55" s="487"/>
      <c r="C55" s="487"/>
      <c r="D55" s="487"/>
      <c r="E55" s="487"/>
      <c r="F55" s="487"/>
      <c r="G55" s="487"/>
      <c r="H55" s="487"/>
      <c r="I55" s="488"/>
      <c r="J55" s="7">
        <f>SUM(J53:J54)</f>
        <v>208.96</v>
      </c>
      <c r="K55" s="46"/>
      <c r="L55" s="46"/>
    </row>
    <row r="56" spans="1:12" ht="27" customHeight="1" x14ac:dyDescent="0.2">
      <c r="A56" s="65" t="s">
        <v>359</v>
      </c>
      <c r="B56" s="559" t="s">
        <v>360</v>
      </c>
      <c r="C56" s="487"/>
      <c r="D56" s="487"/>
      <c r="E56" s="487"/>
      <c r="F56" s="487"/>
      <c r="G56" s="487"/>
      <c r="H56" s="487"/>
      <c r="I56" s="487"/>
      <c r="J56" s="488"/>
      <c r="K56" s="46"/>
      <c r="L56" s="46"/>
    </row>
    <row r="57" spans="1:12" x14ac:dyDescent="0.2">
      <c r="A57" s="669"/>
      <c r="B57" s="661"/>
      <c r="C57" s="661"/>
      <c r="D57" s="661"/>
      <c r="E57" s="661"/>
      <c r="F57" s="661"/>
      <c r="G57" s="661"/>
      <c r="H57" s="661"/>
      <c r="I57" s="662"/>
      <c r="J57" s="67"/>
    </row>
    <row r="58" spans="1:12" ht="30" customHeight="1" x14ac:dyDescent="0.2">
      <c r="A58" s="4" t="s">
        <v>362</v>
      </c>
      <c r="B58" s="554" t="s">
        <v>526</v>
      </c>
      <c r="C58" s="487"/>
      <c r="D58" s="487"/>
      <c r="E58" s="487"/>
      <c r="F58" s="487"/>
      <c r="G58" s="487"/>
      <c r="H58" s="487"/>
      <c r="I58" s="487"/>
      <c r="J58" s="488"/>
    </row>
    <row r="59" spans="1:12" ht="21" customHeight="1" x14ac:dyDescent="0.2">
      <c r="A59" s="4"/>
      <c r="B59" s="554" t="s">
        <v>363</v>
      </c>
      <c r="C59" s="487"/>
      <c r="D59" s="487"/>
      <c r="E59" s="487"/>
      <c r="F59" s="487"/>
      <c r="G59" s="487"/>
      <c r="H59" s="488"/>
      <c r="I59" s="4" t="s">
        <v>347</v>
      </c>
      <c r="J59" s="4" t="s">
        <v>357</v>
      </c>
    </row>
    <row r="60" spans="1:12" ht="21" customHeight="1" x14ac:dyDescent="0.2">
      <c r="A60" s="58" t="s">
        <v>304</v>
      </c>
      <c r="B60" s="555" t="s">
        <v>119</v>
      </c>
      <c r="C60" s="487"/>
      <c r="D60" s="487"/>
      <c r="E60" s="487"/>
      <c r="F60" s="487"/>
      <c r="G60" s="487"/>
      <c r="H60" s="488"/>
      <c r="I60" s="68">
        <f>'1. SVS ABA DE CARREGAMENTO'!C78</f>
        <v>0.2</v>
      </c>
      <c r="J60" s="66">
        <f>ROUND((J48+J55)*I60,2)</f>
        <v>409.74</v>
      </c>
    </row>
    <row r="61" spans="1:12" ht="21" customHeight="1" x14ac:dyDescent="0.2">
      <c r="A61" s="58" t="s">
        <v>306</v>
      </c>
      <c r="B61" s="555" t="s">
        <v>120</v>
      </c>
      <c r="C61" s="487"/>
      <c r="D61" s="487"/>
      <c r="E61" s="487"/>
      <c r="F61" s="487"/>
      <c r="G61" s="487"/>
      <c r="H61" s="488"/>
      <c r="I61" s="68">
        <f>IF($H$15=1,'1. SVS ABA DE CARREGAMENTO'!C79,IF($H$15=2,'1. SVS ABA DE CARREGAMENTO'!C79,0))</f>
        <v>2.5000000000000001E-2</v>
      </c>
      <c r="J61" s="66">
        <f>ROUND((J48+J55)*I61,2)</f>
        <v>51.22</v>
      </c>
    </row>
    <row r="62" spans="1:12" ht="21" customHeight="1" x14ac:dyDescent="0.2">
      <c r="A62" s="58" t="s">
        <v>307</v>
      </c>
      <c r="B62" s="555" t="s">
        <v>121</v>
      </c>
      <c r="C62" s="487"/>
      <c r="D62" s="488"/>
      <c r="E62" s="69" t="s">
        <v>364</v>
      </c>
      <c r="F62" s="68">
        <f>'1. SVS ABA DE CARREGAMENTO'!$B$74</f>
        <v>0.03</v>
      </c>
      <c r="G62" s="69" t="s">
        <v>365</v>
      </c>
      <c r="H62" s="70">
        <f>'1. SVS ABA DE CARREGAMENTO'!$B$75</f>
        <v>1</v>
      </c>
      <c r="I62" s="68">
        <f>'1. SVS ABA DE CARREGAMENTO'!C80</f>
        <v>0.03</v>
      </c>
      <c r="J62" s="66">
        <f>ROUND((J48+J55)*I62,2)</f>
        <v>61.46</v>
      </c>
    </row>
    <row r="63" spans="1:12" ht="21" customHeight="1" x14ac:dyDescent="0.2">
      <c r="A63" s="58" t="s">
        <v>309</v>
      </c>
      <c r="B63" s="555" t="s">
        <v>122</v>
      </c>
      <c r="C63" s="487"/>
      <c r="D63" s="487"/>
      <c r="E63" s="487"/>
      <c r="F63" s="487"/>
      <c r="G63" s="487"/>
      <c r="H63" s="488"/>
      <c r="I63" s="68">
        <f>IF($H$15=1,'1. SVS ABA DE CARREGAMENTO'!C81,IF($H$15=2,'1. SVS ABA DE CARREGAMENTO'!C81,0))</f>
        <v>1.4999999999999999E-2</v>
      </c>
      <c r="J63" s="66">
        <f>ROUND((J48+J55)*I63,2)</f>
        <v>30.73</v>
      </c>
    </row>
    <row r="64" spans="1:12" ht="21" customHeight="1" x14ac:dyDescent="0.2">
      <c r="A64" s="58" t="s">
        <v>366</v>
      </c>
      <c r="B64" s="555" t="s">
        <v>123</v>
      </c>
      <c r="C64" s="487"/>
      <c r="D64" s="487"/>
      <c r="E64" s="487"/>
      <c r="F64" s="487"/>
      <c r="G64" s="487"/>
      <c r="H64" s="488"/>
      <c r="I64" s="68">
        <f>IF($H$15=1,'1. SVS ABA DE CARREGAMENTO'!C82,IF($H$15=2,'1. SVS ABA DE CARREGAMENTO'!C82,0))</f>
        <v>0.01</v>
      </c>
      <c r="J64" s="66">
        <f>ROUND((J48+J55)*I64,2)</f>
        <v>20.49</v>
      </c>
    </row>
    <row r="65" spans="1:11" ht="21" customHeight="1" x14ac:dyDescent="0.2">
      <c r="A65" s="58" t="s">
        <v>367</v>
      </c>
      <c r="B65" s="555" t="s">
        <v>124</v>
      </c>
      <c r="C65" s="487"/>
      <c r="D65" s="487"/>
      <c r="E65" s="487"/>
      <c r="F65" s="487"/>
      <c r="G65" s="487"/>
      <c r="H65" s="488"/>
      <c r="I65" s="68">
        <f>IF($H$15=1,'1. SVS ABA DE CARREGAMENTO'!C83,IF($H$15=2,'1. SVS ABA DE CARREGAMENTO'!C83,0))</f>
        <v>6.0000000000000001E-3</v>
      </c>
      <c r="J65" s="66">
        <f>ROUND((J48+J55)*I65,2)</f>
        <v>12.29</v>
      </c>
    </row>
    <row r="66" spans="1:11" ht="21" customHeight="1" x14ac:dyDescent="0.2">
      <c r="A66" s="58" t="s">
        <v>368</v>
      </c>
      <c r="B66" s="555" t="s">
        <v>125</v>
      </c>
      <c r="C66" s="487"/>
      <c r="D66" s="487"/>
      <c r="E66" s="487"/>
      <c r="F66" s="487"/>
      <c r="G66" s="487"/>
      <c r="H66" s="488"/>
      <c r="I66" s="68">
        <f>IF($H$15=1,'1. SVS ABA DE CARREGAMENTO'!C84,IF($H$15=2,'1. SVS ABA DE CARREGAMENTO'!C84,0))</f>
        <v>2E-3</v>
      </c>
      <c r="J66" s="66">
        <f>ROUND((J48+J55)*I66,2)</f>
        <v>4.0999999999999996</v>
      </c>
    </row>
    <row r="67" spans="1:11" ht="21" customHeight="1" x14ac:dyDescent="0.2">
      <c r="A67" s="58" t="s">
        <v>369</v>
      </c>
      <c r="B67" s="555" t="s">
        <v>126</v>
      </c>
      <c r="C67" s="487"/>
      <c r="D67" s="487"/>
      <c r="E67" s="487"/>
      <c r="F67" s="487"/>
      <c r="G67" s="487"/>
      <c r="H67" s="488"/>
      <c r="I67" s="68">
        <f>'1. SVS ABA DE CARREGAMENTO'!C85</f>
        <v>0.08</v>
      </c>
      <c r="J67" s="66">
        <f>ROUND((J48+J55)*I67,2)</f>
        <v>163.9</v>
      </c>
    </row>
    <row r="68" spans="1:11" ht="21" customHeight="1" x14ac:dyDescent="0.2">
      <c r="A68" s="562" t="s">
        <v>370</v>
      </c>
      <c r="B68" s="487"/>
      <c r="C68" s="487"/>
      <c r="D68" s="487"/>
      <c r="E68" s="487"/>
      <c r="F68" s="487"/>
      <c r="G68" s="487"/>
      <c r="H68" s="488"/>
      <c r="I68" s="71">
        <f t="shared" ref="I68:J68" si="0">SUM(I60:I67)</f>
        <v>0.36800000000000005</v>
      </c>
      <c r="J68" s="7">
        <f t="shared" si="0"/>
        <v>753.93000000000006</v>
      </c>
    </row>
    <row r="69" spans="1:11" ht="21" customHeight="1" x14ac:dyDescent="0.2">
      <c r="A69" s="65" t="s">
        <v>361</v>
      </c>
      <c r="B69" s="559" t="s">
        <v>372</v>
      </c>
      <c r="C69" s="487"/>
      <c r="D69" s="487"/>
      <c r="E69" s="487"/>
      <c r="F69" s="487"/>
      <c r="G69" s="487"/>
      <c r="H69" s="487"/>
      <c r="I69" s="487"/>
      <c r="J69" s="488"/>
    </row>
    <row r="70" spans="1:11" ht="21" customHeight="1" x14ac:dyDescent="0.2">
      <c r="A70" s="65" t="s">
        <v>371</v>
      </c>
      <c r="B70" s="559" t="s">
        <v>374</v>
      </c>
      <c r="C70" s="487"/>
      <c r="D70" s="487"/>
      <c r="E70" s="487"/>
      <c r="F70" s="487"/>
      <c r="G70" s="487"/>
      <c r="H70" s="487"/>
      <c r="I70" s="487"/>
      <c r="J70" s="488"/>
      <c r="K70" s="46"/>
    </row>
    <row r="71" spans="1:11" ht="14.25" x14ac:dyDescent="0.2">
      <c r="A71" s="72"/>
      <c r="B71" s="73"/>
      <c r="C71" s="73"/>
      <c r="D71" s="73"/>
      <c r="E71" s="73"/>
      <c r="F71" s="73"/>
      <c r="G71" s="73"/>
      <c r="H71" s="73"/>
      <c r="I71" s="73"/>
      <c r="J71" s="73"/>
      <c r="K71" s="46"/>
    </row>
    <row r="72" spans="1:11" ht="21" customHeight="1" x14ac:dyDescent="0.2">
      <c r="A72" s="5" t="s">
        <v>375</v>
      </c>
      <c r="B72" s="554" t="s">
        <v>376</v>
      </c>
      <c r="C72" s="487"/>
      <c r="D72" s="487"/>
      <c r="E72" s="487"/>
      <c r="F72" s="487"/>
      <c r="G72" s="487"/>
      <c r="H72" s="487"/>
      <c r="I72" s="487"/>
      <c r="J72" s="488"/>
      <c r="K72" s="46"/>
    </row>
    <row r="73" spans="1:11" ht="21" customHeight="1" x14ac:dyDescent="0.2">
      <c r="A73" s="4"/>
      <c r="B73" s="554" t="s">
        <v>376</v>
      </c>
      <c r="C73" s="487"/>
      <c r="D73" s="487"/>
      <c r="E73" s="487"/>
      <c r="F73" s="487"/>
      <c r="G73" s="487"/>
      <c r="H73" s="487"/>
      <c r="I73" s="488"/>
      <c r="J73" s="4" t="s">
        <v>357</v>
      </c>
      <c r="K73" s="46"/>
    </row>
    <row r="74" spans="1:11" ht="21" customHeight="1" x14ac:dyDescent="0.2">
      <c r="A74" s="614" t="s">
        <v>304</v>
      </c>
      <c r="B74" s="555" t="s">
        <v>741</v>
      </c>
      <c r="C74" s="487"/>
      <c r="D74" s="487"/>
      <c r="E74" s="487"/>
      <c r="F74" s="487"/>
      <c r="G74" s="487"/>
      <c r="H74" s="487"/>
      <c r="I74" s="488"/>
      <c r="J74" s="630">
        <f>IF(ROUND((I77*I75*I76)-(J45*0.06),2)&lt;0,0,ROUND((I77*I75*I76)-(J45*0.06),2))*1+(I75*I76*21.726-0.06*J45)*0</f>
        <v>0</v>
      </c>
      <c r="K74" s="46"/>
    </row>
    <row r="75" spans="1:11" ht="21" customHeight="1" x14ac:dyDescent="0.2">
      <c r="A75" s="496"/>
      <c r="B75" s="628" t="s">
        <v>377</v>
      </c>
      <c r="C75" s="487"/>
      <c r="D75" s="487"/>
      <c r="E75" s="487"/>
      <c r="F75" s="487"/>
      <c r="G75" s="487"/>
      <c r="H75" s="488"/>
      <c r="I75" s="74">
        <f>'1. SVS ABA DE CARREGAMENTO'!$B$88</f>
        <v>0</v>
      </c>
      <c r="J75" s="496"/>
      <c r="K75" s="46"/>
    </row>
    <row r="76" spans="1:11" ht="21" customHeight="1" x14ac:dyDescent="0.2">
      <c r="A76" s="496"/>
      <c r="B76" s="628" t="s">
        <v>378</v>
      </c>
      <c r="C76" s="487"/>
      <c r="D76" s="487"/>
      <c r="E76" s="487"/>
      <c r="F76" s="487"/>
      <c r="G76" s="487"/>
      <c r="H76" s="488"/>
      <c r="I76" s="75">
        <f>'1. SVS ABA DE CARREGAMENTO'!$B$89</f>
        <v>0</v>
      </c>
      <c r="J76" s="496"/>
      <c r="K76" s="46"/>
    </row>
    <row r="77" spans="1:11" ht="21" customHeight="1" x14ac:dyDescent="0.2">
      <c r="A77" s="496"/>
      <c r="B77" s="628" t="s">
        <v>379</v>
      </c>
      <c r="C77" s="487"/>
      <c r="D77" s="487"/>
      <c r="E77" s="487"/>
      <c r="F77" s="487"/>
      <c r="G77" s="487"/>
      <c r="H77" s="488"/>
      <c r="I77" s="75">
        <f>'1. SVS ABA DE CARREGAMENTO'!$B$90</f>
        <v>24</v>
      </c>
      <c r="J77" s="496"/>
      <c r="K77" s="46"/>
    </row>
    <row r="78" spans="1:11" ht="21" customHeight="1" x14ac:dyDescent="0.2">
      <c r="A78" s="497"/>
      <c r="B78" s="628" t="s">
        <v>380</v>
      </c>
      <c r="C78" s="487"/>
      <c r="D78" s="487"/>
      <c r="E78" s="487"/>
      <c r="F78" s="487"/>
      <c r="G78" s="487"/>
      <c r="H78" s="488"/>
      <c r="I78" s="76">
        <f>'1. SVS ABA DE CARREGAMENTO'!B91</f>
        <v>0.06</v>
      </c>
      <c r="J78" s="497"/>
      <c r="K78" s="46"/>
    </row>
    <row r="79" spans="1:11" x14ac:dyDescent="0.2">
      <c r="A79" s="614" t="s">
        <v>306</v>
      </c>
      <c r="B79" s="555" t="s">
        <v>742</v>
      </c>
      <c r="C79" s="487"/>
      <c r="D79" s="487"/>
      <c r="E79" s="536" t="str">
        <f>'1. SVS ABA DE CARREGAMENTO'!B94</f>
        <v>Cláusula Décima Oitava da CCT 2022/2022</v>
      </c>
      <c r="F79" s="536"/>
      <c r="G79" s="536"/>
      <c r="H79" s="536"/>
      <c r="I79" s="537"/>
      <c r="J79" s="630">
        <f>ROUND((I80*I81)-((I80*I81)*I82),2)</f>
        <v>392.3</v>
      </c>
      <c r="K79" s="46"/>
    </row>
    <row r="80" spans="1:11" ht="21" customHeight="1" x14ac:dyDescent="0.2">
      <c r="A80" s="496"/>
      <c r="B80" s="628" t="s">
        <v>381</v>
      </c>
      <c r="C80" s="487"/>
      <c r="D80" s="487"/>
      <c r="E80" s="487"/>
      <c r="F80" s="487"/>
      <c r="G80" s="487"/>
      <c r="H80" s="488"/>
      <c r="I80" s="77">
        <f>'1. SVS ABA DE CARREGAMENTO'!B95</f>
        <v>20.18</v>
      </c>
      <c r="J80" s="496"/>
      <c r="K80" s="46"/>
    </row>
    <row r="81" spans="1:11" ht="21" customHeight="1" x14ac:dyDescent="0.2">
      <c r="A81" s="496"/>
      <c r="B81" s="628" t="s">
        <v>382</v>
      </c>
      <c r="C81" s="487"/>
      <c r="D81" s="487"/>
      <c r="E81" s="487"/>
      <c r="F81" s="487"/>
      <c r="G81" s="487"/>
      <c r="H81" s="488"/>
      <c r="I81" s="75">
        <f>'1. SVS ABA DE CARREGAMENTO'!B97</f>
        <v>24</v>
      </c>
      <c r="J81" s="496"/>
      <c r="K81" s="46"/>
    </row>
    <row r="82" spans="1:11" ht="21" customHeight="1" x14ac:dyDescent="0.2">
      <c r="A82" s="497"/>
      <c r="B82" s="628" t="s">
        <v>383</v>
      </c>
      <c r="C82" s="487"/>
      <c r="D82" s="487"/>
      <c r="E82" s="487"/>
      <c r="F82" s="487"/>
      <c r="G82" s="487"/>
      <c r="H82" s="488"/>
      <c r="I82" s="78">
        <f>'1. SVS ABA DE CARREGAMENTO'!B96</f>
        <v>0.19</v>
      </c>
      <c r="J82" s="497"/>
      <c r="K82" s="46"/>
    </row>
    <row r="83" spans="1:11" x14ac:dyDescent="0.2">
      <c r="A83" s="58" t="s">
        <v>307</v>
      </c>
      <c r="B83" s="555" t="s">
        <v>384</v>
      </c>
      <c r="C83" s="487"/>
      <c r="D83" s="487"/>
      <c r="E83" s="536" t="str">
        <f>'1. SVS ABA DE CARREGAMENTO'!B100</f>
        <v>Cláusula Vigésima Nona da CCT 2022/2022</v>
      </c>
      <c r="F83" s="536"/>
      <c r="G83" s="536"/>
      <c r="H83" s="536"/>
      <c r="I83" s="537"/>
      <c r="J83" s="79">
        <f>'1. SVS ABA DE CARREGAMENTO'!C100</f>
        <v>17.32</v>
      </c>
      <c r="K83" s="46"/>
    </row>
    <row r="84" spans="1:11" ht="21" customHeight="1" x14ac:dyDescent="0.2">
      <c r="A84" s="58" t="s">
        <v>309</v>
      </c>
      <c r="B84" s="555" t="s">
        <v>743</v>
      </c>
      <c r="C84" s="487"/>
      <c r="D84" s="487"/>
      <c r="E84" s="487"/>
      <c r="F84" s="487"/>
      <c r="G84" s="487"/>
      <c r="H84" s="487"/>
      <c r="I84" s="488"/>
      <c r="J84" s="66">
        <v>0</v>
      </c>
      <c r="K84" s="46"/>
    </row>
    <row r="85" spans="1:11" ht="21" customHeight="1" x14ac:dyDescent="0.2">
      <c r="A85" s="562" t="s">
        <v>385</v>
      </c>
      <c r="B85" s="487"/>
      <c r="C85" s="487"/>
      <c r="D85" s="487"/>
      <c r="E85" s="487"/>
      <c r="F85" s="487"/>
      <c r="G85" s="487"/>
      <c r="H85" s="487"/>
      <c r="I85" s="488"/>
      <c r="J85" s="7">
        <f>SUM(J74:J83)</f>
        <v>409.62</v>
      </c>
      <c r="K85" s="46"/>
    </row>
    <row r="86" spans="1:11" ht="21" customHeight="1" x14ac:dyDescent="0.2">
      <c r="A86" s="65" t="s">
        <v>373</v>
      </c>
      <c r="B86" s="559" t="s">
        <v>387</v>
      </c>
      <c r="C86" s="487"/>
      <c r="D86" s="487"/>
      <c r="E86" s="487"/>
      <c r="F86" s="487"/>
      <c r="G86" s="487"/>
      <c r="H86" s="487"/>
      <c r="I86" s="487"/>
      <c r="J86" s="488"/>
      <c r="K86" s="46"/>
    </row>
    <row r="87" spans="1:11" ht="33" customHeight="1" x14ac:dyDescent="0.2">
      <c r="A87" s="65" t="s">
        <v>386</v>
      </c>
      <c r="B87" s="559" t="s">
        <v>389</v>
      </c>
      <c r="C87" s="487"/>
      <c r="D87" s="487"/>
      <c r="E87" s="487"/>
      <c r="F87" s="487"/>
      <c r="G87" s="487"/>
      <c r="H87" s="487"/>
      <c r="I87" s="487"/>
      <c r="J87" s="488"/>
      <c r="K87" s="46"/>
    </row>
    <row r="88" spans="1:11" ht="21" customHeight="1" x14ac:dyDescent="0.2">
      <c r="A88" s="72"/>
      <c r="B88" s="73"/>
      <c r="C88" s="73"/>
      <c r="D88" s="73"/>
      <c r="E88" s="73"/>
      <c r="F88" s="73"/>
      <c r="G88" s="73"/>
      <c r="H88" s="73"/>
      <c r="I88" s="73"/>
      <c r="J88" s="73"/>
      <c r="K88" s="46"/>
    </row>
    <row r="89" spans="1:11" ht="21" customHeight="1" x14ac:dyDescent="0.2">
      <c r="A89" s="554" t="s">
        <v>390</v>
      </c>
      <c r="B89" s="487"/>
      <c r="C89" s="487"/>
      <c r="D89" s="487"/>
      <c r="E89" s="487"/>
      <c r="F89" s="487"/>
      <c r="G89" s="487"/>
      <c r="H89" s="487"/>
      <c r="I89" s="487"/>
      <c r="J89" s="488"/>
      <c r="K89" s="46"/>
    </row>
    <row r="90" spans="1:11" ht="21" customHeight="1" x14ac:dyDescent="0.2">
      <c r="A90" s="4" t="s">
        <v>391</v>
      </c>
      <c r="B90" s="554" t="s">
        <v>392</v>
      </c>
      <c r="C90" s="487"/>
      <c r="D90" s="487"/>
      <c r="E90" s="487"/>
      <c r="F90" s="487"/>
      <c r="G90" s="487"/>
      <c r="H90" s="487"/>
      <c r="I90" s="488"/>
      <c r="J90" s="4" t="s">
        <v>357</v>
      </c>
      <c r="K90" s="46"/>
    </row>
    <row r="91" spans="1:11" ht="21" customHeight="1" x14ac:dyDescent="0.2">
      <c r="A91" s="58" t="s">
        <v>393</v>
      </c>
      <c r="B91" s="628" t="s">
        <v>394</v>
      </c>
      <c r="C91" s="487"/>
      <c r="D91" s="487"/>
      <c r="E91" s="487"/>
      <c r="F91" s="487"/>
      <c r="G91" s="487"/>
      <c r="H91" s="487"/>
      <c r="I91" s="488"/>
      <c r="J91" s="66">
        <f>J55</f>
        <v>208.96</v>
      </c>
      <c r="K91" s="46"/>
    </row>
    <row r="92" spans="1:11" ht="21" customHeight="1" x14ac:dyDescent="0.2">
      <c r="A92" s="58" t="s">
        <v>362</v>
      </c>
      <c r="B92" s="628" t="s">
        <v>395</v>
      </c>
      <c r="C92" s="487"/>
      <c r="D92" s="487"/>
      <c r="E92" s="487"/>
      <c r="F92" s="487"/>
      <c r="G92" s="487"/>
      <c r="H92" s="487"/>
      <c r="I92" s="488"/>
      <c r="J92" s="66">
        <f>J68</f>
        <v>753.93000000000006</v>
      </c>
      <c r="K92" s="46"/>
    </row>
    <row r="93" spans="1:11" ht="21" customHeight="1" x14ac:dyDescent="0.2">
      <c r="A93" s="58" t="s">
        <v>396</v>
      </c>
      <c r="B93" s="628" t="s">
        <v>397</v>
      </c>
      <c r="C93" s="487"/>
      <c r="D93" s="487"/>
      <c r="E93" s="487"/>
      <c r="F93" s="487"/>
      <c r="G93" s="487"/>
      <c r="H93" s="487"/>
      <c r="I93" s="488"/>
      <c r="J93" s="66">
        <f>J85</f>
        <v>409.62</v>
      </c>
      <c r="K93" s="46"/>
    </row>
    <row r="94" spans="1:11" ht="21" customHeight="1" x14ac:dyDescent="0.2">
      <c r="A94" s="562" t="s">
        <v>398</v>
      </c>
      <c r="B94" s="487"/>
      <c r="C94" s="487"/>
      <c r="D94" s="487"/>
      <c r="E94" s="487"/>
      <c r="F94" s="487"/>
      <c r="G94" s="487"/>
      <c r="H94" s="487"/>
      <c r="I94" s="488"/>
      <c r="J94" s="7">
        <f>SUM(J91+J92+J93)</f>
        <v>1372.5100000000002</v>
      </c>
      <c r="K94" s="46"/>
    </row>
    <row r="95" spans="1:11" ht="21" customHeight="1" x14ac:dyDescent="0.2">
      <c r="A95" s="80"/>
      <c r="B95" s="80"/>
      <c r="C95" s="80"/>
      <c r="D95" s="80"/>
      <c r="E95" s="80"/>
      <c r="F95" s="80"/>
      <c r="G95" s="80"/>
      <c r="H95" s="80"/>
      <c r="I95" s="80"/>
      <c r="J95" s="81"/>
      <c r="K95" s="46"/>
    </row>
    <row r="96" spans="1:11" ht="21" customHeight="1" x14ac:dyDescent="0.2">
      <c r="A96" s="554" t="s">
        <v>399</v>
      </c>
      <c r="B96" s="487"/>
      <c r="C96" s="487"/>
      <c r="D96" s="487"/>
      <c r="E96" s="487"/>
      <c r="F96" s="487"/>
      <c r="G96" s="487"/>
      <c r="H96" s="487"/>
      <c r="I96" s="487"/>
      <c r="J96" s="488"/>
    </row>
    <row r="97" spans="1:11" ht="21" customHeight="1" x14ac:dyDescent="0.2">
      <c r="A97" s="4"/>
      <c r="B97" s="554" t="s">
        <v>392</v>
      </c>
      <c r="C97" s="487"/>
      <c r="D97" s="487"/>
      <c r="E97" s="487"/>
      <c r="F97" s="487"/>
      <c r="G97" s="487"/>
      <c r="H97" s="487"/>
      <c r="I97" s="488"/>
      <c r="J97" s="4" t="s">
        <v>400</v>
      </c>
    </row>
    <row r="98" spans="1:11" ht="21" customHeight="1" x14ac:dyDescent="0.2">
      <c r="A98" s="58" t="s">
        <v>304</v>
      </c>
      <c r="B98" s="555" t="s">
        <v>744</v>
      </c>
      <c r="C98" s="487"/>
      <c r="D98" s="487"/>
      <c r="E98" s="487"/>
      <c r="F98" s="487"/>
      <c r="G98" s="487"/>
      <c r="H98" s="487"/>
      <c r="I98" s="488"/>
      <c r="J98" s="66">
        <f>ROUND((($J$48/12)+($J$53/12)+($J$48/12/12)+($J$54/12))*(30/30)*0.05,2)</f>
        <v>9.18</v>
      </c>
    </row>
    <row r="99" spans="1:11" ht="21" customHeight="1" x14ac:dyDescent="0.2">
      <c r="A99" s="58" t="s">
        <v>306</v>
      </c>
      <c r="B99" s="555" t="s">
        <v>401</v>
      </c>
      <c r="C99" s="487"/>
      <c r="D99" s="487"/>
      <c r="E99" s="487"/>
      <c r="F99" s="487"/>
      <c r="G99" s="487"/>
      <c r="H99" s="487"/>
      <c r="I99" s="488"/>
      <c r="J99" s="66">
        <f>ROUND($J$98*I67,2)</f>
        <v>0.73</v>
      </c>
    </row>
    <row r="100" spans="1:11" ht="21" customHeight="1" x14ac:dyDescent="0.2">
      <c r="A100" s="58" t="s">
        <v>307</v>
      </c>
      <c r="B100" s="555" t="s">
        <v>745</v>
      </c>
      <c r="C100" s="487"/>
      <c r="D100" s="487"/>
      <c r="E100" s="487"/>
      <c r="F100" s="487"/>
      <c r="G100" s="487"/>
      <c r="H100" s="487"/>
      <c r="I100" s="488"/>
      <c r="J100" s="66">
        <f>ROUND(0.08*0.4*($J$48+$J$53+$J$54)*0.05,2)</f>
        <v>3.28</v>
      </c>
    </row>
    <row r="101" spans="1:11" ht="21" customHeight="1" x14ac:dyDescent="0.2">
      <c r="A101" s="58" t="s">
        <v>309</v>
      </c>
      <c r="B101" s="555" t="s">
        <v>746</v>
      </c>
      <c r="C101" s="487"/>
      <c r="D101" s="487"/>
      <c r="E101" s="487"/>
      <c r="F101" s="487"/>
      <c r="G101" s="487"/>
      <c r="H101" s="487"/>
      <c r="I101" s="488"/>
      <c r="J101" s="66">
        <f>ROUND(((($J$48/30)*7)/$H$21)*1,2)</f>
        <v>21.46</v>
      </c>
    </row>
    <row r="102" spans="1:11" ht="21" customHeight="1" x14ac:dyDescent="0.2">
      <c r="A102" s="58" t="s">
        <v>366</v>
      </c>
      <c r="B102" s="555" t="s">
        <v>402</v>
      </c>
      <c r="C102" s="487"/>
      <c r="D102" s="487"/>
      <c r="E102" s="487"/>
      <c r="F102" s="487"/>
      <c r="G102" s="487"/>
      <c r="H102" s="487"/>
      <c r="I102" s="488"/>
      <c r="J102" s="66">
        <f>ROUND($I$68*J101,2)</f>
        <v>7.9</v>
      </c>
    </row>
    <row r="103" spans="1:11" ht="21" customHeight="1" x14ac:dyDescent="0.2">
      <c r="A103" s="58" t="s">
        <v>367</v>
      </c>
      <c r="B103" s="555" t="s">
        <v>747</v>
      </c>
      <c r="C103" s="487"/>
      <c r="D103" s="487"/>
      <c r="E103" s="487"/>
      <c r="F103" s="487"/>
      <c r="G103" s="487"/>
      <c r="H103" s="487"/>
      <c r="I103" s="488"/>
      <c r="J103" s="66">
        <f>ROUND(0.08*0.4*($J$48+$J$53+$J$54)*0.9,2)</f>
        <v>59</v>
      </c>
    </row>
    <row r="104" spans="1:11" ht="21" customHeight="1" x14ac:dyDescent="0.2">
      <c r="A104" s="562" t="s">
        <v>403</v>
      </c>
      <c r="B104" s="487"/>
      <c r="C104" s="487"/>
      <c r="D104" s="487"/>
      <c r="E104" s="487"/>
      <c r="F104" s="487"/>
      <c r="G104" s="487"/>
      <c r="H104" s="487"/>
      <c r="I104" s="488"/>
      <c r="J104" s="7">
        <f>SUM(J98:J103)</f>
        <v>101.55</v>
      </c>
      <c r="K104" s="46"/>
    </row>
    <row r="105" spans="1:11" ht="21" customHeight="1" x14ac:dyDescent="0.2">
      <c r="A105" s="80"/>
      <c r="B105" s="80"/>
      <c r="C105" s="80"/>
      <c r="D105" s="80"/>
      <c r="E105" s="80"/>
      <c r="F105" s="80"/>
      <c r="G105" s="80"/>
      <c r="H105" s="80"/>
      <c r="I105" s="80"/>
      <c r="J105" s="81"/>
      <c r="K105" s="46"/>
    </row>
    <row r="106" spans="1:11" ht="21" customHeight="1" x14ac:dyDescent="0.2">
      <c r="A106" s="554" t="s">
        <v>404</v>
      </c>
      <c r="B106" s="487"/>
      <c r="C106" s="487"/>
      <c r="D106" s="487"/>
      <c r="E106" s="487"/>
      <c r="F106" s="487"/>
      <c r="G106" s="487"/>
      <c r="H106" s="487"/>
      <c r="I106" s="487"/>
      <c r="J106" s="488"/>
      <c r="K106" s="46"/>
    </row>
    <row r="107" spans="1:11" ht="21" customHeight="1" x14ac:dyDescent="0.2">
      <c r="A107" s="554" t="s">
        <v>780</v>
      </c>
      <c r="B107" s="487"/>
      <c r="C107" s="487"/>
      <c r="D107" s="487"/>
      <c r="E107" s="487"/>
      <c r="F107" s="487"/>
      <c r="G107" s="487"/>
      <c r="H107" s="487"/>
      <c r="I107" s="487"/>
      <c r="J107" s="488"/>
      <c r="K107" s="46"/>
    </row>
    <row r="108" spans="1:11" ht="38.25" customHeight="1" x14ac:dyDescent="0.2">
      <c r="A108" s="554" t="s">
        <v>527</v>
      </c>
      <c r="B108" s="488"/>
      <c r="C108" s="6">
        <f>J48</f>
        <v>1839.73</v>
      </c>
      <c r="D108" s="554" t="s">
        <v>528</v>
      </c>
      <c r="E108" s="488"/>
      <c r="F108" s="6">
        <f>J94-J79-J74</f>
        <v>980.21000000000026</v>
      </c>
      <c r="G108" s="554" t="s">
        <v>407</v>
      </c>
      <c r="H108" s="488"/>
      <c r="I108" s="6">
        <f>J104</f>
        <v>101.55</v>
      </c>
      <c r="J108" s="7">
        <f>ROUND((J48+(J94-J79-J74)+J104),2)</f>
        <v>2921.49</v>
      </c>
      <c r="K108" s="46"/>
    </row>
    <row r="109" spans="1:11" ht="21" customHeight="1" x14ac:dyDescent="0.2">
      <c r="A109" s="554" t="s">
        <v>408</v>
      </c>
      <c r="B109" s="487"/>
      <c r="C109" s="487"/>
      <c r="D109" s="487"/>
      <c r="E109" s="487"/>
      <c r="F109" s="488"/>
      <c r="G109" s="554" t="s">
        <v>409</v>
      </c>
      <c r="H109" s="487"/>
      <c r="I109" s="488"/>
      <c r="J109" s="8">
        <f>ROUND(J108/30,2)</f>
        <v>97.38</v>
      </c>
      <c r="K109" s="46"/>
    </row>
    <row r="110" spans="1:11" ht="14.25" x14ac:dyDescent="0.2">
      <c r="A110" s="665"/>
      <c r="B110" s="666"/>
      <c r="C110" s="666"/>
      <c r="D110" s="666"/>
      <c r="E110" s="666"/>
      <c r="F110" s="666"/>
      <c r="G110" s="666"/>
      <c r="H110" s="666"/>
      <c r="I110" s="666"/>
      <c r="J110" s="667"/>
      <c r="K110" s="46"/>
    </row>
    <row r="111" spans="1:11" ht="21" customHeight="1" x14ac:dyDescent="0.2">
      <c r="A111" s="4" t="s">
        <v>410</v>
      </c>
      <c r="B111" s="554" t="s">
        <v>411</v>
      </c>
      <c r="C111" s="487"/>
      <c r="D111" s="487"/>
      <c r="E111" s="487"/>
      <c r="F111" s="487"/>
      <c r="G111" s="487"/>
      <c r="H111" s="487"/>
      <c r="I111" s="488"/>
      <c r="J111" s="4" t="s">
        <v>357</v>
      </c>
      <c r="K111" s="46"/>
    </row>
    <row r="112" spans="1:11" ht="21" customHeight="1" x14ac:dyDescent="0.2">
      <c r="A112" s="58" t="s">
        <v>304</v>
      </c>
      <c r="B112" s="625" t="s">
        <v>794</v>
      </c>
      <c r="C112" s="625"/>
      <c r="D112" s="625"/>
      <c r="E112" s="625"/>
      <c r="F112" s="625"/>
      <c r="G112" s="625"/>
      <c r="H112" s="625"/>
      <c r="I112" s="625"/>
      <c r="J112" s="66">
        <f>ROUND(J48*9.075%,2)</f>
        <v>166.96</v>
      </c>
      <c r="K112" s="46"/>
    </row>
    <row r="113" spans="1:11" ht="21" customHeight="1" x14ac:dyDescent="0.2">
      <c r="A113" s="58" t="s">
        <v>306</v>
      </c>
      <c r="B113" s="555" t="s">
        <v>748</v>
      </c>
      <c r="C113" s="487"/>
      <c r="D113" s="487"/>
      <c r="E113" s="487"/>
      <c r="F113" s="487"/>
      <c r="G113" s="487"/>
      <c r="H113" s="487"/>
      <c r="I113" s="488"/>
      <c r="J113" s="63">
        <f>ROUND((($J$108/30)*1)/12,2)</f>
        <v>8.1199999999999992</v>
      </c>
      <c r="K113" s="46"/>
    </row>
    <row r="114" spans="1:11" ht="21" customHeight="1" x14ac:dyDescent="0.2">
      <c r="A114" s="58" t="s">
        <v>307</v>
      </c>
      <c r="B114" s="555" t="s">
        <v>749</v>
      </c>
      <c r="C114" s="487"/>
      <c r="D114" s="487"/>
      <c r="E114" s="487"/>
      <c r="F114" s="487"/>
      <c r="G114" s="487"/>
      <c r="H114" s="487"/>
      <c r="I114" s="488"/>
      <c r="J114" s="63">
        <f>ROUND((($J$108/30)*5)/12*0.015,2)</f>
        <v>0.61</v>
      </c>
      <c r="K114" s="46"/>
    </row>
    <row r="115" spans="1:11" ht="21" customHeight="1" x14ac:dyDescent="0.2">
      <c r="A115" s="58" t="s">
        <v>309</v>
      </c>
      <c r="B115" s="555" t="s">
        <v>750</v>
      </c>
      <c r="C115" s="487"/>
      <c r="D115" s="487"/>
      <c r="E115" s="487"/>
      <c r="F115" s="487"/>
      <c r="G115" s="487"/>
      <c r="H115" s="487"/>
      <c r="I115" s="488"/>
      <c r="J115" s="66">
        <f>ROUND(((($J$108/30)*15)/12)*0.0078,2)</f>
        <v>0.95</v>
      </c>
      <c r="K115" s="46"/>
    </row>
    <row r="116" spans="1:11" ht="21" customHeight="1" x14ac:dyDescent="0.2">
      <c r="A116" s="58" t="s">
        <v>366</v>
      </c>
      <c r="B116" s="555" t="s">
        <v>751</v>
      </c>
      <c r="C116" s="487"/>
      <c r="D116" s="487"/>
      <c r="E116" s="487"/>
      <c r="F116" s="487"/>
      <c r="G116" s="487"/>
      <c r="H116" s="487"/>
      <c r="I116" s="488"/>
      <c r="J116" s="66">
        <f>ROUND((((J48+J48/3)/12+(J68+J85-J79-J74+J104))*4/12)*0.02,2)</f>
        <v>7.18</v>
      </c>
      <c r="K116" s="46"/>
    </row>
    <row r="117" spans="1:11" ht="21" customHeight="1" x14ac:dyDescent="0.2">
      <c r="A117" s="82" t="s">
        <v>367</v>
      </c>
      <c r="B117" s="627" t="s">
        <v>752</v>
      </c>
      <c r="C117" s="487"/>
      <c r="D117" s="487"/>
      <c r="E117" s="487"/>
      <c r="F117" s="487"/>
      <c r="G117" s="487"/>
      <c r="H117" s="487"/>
      <c r="I117" s="488"/>
      <c r="J117" s="66">
        <f>ROUND(((($J$108/30)*5)/12),2)</f>
        <v>40.58</v>
      </c>
      <c r="K117" s="46"/>
    </row>
    <row r="118" spans="1:11" ht="21" customHeight="1" x14ac:dyDescent="0.2">
      <c r="A118" s="562" t="s">
        <v>412</v>
      </c>
      <c r="B118" s="487"/>
      <c r="C118" s="487"/>
      <c r="D118" s="487"/>
      <c r="E118" s="487"/>
      <c r="F118" s="487"/>
      <c r="G118" s="487"/>
      <c r="H118" s="487"/>
      <c r="I118" s="488"/>
      <c r="J118" s="7">
        <f>SUM(J112:J117)</f>
        <v>224.40000000000003</v>
      </c>
      <c r="K118" s="46"/>
    </row>
    <row r="119" spans="1:11" x14ac:dyDescent="0.2">
      <c r="A119" s="118"/>
      <c r="B119" s="664"/>
      <c r="C119" s="661"/>
      <c r="D119" s="661"/>
      <c r="E119" s="661"/>
      <c r="F119" s="661"/>
      <c r="G119" s="661"/>
      <c r="H119" s="661"/>
      <c r="I119" s="662"/>
      <c r="J119" s="67"/>
      <c r="K119" s="46"/>
    </row>
    <row r="120" spans="1:11" ht="21" customHeight="1" x14ac:dyDescent="0.2">
      <c r="A120" s="4" t="s">
        <v>413</v>
      </c>
      <c r="B120" s="554" t="s">
        <v>414</v>
      </c>
      <c r="C120" s="487"/>
      <c r="D120" s="487"/>
      <c r="E120" s="487"/>
      <c r="F120" s="487"/>
      <c r="G120" s="487"/>
      <c r="H120" s="487"/>
      <c r="I120" s="488"/>
      <c r="J120" s="4" t="s">
        <v>357</v>
      </c>
      <c r="K120" s="46"/>
    </row>
    <row r="121" spans="1:11" ht="21" customHeight="1" x14ac:dyDescent="0.2">
      <c r="A121" s="58" t="s">
        <v>304</v>
      </c>
      <c r="B121" s="555" t="s">
        <v>415</v>
      </c>
      <c r="C121" s="487"/>
      <c r="D121" s="487"/>
      <c r="E121" s="487"/>
      <c r="F121" s="487"/>
      <c r="G121" s="487"/>
      <c r="H121" s="487"/>
      <c r="I121" s="488"/>
      <c r="J121" s="66">
        <v>0</v>
      </c>
      <c r="K121" s="46"/>
    </row>
    <row r="122" spans="1:11" ht="21" customHeight="1" x14ac:dyDescent="0.2">
      <c r="A122" s="562" t="s">
        <v>416</v>
      </c>
      <c r="B122" s="487"/>
      <c r="C122" s="487"/>
      <c r="D122" s="487"/>
      <c r="E122" s="487"/>
      <c r="F122" s="487"/>
      <c r="G122" s="487"/>
      <c r="H122" s="487"/>
      <c r="I122" s="488"/>
      <c r="J122" s="7">
        <f>SUM(J121)</f>
        <v>0</v>
      </c>
      <c r="K122" s="46"/>
    </row>
    <row r="123" spans="1:11" x14ac:dyDescent="0.2">
      <c r="A123" s="669"/>
      <c r="B123" s="661"/>
      <c r="C123" s="661"/>
      <c r="D123" s="661"/>
      <c r="E123" s="661"/>
      <c r="F123" s="661"/>
      <c r="G123" s="661"/>
      <c r="H123" s="661"/>
      <c r="I123" s="662"/>
      <c r="J123" s="67"/>
      <c r="K123" s="46"/>
    </row>
    <row r="124" spans="1:11" ht="21" customHeight="1" x14ac:dyDescent="0.2">
      <c r="A124" s="554" t="s">
        <v>417</v>
      </c>
      <c r="B124" s="487"/>
      <c r="C124" s="487"/>
      <c r="D124" s="487"/>
      <c r="E124" s="487"/>
      <c r="F124" s="487"/>
      <c r="G124" s="487"/>
      <c r="H124" s="487"/>
      <c r="I124" s="487"/>
      <c r="J124" s="488"/>
      <c r="K124" s="46"/>
    </row>
    <row r="125" spans="1:11" ht="21" customHeight="1" x14ac:dyDescent="0.2">
      <c r="A125" s="4" t="s">
        <v>418</v>
      </c>
      <c r="B125" s="554" t="s">
        <v>392</v>
      </c>
      <c r="C125" s="487"/>
      <c r="D125" s="487"/>
      <c r="E125" s="487"/>
      <c r="F125" s="487"/>
      <c r="G125" s="487"/>
      <c r="H125" s="487"/>
      <c r="I125" s="488"/>
      <c r="J125" s="9" t="s">
        <v>357</v>
      </c>
      <c r="K125" s="46"/>
    </row>
    <row r="126" spans="1:11" ht="21" customHeight="1" x14ac:dyDescent="0.2">
      <c r="A126" s="58" t="s">
        <v>410</v>
      </c>
      <c r="B126" s="555" t="s">
        <v>411</v>
      </c>
      <c r="C126" s="487"/>
      <c r="D126" s="487"/>
      <c r="E126" s="487"/>
      <c r="F126" s="487"/>
      <c r="G126" s="487"/>
      <c r="H126" s="487"/>
      <c r="I126" s="488"/>
      <c r="J126" s="66">
        <f>J118</f>
        <v>224.40000000000003</v>
      </c>
      <c r="K126" s="46"/>
    </row>
    <row r="127" spans="1:11" ht="21" customHeight="1" x14ac:dyDescent="0.2">
      <c r="A127" s="58" t="s">
        <v>419</v>
      </c>
      <c r="B127" s="555" t="s">
        <v>414</v>
      </c>
      <c r="C127" s="487"/>
      <c r="D127" s="487"/>
      <c r="E127" s="487"/>
      <c r="F127" s="487"/>
      <c r="G127" s="487"/>
      <c r="H127" s="487"/>
      <c r="I127" s="488"/>
      <c r="J127" s="66">
        <f>J122</f>
        <v>0</v>
      </c>
      <c r="K127" s="46"/>
    </row>
    <row r="128" spans="1:11" ht="21" customHeight="1" x14ac:dyDescent="0.2">
      <c r="A128" s="562" t="s">
        <v>420</v>
      </c>
      <c r="B128" s="487"/>
      <c r="C128" s="487"/>
      <c r="D128" s="487"/>
      <c r="E128" s="487"/>
      <c r="F128" s="487"/>
      <c r="G128" s="487"/>
      <c r="H128" s="487"/>
      <c r="I128" s="488"/>
      <c r="J128" s="7">
        <f>SUM(J126+J127)</f>
        <v>224.40000000000003</v>
      </c>
      <c r="K128" s="46"/>
    </row>
    <row r="129" spans="1:11" ht="30" customHeight="1" x14ac:dyDescent="0.2">
      <c r="A129" s="65" t="s">
        <v>388</v>
      </c>
      <c r="B129" s="559" t="s">
        <v>422</v>
      </c>
      <c r="C129" s="487"/>
      <c r="D129" s="487"/>
      <c r="E129" s="487"/>
      <c r="F129" s="487"/>
      <c r="G129" s="487"/>
      <c r="H129" s="487"/>
      <c r="I129" s="487"/>
      <c r="J129" s="488"/>
      <c r="K129" s="46"/>
    </row>
    <row r="130" spans="1:11" ht="14.25" x14ac:dyDescent="0.2">
      <c r="A130" s="72"/>
      <c r="B130" s="73"/>
      <c r="C130" s="73"/>
      <c r="D130" s="73"/>
      <c r="E130" s="73"/>
      <c r="F130" s="73"/>
      <c r="G130" s="73"/>
      <c r="H130" s="73"/>
      <c r="I130" s="73"/>
      <c r="J130" s="73"/>
      <c r="K130" s="46"/>
    </row>
    <row r="131" spans="1:11" ht="21" customHeight="1" x14ac:dyDescent="0.2">
      <c r="A131" s="554" t="s">
        <v>423</v>
      </c>
      <c r="B131" s="487"/>
      <c r="C131" s="487"/>
      <c r="D131" s="487"/>
      <c r="E131" s="487"/>
      <c r="F131" s="487"/>
      <c r="G131" s="487"/>
      <c r="H131" s="487"/>
      <c r="I131" s="487"/>
      <c r="J131" s="488"/>
      <c r="K131" s="46"/>
    </row>
    <row r="132" spans="1:11" ht="21" customHeight="1" x14ac:dyDescent="0.2">
      <c r="A132" s="4"/>
      <c r="B132" s="554" t="s">
        <v>392</v>
      </c>
      <c r="C132" s="487"/>
      <c r="D132" s="487"/>
      <c r="E132" s="487"/>
      <c r="F132" s="487"/>
      <c r="G132" s="487"/>
      <c r="H132" s="487"/>
      <c r="I132" s="488"/>
      <c r="J132" s="4" t="s">
        <v>357</v>
      </c>
      <c r="K132" s="46"/>
    </row>
    <row r="133" spans="1:11" ht="21" customHeight="1" x14ac:dyDescent="0.2">
      <c r="A133" s="58" t="s">
        <v>304</v>
      </c>
      <c r="B133" s="555" t="s">
        <v>424</v>
      </c>
      <c r="C133" s="487"/>
      <c r="D133" s="487"/>
      <c r="E133" s="487"/>
      <c r="F133" s="487"/>
      <c r="G133" s="487"/>
      <c r="H133" s="487"/>
      <c r="I133" s="488"/>
      <c r="J133" s="97">
        <f>'2. SVS INSUMOS'!F118</f>
        <v>103.25708333333334</v>
      </c>
      <c r="K133" s="46"/>
    </row>
    <row r="134" spans="1:11" ht="21" customHeight="1" x14ac:dyDescent="0.2">
      <c r="A134" s="58" t="s">
        <v>306</v>
      </c>
      <c r="B134" s="555" t="s">
        <v>425</v>
      </c>
      <c r="C134" s="487"/>
      <c r="D134" s="487"/>
      <c r="E134" s="487"/>
      <c r="F134" s="487"/>
      <c r="G134" s="487"/>
      <c r="H134" s="487"/>
      <c r="I134" s="488"/>
      <c r="J134" s="97">
        <f>'2. SVS INSUMOS'!F114</f>
        <v>379.87959607189333</v>
      </c>
    </row>
    <row r="135" spans="1:11" ht="21" customHeight="1" x14ac:dyDescent="0.2">
      <c r="A135" s="58" t="s">
        <v>307</v>
      </c>
      <c r="B135" s="555" t="s">
        <v>426</v>
      </c>
      <c r="C135" s="487"/>
      <c r="D135" s="487"/>
      <c r="E135" s="487"/>
      <c r="F135" s="487"/>
      <c r="G135" s="487"/>
      <c r="H135" s="487"/>
      <c r="I135" s="488"/>
      <c r="J135" s="97">
        <f>'2. SVS INSUMOS'!F116</f>
        <v>12.089859157171606</v>
      </c>
    </row>
    <row r="136" spans="1:11" ht="21" customHeight="1" x14ac:dyDescent="0.2">
      <c r="A136" s="58" t="s">
        <v>309</v>
      </c>
      <c r="B136" s="555" t="s">
        <v>762</v>
      </c>
      <c r="C136" s="487"/>
      <c r="D136" s="487"/>
      <c r="E136" s="487"/>
      <c r="F136" s="487"/>
      <c r="G136" s="487"/>
      <c r="H136" s="487"/>
      <c r="I136" s="488"/>
      <c r="J136" s="97" t="s">
        <v>427</v>
      </c>
    </row>
    <row r="137" spans="1:11" ht="21" customHeight="1" x14ac:dyDescent="0.2">
      <c r="A137" s="562" t="s">
        <v>529</v>
      </c>
      <c r="B137" s="487"/>
      <c r="C137" s="487"/>
      <c r="D137" s="487"/>
      <c r="E137" s="487"/>
      <c r="F137" s="487"/>
      <c r="G137" s="487"/>
      <c r="H137" s="487"/>
      <c r="I137" s="488"/>
      <c r="J137" s="98">
        <f>SUM(J133:J136)</f>
        <v>495.22653856239828</v>
      </c>
      <c r="K137" s="46"/>
    </row>
    <row r="138" spans="1:11" ht="21" customHeight="1" x14ac:dyDescent="0.2">
      <c r="A138" s="65" t="s">
        <v>421</v>
      </c>
      <c r="B138" s="559" t="s">
        <v>430</v>
      </c>
      <c r="C138" s="487"/>
      <c r="D138" s="487"/>
      <c r="E138" s="487"/>
      <c r="F138" s="487"/>
      <c r="G138" s="487"/>
      <c r="H138" s="487"/>
      <c r="I138" s="487"/>
      <c r="J138" s="488"/>
      <c r="K138" s="46"/>
    </row>
    <row r="139" spans="1:11" ht="14.25" x14ac:dyDescent="0.2">
      <c r="A139" s="663"/>
      <c r="B139" s="661"/>
      <c r="C139" s="661"/>
      <c r="D139" s="661"/>
      <c r="E139" s="661"/>
      <c r="F139" s="661"/>
      <c r="G139" s="661"/>
      <c r="H139" s="661"/>
      <c r="I139" s="661"/>
      <c r="J139" s="662"/>
      <c r="K139" s="46"/>
    </row>
    <row r="140" spans="1:11" ht="21" customHeight="1" x14ac:dyDescent="0.2">
      <c r="A140" s="554" t="s">
        <v>431</v>
      </c>
      <c r="B140" s="487"/>
      <c r="C140" s="487"/>
      <c r="D140" s="487"/>
      <c r="E140" s="487"/>
      <c r="F140" s="487"/>
      <c r="G140" s="487"/>
      <c r="H140" s="487"/>
      <c r="I140" s="487"/>
      <c r="J140" s="488"/>
      <c r="K140" s="46"/>
    </row>
    <row r="141" spans="1:11" ht="21" customHeight="1" x14ac:dyDescent="0.2">
      <c r="A141" s="4"/>
      <c r="B141" s="554" t="s">
        <v>432</v>
      </c>
      <c r="C141" s="487"/>
      <c r="D141" s="487"/>
      <c r="E141" s="487"/>
      <c r="F141" s="487"/>
      <c r="G141" s="487"/>
      <c r="H141" s="488"/>
      <c r="I141" s="4" t="s">
        <v>347</v>
      </c>
      <c r="J141" s="9" t="s">
        <v>357</v>
      </c>
      <c r="K141" s="46"/>
    </row>
    <row r="142" spans="1:11" ht="47.25" customHeight="1" x14ac:dyDescent="0.2">
      <c r="A142" s="555" t="s">
        <v>753</v>
      </c>
      <c r="B142" s="487"/>
      <c r="C142" s="487"/>
      <c r="D142" s="487"/>
      <c r="E142" s="487"/>
      <c r="F142" s="487"/>
      <c r="G142" s="487"/>
      <c r="H142" s="487"/>
      <c r="I142" s="488"/>
      <c r="J142" s="79">
        <f>SUM(J48+J94+J104+J128+J137)</f>
        <v>4033.4165385623987</v>
      </c>
      <c r="K142" s="46"/>
    </row>
    <row r="143" spans="1:11" ht="21" customHeight="1" x14ac:dyDescent="0.2">
      <c r="A143" s="4" t="s">
        <v>304</v>
      </c>
      <c r="B143" s="590" t="s">
        <v>433</v>
      </c>
      <c r="C143" s="487"/>
      <c r="D143" s="487"/>
      <c r="E143" s="487"/>
      <c r="F143" s="487"/>
      <c r="G143" s="487"/>
      <c r="H143" s="488"/>
      <c r="I143" s="84">
        <f>'1. SVS ABA DE CARREGAMENTO'!$B$103</f>
        <v>0.06</v>
      </c>
      <c r="J143" s="7">
        <f>ROUND(I143*J142,2)</f>
        <v>242</v>
      </c>
      <c r="K143" s="46"/>
    </row>
    <row r="144" spans="1:11" ht="45.75" customHeight="1" x14ac:dyDescent="0.2">
      <c r="A144" s="555" t="s">
        <v>754</v>
      </c>
      <c r="B144" s="487"/>
      <c r="C144" s="487"/>
      <c r="D144" s="487"/>
      <c r="E144" s="487"/>
      <c r="F144" s="487"/>
      <c r="G144" s="487"/>
      <c r="H144" s="487"/>
      <c r="I144" s="488"/>
      <c r="J144" s="79">
        <f>SUM(J48+J94+J104+J128+J137+J143)</f>
        <v>4275.4165385623983</v>
      </c>
      <c r="K144" s="46"/>
    </row>
    <row r="145" spans="1:12" ht="21" customHeight="1" x14ac:dyDescent="0.2">
      <c r="A145" s="4" t="s">
        <v>306</v>
      </c>
      <c r="B145" s="590" t="s">
        <v>139</v>
      </c>
      <c r="C145" s="487"/>
      <c r="D145" s="487"/>
      <c r="E145" s="487"/>
      <c r="F145" s="487"/>
      <c r="G145" s="487"/>
      <c r="H145" s="488"/>
      <c r="I145" s="84">
        <f>'1. SVS ABA DE CARREGAMENTO'!$B$104</f>
        <v>6.7900000000000002E-2</v>
      </c>
      <c r="J145" s="7">
        <f>ROUND(I145*J144,2)</f>
        <v>290.3</v>
      </c>
      <c r="K145" s="46"/>
    </row>
    <row r="146" spans="1:12" ht="51.75" customHeight="1" x14ac:dyDescent="0.2">
      <c r="A146" s="555" t="s">
        <v>755</v>
      </c>
      <c r="B146" s="487"/>
      <c r="C146" s="487"/>
      <c r="D146" s="487"/>
      <c r="E146" s="487"/>
      <c r="F146" s="487"/>
      <c r="G146" s="487"/>
      <c r="H146" s="487"/>
      <c r="I146" s="488"/>
      <c r="J146" s="79">
        <f>SUM(J48+J94+J104+J128+J137+J143+J145)</f>
        <v>4565.7165385623985</v>
      </c>
      <c r="K146" s="46"/>
    </row>
    <row r="147" spans="1:12" ht="21" customHeight="1" x14ac:dyDescent="0.2">
      <c r="A147" s="4" t="s">
        <v>307</v>
      </c>
      <c r="B147" s="590" t="s">
        <v>434</v>
      </c>
      <c r="C147" s="487"/>
      <c r="D147" s="487"/>
      <c r="E147" s="487"/>
      <c r="F147" s="487"/>
      <c r="G147" s="487"/>
      <c r="H147" s="488"/>
      <c r="I147" s="84">
        <f t="shared" ref="I147:J147" si="1">SUM(I148:I151)</f>
        <v>0.14250000000000002</v>
      </c>
      <c r="J147" s="7">
        <f t="shared" si="1"/>
        <v>758.73</v>
      </c>
      <c r="K147" s="613"/>
      <c r="L147" s="478"/>
    </row>
    <row r="148" spans="1:12" ht="21" customHeight="1" x14ac:dyDescent="0.2">
      <c r="A148" s="614" t="s">
        <v>435</v>
      </c>
      <c r="B148" s="615" t="s">
        <v>436</v>
      </c>
      <c r="C148" s="578"/>
      <c r="D148" s="578"/>
      <c r="E148" s="579"/>
      <c r="F148" s="555" t="s">
        <v>142</v>
      </c>
      <c r="G148" s="487"/>
      <c r="H148" s="488"/>
      <c r="I148" s="68">
        <f>IF(H15=1,0.0165,IF(H15=2,0.0065,IF(H15=3,'1. SVS ABA DE CARREGAMENTO'!B108,IF(H15=4,'1. SVS ABA DE CARREGAMENTO'!B108,IF(H15=5,'1. SVS ABA DE CARREGAMENTO'!B112,"RT Indefinido")))))</f>
        <v>1.6500000000000001E-2</v>
      </c>
      <c r="J148" s="79">
        <f t="shared" ref="J148:J149" si="2">ROUND(($J$146/(1-$I$147))*I148,2)</f>
        <v>87.85</v>
      </c>
      <c r="K148" s="85"/>
      <c r="L148" s="86"/>
    </row>
    <row r="149" spans="1:12" ht="21" customHeight="1" x14ac:dyDescent="0.2">
      <c r="A149" s="497"/>
      <c r="B149" s="580"/>
      <c r="C149" s="485"/>
      <c r="D149" s="485"/>
      <c r="E149" s="505"/>
      <c r="F149" s="555" t="s">
        <v>143</v>
      </c>
      <c r="G149" s="487"/>
      <c r="H149" s="488"/>
      <c r="I149" s="68">
        <f>IF(H15=1,0.076,IF(H15=2,0.03,IF(H15=3,'1. SVS ABA DE CARREGAMENTO'!B109,IF(H15=4,'1. SVS ABA DE CARREGAMENTO'!B109,IF(H15=5,'1. SVS ABA DE CARREGAMENTO'!B113,"RT Indefinido")))))</f>
        <v>7.5999999999999998E-2</v>
      </c>
      <c r="J149" s="79">
        <f t="shared" si="2"/>
        <v>404.66</v>
      </c>
      <c r="K149" s="85"/>
      <c r="L149" s="86"/>
    </row>
    <row r="150" spans="1:12" ht="21" customHeight="1" x14ac:dyDescent="0.2">
      <c r="A150" s="58" t="s">
        <v>437</v>
      </c>
      <c r="B150" s="555" t="s">
        <v>438</v>
      </c>
      <c r="C150" s="487"/>
      <c r="D150" s="487"/>
      <c r="E150" s="488"/>
      <c r="F150" s="555" t="s">
        <v>439</v>
      </c>
      <c r="G150" s="487"/>
      <c r="H150" s="488"/>
      <c r="I150" s="68">
        <v>0</v>
      </c>
      <c r="J150" s="66">
        <v>0</v>
      </c>
      <c r="K150" s="85"/>
      <c r="L150" s="86"/>
    </row>
    <row r="151" spans="1:12" ht="21" customHeight="1" x14ac:dyDescent="0.2">
      <c r="A151" s="58" t="s">
        <v>440</v>
      </c>
      <c r="B151" s="555" t="s">
        <v>441</v>
      </c>
      <c r="C151" s="487"/>
      <c r="D151" s="487"/>
      <c r="E151" s="488"/>
      <c r="F151" s="555" t="s">
        <v>442</v>
      </c>
      <c r="G151" s="487"/>
      <c r="H151" s="488"/>
      <c r="I151" s="68">
        <f>'1. SVS ABA DE CARREGAMENTO'!$B$105</f>
        <v>0.05</v>
      </c>
      <c r="J151" s="79">
        <f>ROUND(($J$146/(1-$I$147))*I151,2)</f>
        <v>266.22000000000003</v>
      </c>
    </row>
    <row r="152" spans="1:12" ht="21" customHeight="1" x14ac:dyDescent="0.2">
      <c r="A152" s="562" t="s">
        <v>443</v>
      </c>
      <c r="B152" s="487"/>
      <c r="C152" s="487"/>
      <c r="D152" s="487"/>
      <c r="E152" s="487"/>
      <c r="F152" s="487"/>
      <c r="G152" s="487"/>
      <c r="H152" s="487"/>
      <c r="I152" s="488"/>
      <c r="J152" s="7">
        <f>SUM(J143+J145+J147)</f>
        <v>1291.03</v>
      </c>
      <c r="K152" s="46"/>
    </row>
    <row r="153" spans="1:12" ht="21" customHeight="1" x14ac:dyDescent="0.2">
      <c r="A153" s="65" t="s">
        <v>429</v>
      </c>
      <c r="B153" s="559" t="s">
        <v>445</v>
      </c>
      <c r="C153" s="487"/>
      <c r="D153" s="487"/>
      <c r="E153" s="487"/>
      <c r="F153" s="487"/>
      <c r="G153" s="487"/>
      <c r="H153" s="487"/>
      <c r="I153" s="487"/>
      <c r="J153" s="488"/>
      <c r="K153" s="46"/>
    </row>
    <row r="154" spans="1:12" ht="21" customHeight="1" x14ac:dyDescent="0.2">
      <c r="A154" s="618" t="s">
        <v>444</v>
      </c>
      <c r="B154" s="619" t="s">
        <v>446</v>
      </c>
      <c r="C154" s="620"/>
      <c r="D154" s="538" t="s">
        <v>759</v>
      </c>
      <c r="E154" s="539"/>
      <c r="F154" s="539"/>
      <c r="G154" s="544" t="s">
        <v>757</v>
      </c>
      <c r="H154" s="545"/>
      <c r="I154" s="94"/>
      <c r="J154" s="550"/>
      <c r="K154" s="46"/>
    </row>
    <row r="155" spans="1:12" ht="21" customHeight="1" x14ac:dyDescent="0.2">
      <c r="A155" s="496"/>
      <c r="B155" s="621"/>
      <c r="C155" s="622"/>
      <c r="D155" s="540"/>
      <c r="E155" s="541"/>
      <c r="F155" s="541"/>
      <c r="G155" s="546"/>
      <c r="H155" s="547"/>
      <c r="I155" s="95"/>
      <c r="J155" s="551"/>
      <c r="K155" s="46"/>
    </row>
    <row r="156" spans="1:12" ht="21" customHeight="1" x14ac:dyDescent="0.2">
      <c r="A156" s="497"/>
      <c r="B156" s="623"/>
      <c r="C156" s="624"/>
      <c r="D156" s="542"/>
      <c r="E156" s="543"/>
      <c r="F156" s="543"/>
      <c r="G156" s="548"/>
      <c r="H156" s="549"/>
      <c r="I156" s="96"/>
      <c r="J156" s="552"/>
      <c r="K156" s="46"/>
    </row>
    <row r="157" spans="1:12" x14ac:dyDescent="0.2">
      <c r="A157" s="660"/>
      <c r="B157" s="661"/>
      <c r="C157" s="661"/>
      <c r="D157" s="661"/>
      <c r="E157" s="661"/>
      <c r="F157" s="661"/>
      <c r="G157" s="661"/>
      <c r="H157" s="661"/>
      <c r="I157" s="661"/>
      <c r="J157" s="662"/>
      <c r="K157" s="46"/>
    </row>
    <row r="158" spans="1:12" ht="21" customHeight="1" x14ac:dyDescent="0.2">
      <c r="A158" s="616" t="s">
        <v>781</v>
      </c>
      <c r="B158" s="487"/>
      <c r="C158" s="487"/>
      <c r="D158" s="487"/>
      <c r="E158" s="487"/>
      <c r="F158" s="487"/>
      <c r="G158" s="487"/>
      <c r="H158" s="487"/>
      <c r="I158" s="487"/>
      <c r="J158" s="488"/>
      <c r="K158" s="46"/>
    </row>
    <row r="159" spans="1:12" ht="21" customHeight="1" x14ac:dyDescent="0.2">
      <c r="A159" s="617" t="s">
        <v>447</v>
      </c>
      <c r="B159" s="487"/>
      <c r="C159" s="487"/>
      <c r="D159" s="487"/>
      <c r="E159" s="487"/>
      <c r="F159" s="487"/>
      <c r="G159" s="487"/>
      <c r="H159" s="487"/>
      <c r="I159" s="488"/>
      <c r="J159" s="4" t="s">
        <v>357</v>
      </c>
      <c r="K159" s="46"/>
    </row>
    <row r="160" spans="1:12" ht="21" customHeight="1" x14ac:dyDescent="0.2">
      <c r="A160" s="87" t="s">
        <v>304</v>
      </c>
      <c r="B160" s="611" t="s">
        <v>448</v>
      </c>
      <c r="C160" s="487"/>
      <c r="D160" s="487"/>
      <c r="E160" s="487"/>
      <c r="F160" s="487"/>
      <c r="G160" s="487"/>
      <c r="H160" s="487"/>
      <c r="I160" s="488"/>
      <c r="J160" s="66">
        <f>J48</f>
        <v>1839.73</v>
      </c>
      <c r="K160" s="46"/>
    </row>
    <row r="161" spans="1:26" ht="21" customHeight="1" x14ac:dyDescent="0.2">
      <c r="A161" s="87" t="s">
        <v>306</v>
      </c>
      <c r="B161" s="611" t="s">
        <v>449</v>
      </c>
      <c r="C161" s="487"/>
      <c r="D161" s="487"/>
      <c r="E161" s="487"/>
      <c r="F161" s="487"/>
      <c r="G161" s="487"/>
      <c r="H161" s="487"/>
      <c r="I161" s="488"/>
      <c r="J161" s="66">
        <f>J94</f>
        <v>1372.5100000000002</v>
      </c>
      <c r="K161" s="46"/>
    </row>
    <row r="162" spans="1:26" ht="21" customHeight="1" x14ac:dyDescent="0.2">
      <c r="A162" s="87" t="s">
        <v>307</v>
      </c>
      <c r="B162" s="611" t="s">
        <v>450</v>
      </c>
      <c r="C162" s="487"/>
      <c r="D162" s="487"/>
      <c r="E162" s="487"/>
      <c r="F162" s="487"/>
      <c r="G162" s="487"/>
      <c r="H162" s="487"/>
      <c r="I162" s="488"/>
      <c r="J162" s="66">
        <f>J104</f>
        <v>101.55</v>
      </c>
      <c r="K162" s="46"/>
    </row>
    <row r="163" spans="1:26" ht="21" customHeight="1" x14ac:dyDescent="0.2">
      <c r="A163" s="87" t="s">
        <v>309</v>
      </c>
      <c r="B163" s="611" t="s">
        <v>451</v>
      </c>
      <c r="C163" s="487"/>
      <c r="D163" s="487"/>
      <c r="E163" s="487"/>
      <c r="F163" s="487"/>
      <c r="G163" s="487"/>
      <c r="H163" s="487"/>
      <c r="I163" s="488"/>
      <c r="J163" s="66">
        <f>J128</f>
        <v>224.40000000000003</v>
      </c>
      <c r="K163" s="46"/>
    </row>
    <row r="164" spans="1:26" ht="21" customHeight="1" x14ac:dyDescent="0.2">
      <c r="A164" s="87" t="s">
        <v>366</v>
      </c>
      <c r="B164" s="611" t="s">
        <v>452</v>
      </c>
      <c r="C164" s="487"/>
      <c r="D164" s="487"/>
      <c r="E164" s="487"/>
      <c r="F164" s="487"/>
      <c r="G164" s="487"/>
      <c r="H164" s="487"/>
      <c r="I164" s="488"/>
      <c r="J164" s="66">
        <f>J137</f>
        <v>495.22653856239828</v>
      </c>
      <c r="K164" s="46"/>
    </row>
    <row r="165" spans="1:26" ht="21" customHeight="1" x14ac:dyDescent="0.2">
      <c r="A165" s="612" t="s">
        <v>453</v>
      </c>
      <c r="B165" s="487"/>
      <c r="C165" s="487"/>
      <c r="D165" s="487"/>
      <c r="E165" s="487"/>
      <c r="F165" s="487"/>
      <c r="G165" s="487"/>
      <c r="H165" s="487"/>
      <c r="I165" s="488"/>
      <c r="J165" s="7">
        <f>SUM(J160:J164)</f>
        <v>4033.4165385623987</v>
      </c>
      <c r="K165" s="46"/>
    </row>
    <row r="166" spans="1:26" ht="21" customHeight="1" x14ac:dyDescent="0.2">
      <c r="A166" s="87" t="s">
        <v>367</v>
      </c>
      <c r="B166" s="611" t="s">
        <v>454</v>
      </c>
      <c r="C166" s="487"/>
      <c r="D166" s="487"/>
      <c r="E166" s="487"/>
      <c r="F166" s="487"/>
      <c r="G166" s="487"/>
      <c r="H166" s="487"/>
      <c r="I166" s="488"/>
      <c r="J166" s="66">
        <f>J152</f>
        <v>1291.03</v>
      </c>
      <c r="K166" s="46"/>
    </row>
    <row r="167" spans="1:26" ht="21" customHeight="1" x14ac:dyDescent="0.2">
      <c r="A167" s="612" t="s">
        <v>455</v>
      </c>
      <c r="B167" s="487"/>
      <c r="C167" s="487"/>
      <c r="D167" s="487"/>
      <c r="E167" s="487"/>
      <c r="F167" s="487"/>
      <c r="G167" s="487"/>
      <c r="H167" s="119">
        <f>'1. SVS ABA DE CARREGAMENTO'!C68</f>
        <v>44</v>
      </c>
      <c r="I167" s="89" t="s">
        <v>349</v>
      </c>
      <c r="J167" s="7">
        <f>SUM(J165:J166)</f>
        <v>5324.4465385623989</v>
      </c>
      <c r="K167" s="46"/>
    </row>
    <row r="168" spans="1:26" x14ac:dyDescent="0.2">
      <c r="A168" s="528"/>
      <c r="B168" s="528"/>
      <c r="C168" s="528"/>
      <c r="D168" s="528"/>
      <c r="E168" s="528"/>
      <c r="F168" s="528"/>
      <c r="G168" s="528"/>
      <c r="H168" s="528"/>
      <c r="I168" s="528"/>
      <c r="J168" s="528"/>
      <c r="K168" s="46"/>
    </row>
    <row r="169" spans="1:26" ht="21" customHeight="1" x14ac:dyDescent="0.2">
      <c r="A169" s="554" t="s">
        <v>456</v>
      </c>
      <c r="B169" s="487"/>
      <c r="C169" s="487"/>
      <c r="D169" s="487"/>
      <c r="E169" s="487"/>
      <c r="F169" s="487"/>
      <c r="G169" s="487"/>
      <c r="H169" s="487"/>
      <c r="I169" s="487"/>
      <c r="J169" s="488"/>
      <c r="K169" s="46"/>
    </row>
    <row r="170" spans="1:26" ht="21" customHeight="1" x14ac:dyDescent="0.2">
      <c r="A170" s="571" t="s">
        <v>760</v>
      </c>
      <c r="B170" s="487"/>
      <c r="C170" s="487"/>
      <c r="D170" s="487"/>
      <c r="E170" s="487"/>
      <c r="F170" s="487"/>
      <c r="G170" s="487"/>
      <c r="H170" s="487"/>
      <c r="I170" s="487"/>
      <c r="J170" s="488"/>
      <c r="K170" s="46"/>
    </row>
    <row r="171" spans="1:26" ht="21" customHeight="1" x14ac:dyDescent="0.2">
      <c r="A171" s="590" t="s">
        <v>763</v>
      </c>
      <c r="B171" s="487"/>
      <c r="C171" s="487"/>
      <c r="D171" s="487"/>
      <c r="E171" s="487"/>
      <c r="F171" s="487"/>
      <c r="G171" s="487"/>
      <c r="H171" s="487"/>
      <c r="I171" s="487"/>
      <c r="J171" s="488"/>
      <c r="K171" s="46"/>
      <c r="L171" s="46"/>
      <c r="M171" s="46"/>
      <c r="N171" s="46"/>
      <c r="O171" s="46"/>
      <c r="P171" s="46"/>
      <c r="Q171" s="46"/>
      <c r="R171" s="46"/>
      <c r="S171" s="46"/>
      <c r="T171" s="46"/>
      <c r="U171" s="46"/>
      <c r="V171" s="46"/>
      <c r="W171" s="46"/>
      <c r="X171" s="46"/>
      <c r="Y171" s="46"/>
      <c r="Z171" s="46"/>
    </row>
    <row r="172" spans="1:26" ht="51.75" customHeight="1" x14ac:dyDescent="0.2">
      <c r="A172" s="554" t="s">
        <v>784</v>
      </c>
      <c r="B172" s="487"/>
      <c r="C172" s="488"/>
      <c r="D172" s="554" t="s">
        <v>458</v>
      </c>
      <c r="E172" s="487"/>
      <c r="F172" s="488"/>
      <c r="G172" s="554" t="s">
        <v>459</v>
      </c>
      <c r="H172" s="488"/>
      <c r="I172" s="554" t="s">
        <v>460</v>
      </c>
      <c r="J172" s="488"/>
      <c r="K172" s="46"/>
    </row>
    <row r="173" spans="1:26" ht="21" customHeight="1" x14ac:dyDescent="0.2">
      <c r="A173" s="569" t="s">
        <v>530</v>
      </c>
      <c r="B173" s="487"/>
      <c r="C173" s="488"/>
      <c r="D173" s="103">
        <v>1</v>
      </c>
      <c r="E173" s="103">
        <v>30</v>
      </c>
      <c r="F173" s="120">
        <f>E174</f>
        <v>300</v>
      </c>
      <c r="G173" s="560">
        <v>0</v>
      </c>
      <c r="H173" s="488"/>
      <c r="I173" s="561">
        <f>G173/F173/E173</f>
        <v>0</v>
      </c>
      <c r="J173" s="488"/>
      <c r="K173" s="46"/>
    </row>
    <row r="174" spans="1:26" ht="21" customHeight="1" x14ac:dyDescent="0.2">
      <c r="A174" s="569" t="s">
        <v>531</v>
      </c>
      <c r="B174" s="487"/>
      <c r="C174" s="488"/>
      <c r="D174" s="103">
        <v>1</v>
      </c>
      <c r="E174" s="583">
        <f>'5. SVS Cálc. DEMO Banheiros'!$C$8</f>
        <v>300</v>
      </c>
      <c r="F174" s="488"/>
      <c r="G174" s="560">
        <f>J167</f>
        <v>5324.4465385623989</v>
      </c>
      <c r="H174" s="488"/>
      <c r="I174" s="561">
        <f>ROUND((D174/E174)*G174,2)</f>
        <v>17.75</v>
      </c>
      <c r="J174" s="488"/>
      <c r="K174" s="46"/>
    </row>
    <row r="175" spans="1:26" ht="21" customHeight="1" x14ac:dyDescent="0.2">
      <c r="A175" s="562" t="s">
        <v>462</v>
      </c>
      <c r="B175" s="487"/>
      <c r="C175" s="487"/>
      <c r="D175" s="487"/>
      <c r="E175" s="487"/>
      <c r="F175" s="487"/>
      <c r="G175" s="487"/>
      <c r="H175" s="488"/>
      <c r="I175" s="563">
        <f>SUM(I173+I174)</f>
        <v>17.75</v>
      </c>
      <c r="J175" s="488"/>
      <c r="K175" s="46"/>
    </row>
    <row r="176" spans="1:26" x14ac:dyDescent="0.2">
      <c r="A176" s="534"/>
      <c r="B176" s="534"/>
      <c r="C176" s="534"/>
      <c r="D176" s="534"/>
      <c r="E176" s="534"/>
      <c r="F176" s="534"/>
      <c r="G176" s="534"/>
      <c r="H176" s="534"/>
      <c r="I176" s="534"/>
      <c r="J176" s="534"/>
      <c r="K176" s="46"/>
    </row>
    <row r="177" spans="1:11" ht="21" customHeight="1" x14ac:dyDescent="0.2">
      <c r="A177" s="569" t="s">
        <v>532</v>
      </c>
      <c r="B177" s="487"/>
      <c r="C177" s="488"/>
      <c r="D177" s="103">
        <v>1</v>
      </c>
      <c r="E177" s="103">
        <v>30</v>
      </c>
      <c r="F177" s="120">
        <f>E178</f>
        <v>800</v>
      </c>
      <c r="G177" s="560">
        <f>G173</f>
        <v>0</v>
      </c>
      <c r="H177" s="488"/>
      <c r="I177" s="561">
        <f>G177/F177/E177</f>
        <v>0</v>
      </c>
      <c r="J177" s="488"/>
      <c r="K177" s="46"/>
    </row>
    <row r="178" spans="1:11" ht="21" customHeight="1" x14ac:dyDescent="0.2">
      <c r="A178" s="569" t="s">
        <v>533</v>
      </c>
      <c r="B178" s="487"/>
      <c r="C178" s="488"/>
      <c r="D178" s="103">
        <v>1</v>
      </c>
      <c r="E178" s="583">
        <f>'5. SVS Cálc. DEMO Banheiros'!C9</f>
        <v>800</v>
      </c>
      <c r="F178" s="488"/>
      <c r="G178" s="585">
        <f>J167</f>
        <v>5324.4465385623989</v>
      </c>
      <c r="H178" s="488"/>
      <c r="I178" s="561">
        <f>ROUND((D178/E178)*G178,2)</f>
        <v>6.66</v>
      </c>
      <c r="J178" s="488"/>
      <c r="K178" s="46"/>
    </row>
    <row r="179" spans="1:11" ht="21" customHeight="1" x14ac:dyDescent="0.2">
      <c r="A179" s="562" t="s">
        <v>462</v>
      </c>
      <c r="B179" s="487"/>
      <c r="C179" s="487"/>
      <c r="D179" s="487"/>
      <c r="E179" s="487"/>
      <c r="F179" s="487"/>
      <c r="G179" s="487"/>
      <c r="H179" s="488"/>
      <c r="I179" s="563">
        <f>SUM(I177:J178)</f>
        <v>6.66</v>
      </c>
      <c r="J179" s="488"/>
      <c r="K179" s="46"/>
    </row>
    <row r="180" spans="1:11" x14ac:dyDescent="0.2">
      <c r="A180" s="534"/>
      <c r="B180" s="534"/>
      <c r="C180" s="534"/>
      <c r="D180" s="534"/>
      <c r="E180" s="534"/>
      <c r="F180" s="534"/>
      <c r="G180" s="534"/>
      <c r="H180" s="534"/>
      <c r="I180" s="534"/>
      <c r="J180" s="534"/>
      <c r="K180" s="46"/>
    </row>
    <row r="181" spans="1:11" ht="21" customHeight="1" x14ac:dyDescent="0.2">
      <c r="A181" s="569" t="s">
        <v>534</v>
      </c>
      <c r="B181" s="487"/>
      <c r="C181" s="488"/>
      <c r="D181" s="103">
        <v>1</v>
      </c>
      <c r="E181" s="103">
        <v>30</v>
      </c>
      <c r="F181" s="120">
        <f>E182</f>
        <v>450</v>
      </c>
      <c r="G181" s="560">
        <f>G173</f>
        <v>0</v>
      </c>
      <c r="H181" s="488"/>
      <c r="I181" s="561">
        <f>G181/F181/E181</f>
        <v>0</v>
      </c>
      <c r="J181" s="488"/>
      <c r="K181" s="46"/>
    </row>
    <row r="182" spans="1:11" ht="21" customHeight="1" x14ac:dyDescent="0.2">
      <c r="A182" s="569" t="s">
        <v>535</v>
      </c>
      <c r="B182" s="487"/>
      <c r="C182" s="488"/>
      <c r="D182" s="103">
        <v>1</v>
      </c>
      <c r="E182" s="583">
        <f>'5. SVS Cálc. DEMO Banheiros'!C10</f>
        <v>450</v>
      </c>
      <c r="F182" s="488"/>
      <c r="G182" s="585">
        <f>J167</f>
        <v>5324.4465385623989</v>
      </c>
      <c r="H182" s="488"/>
      <c r="I182" s="561">
        <f>ROUND((D182/E182)*G182,2)</f>
        <v>11.83</v>
      </c>
      <c r="J182" s="488"/>
      <c r="K182" s="46"/>
    </row>
    <row r="183" spans="1:11" ht="21" customHeight="1" x14ac:dyDescent="0.2">
      <c r="A183" s="562" t="s">
        <v>462</v>
      </c>
      <c r="B183" s="487"/>
      <c r="C183" s="487"/>
      <c r="D183" s="487"/>
      <c r="E183" s="487"/>
      <c r="F183" s="487"/>
      <c r="G183" s="487"/>
      <c r="H183" s="488"/>
      <c r="I183" s="563">
        <f>SUM(I181:J182)</f>
        <v>11.83</v>
      </c>
      <c r="J183" s="488"/>
      <c r="K183" s="46"/>
    </row>
    <row r="184" spans="1:11" ht="97.5" customHeight="1" x14ac:dyDescent="0.2">
      <c r="A184" s="581" t="s">
        <v>536</v>
      </c>
      <c r="B184" s="478"/>
      <c r="C184" s="478"/>
      <c r="D184" s="478"/>
      <c r="E184" s="478"/>
      <c r="F184" s="478"/>
      <c r="G184" s="478"/>
      <c r="H184" s="478"/>
      <c r="I184" s="478"/>
      <c r="J184" s="582"/>
      <c r="K184" s="46"/>
    </row>
    <row r="185" spans="1:11" x14ac:dyDescent="0.2">
      <c r="A185" s="676"/>
      <c r="B185" s="661"/>
      <c r="C185" s="661"/>
      <c r="D185" s="661"/>
      <c r="E185" s="661"/>
      <c r="F185" s="661"/>
      <c r="G185" s="661"/>
      <c r="H185" s="661"/>
      <c r="I185" s="661"/>
      <c r="J185" s="662"/>
    </row>
    <row r="186" spans="1:11" ht="21" customHeight="1" x14ac:dyDescent="0.2">
      <c r="A186" s="554" t="s">
        <v>500</v>
      </c>
      <c r="B186" s="487"/>
      <c r="C186" s="487"/>
      <c r="D186" s="487"/>
      <c r="E186" s="487"/>
      <c r="F186" s="487"/>
      <c r="G186" s="487"/>
      <c r="H186" s="487"/>
      <c r="I186" s="487"/>
      <c r="J186" s="488"/>
    </row>
    <row r="187" spans="1:11" ht="35.25" customHeight="1" x14ac:dyDescent="0.2">
      <c r="A187" s="554" t="s">
        <v>63</v>
      </c>
      <c r="B187" s="487"/>
      <c r="C187" s="487"/>
      <c r="D187" s="487"/>
      <c r="E187" s="488"/>
      <c r="F187" s="554" t="s">
        <v>501</v>
      </c>
      <c r="G187" s="488"/>
      <c r="H187" s="4" t="s">
        <v>502</v>
      </c>
      <c r="I187" s="554" t="s">
        <v>503</v>
      </c>
      <c r="J187" s="488"/>
    </row>
    <row r="188" spans="1:11" ht="21" customHeight="1" x14ac:dyDescent="0.2">
      <c r="A188" s="571" t="s">
        <v>537</v>
      </c>
      <c r="B188" s="487"/>
      <c r="C188" s="487"/>
      <c r="D188" s="487"/>
      <c r="E188" s="488"/>
      <c r="F188" s="601">
        <f>I175</f>
        <v>17.75</v>
      </c>
      <c r="G188" s="488"/>
      <c r="H188" s="115">
        <f>I25</f>
        <v>5240.3412500000013</v>
      </c>
      <c r="I188" s="570">
        <f t="shared" ref="I188:I190" si="3">ROUND(F188*H188,2)</f>
        <v>93016.06</v>
      </c>
      <c r="J188" s="488"/>
    </row>
    <row r="189" spans="1:11" ht="21" customHeight="1" x14ac:dyDescent="0.2">
      <c r="A189" s="571" t="s">
        <v>538</v>
      </c>
      <c r="B189" s="487"/>
      <c r="C189" s="487"/>
      <c r="D189" s="487"/>
      <c r="E189" s="488"/>
      <c r="F189" s="601">
        <f>I179</f>
        <v>6.66</v>
      </c>
      <c r="G189" s="488"/>
      <c r="H189" s="115">
        <f>I26</f>
        <v>771.33319583333332</v>
      </c>
      <c r="I189" s="570">
        <f t="shared" si="3"/>
        <v>5137.08</v>
      </c>
      <c r="J189" s="488"/>
    </row>
    <row r="190" spans="1:11" ht="21" customHeight="1" x14ac:dyDescent="0.2">
      <c r="A190" s="571" t="s">
        <v>539</v>
      </c>
      <c r="B190" s="487"/>
      <c r="C190" s="487"/>
      <c r="D190" s="487"/>
      <c r="E190" s="488"/>
      <c r="F190" s="601">
        <f>I183</f>
        <v>11.83</v>
      </c>
      <c r="G190" s="488"/>
      <c r="H190" s="115">
        <f>I27</f>
        <v>218.44115833333331</v>
      </c>
      <c r="I190" s="570">
        <f t="shared" si="3"/>
        <v>2584.16</v>
      </c>
      <c r="J190" s="488"/>
    </row>
    <row r="191" spans="1:11" ht="21" customHeight="1" x14ac:dyDescent="0.2">
      <c r="A191" s="562" t="s">
        <v>540</v>
      </c>
      <c r="B191" s="487"/>
      <c r="C191" s="487"/>
      <c r="D191" s="487"/>
      <c r="E191" s="487"/>
      <c r="F191" s="487"/>
      <c r="G191" s="488"/>
      <c r="H191" s="116">
        <f>SUM(H188:H190)</f>
        <v>6230.1156041666673</v>
      </c>
      <c r="I191" s="600">
        <f>SUM(I188:J190)</f>
        <v>100737.3</v>
      </c>
      <c r="J191" s="488"/>
    </row>
    <row r="192" spans="1:11" ht="21" customHeight="1" x14ac:dyDescent="0.2">
      <c r="A192" s="571" t="s">
        <v>764</v>
      </c>
      <c r="B192" s="487"/>
      <c r="C192" s="487"/>
      <c r="D192" s="487"/>
      <c r="E192" s="487"/>
      <c r="F192" s="601">
        <v>0</v>
      </c>
      <c r="G192" s="488"/>
      <c r="H192" s="115">
        <f>I29</f>
        <v>0</v>
      </c>
      <c r="I192" s="570">
        <v>0</v>
      </c>
      <c r="J192" s="488"/>
    </row>
    <row r="193" spans="1:26" ht="21" customHeight="1" x14ac:dyDescent="0.2">
      <c r="A193" s="562" t="s">
        <v>338</v>
      </c>
      <c r="B193" s="487"/>
      <c r="C193" s="487"/>
      <c r="D193" s="487"/>
      <c r="E193" s="487"/>
      <c r="F193" s="487"/>
      <c r="G193" s="488"/>
      <c r="H193" s="116">
        <f>H192</f>
        <v>0</v>
      </c>
      <c r="I193" s="600">
        <v>0</v>
      </c>
      <c r="J193" s="488"/>
    </row>
    <row r="194" spans="1:26" ht="21" customHeight="1" x14ac:dyDescent="0.2">
      <c r="A194" s="562" t="s">
        <v>541</v>
      </c>
      <c r="B194" s="487"/>
      <c r="C194" s="487"/>
      <c r="D194" s="487"/>
      <c r="E194" s="487"/>
      <c r="F194" s="487"/>
      <c r="G194" s="488"/>
      <c r="H194" s="116">
        <f>ROUND(H191+H193,2)</f>
        <v>6230.12</v>
      </c>
      <c r="I194" s="600">
        <f>SUM(I191+I193)</f>
        <v>100737.3</v>
      </c>
      <c r="J194" s="488"/>
    </row>
    <row r="195" spans="1:26" ht="21" customHeight="1" x14ac:dyDescent="0.2">
      <c r="A195" s="571" t="s">
        <v>512</v>
      </c>
      <c r="B195" s="487"/>
      <c r="C195" s="487"/>
      <c r="D195" s="487"/>
      <c r="E195" s="487"/>
      <c r="F195" s="487"/>
      <c r="G195" s="487"/>
      <c r="H195" s="488"/>
      <c r="I195" s="594">
        <f>I194</f>
        <v>100737.3</v>
      </c>
      <c r="J195" s="488"/>
    </row>
    <row r="196" spans="1:26" ht="21" customHeight="1" x14ac:dyDescent="0.2">
      <c r="A196" s="571" t="s">
        <v>513</v>
      </c>
      <c r="B196" s="487"/>
      <c r="C196" s="487"/>
      <c r="D196" s="487"/>
      <c r="E196" s="487"/>
      <c r="F196" s="487"/>
      <c r="G196" s="487"/>
      <c r="H196" s="488"/>
      <c r="I196" s="593">
        <f>H21</f>
        <v>20</v>
      </c>
      <c r="J196" s="488"/>
    </row>
    <row r="197" spans="1:26" ht="21" customHeight="1" x14ac:dyDescent="0.2">
      <c r="A197" s="571" t="s">
        <v>591</v>
      </c>
      <c r="B197" s="487"/>
      <c r="C197" s="487"/>
      <c r="D197" s="487"/>
      <c r="E197" s="487"/>
      <c r="F197" s="487"/>
      <c r="G197" s="487"/>
      <c r="H197" s="488"/>
      <c r="I197" s="594">
        <f>ROUND(I194*I196,2)</f>
        <v>2014746</v>
      </c>
      <c r="J197" s="488"/>
    </row>
    <row r="198" spans="1:26" x14ac:dyDescent="0.2">
      <c r="A198" s="677"/>
      <c r="B198" s="678"/>
      <c r="C198" s="678"/>
      <c r="D198" s="678"/>
      <c r="E198" s="678"/>
      <c r="F198" s="678"/>
      <c r="G198" s="678"/>
      <c r="H198" s="678"/>
      <c r="I198" s="678"/>
      <c r="J198" s="679"/>
      <c r="K198" s="51"/>
      <c r="L198" s="51"/>
      <c r="M198" s="51"/>
      <c r="N198" s="51"/>
      <c r="O198" s="51"/>
      <c r="P198" s="51"/>
      <c r="Q198" s="51"/>
      <c r="R198" s="51"/>
      <c r="S198" s="51"/>
      <c r="T198" s="51"/>
      <c r="U198" s="51"/>
      <c r="V198" s="51"/>
      <c r="W198" s="51"/>
      <c r="X198" s="51"/>
      <c r="Y198" s="51"/>
      <c r="Z198" s="51"/>
    </row>
    <row r="199" spans="1:26" ht="21" customHeight="1" x14ac:dyDescent="0.2">
      <c r="A199" s="590" t="s">
        <v>514</v>
      </c>
      <c r="B199" s="487"/>
      <c r="C199" s="487"/>
      <c r="D199" s="487"/>
      <c r="E199" s="487"/>
      <c r="F199" s="487"/>
      <c r="G199" s="487"/>
      <c r="H199" s="487"/>
      <c r="I199" s="487"/>
      <c r="J199" s="488"/>
    </row>
    <row r="200" spans="1:26" ht="21" customHeight="1" x14ac:dyDescent="0.2">
      <c r="A200" s="554" t="s">
        <v>515</v>
      </c>
      <c r="B200" s="487"/>
      <c r="C200" s="487"/>
      <c r="D200" s="487"/>
      <c r="E200" s="487"/>
      <c r="F200" s="488"/>
      <c r="G200" s="554" t="s">
        <v>516</v>
      </c>
      <c r="H200" s="487"/>
      <c r="I200" s="487"/>
      <c r="J200" s="488"/>
    </row>
    <row r="201" spans="1:26" ht="21" customHeight="1" x14ac:dyDescent="0.2">
      <c r="A201" s="591" t="s">
        <v>108</v>
      </c>
      <c r="B201" s="487"/>
      <c r="C201" s="487"/>
      <c r="D201" s="487"/>
      <c r="E201" s="487"/>
      <c r="F201" s="488"/>
      <c r="G201" s="592">
        <f>'5. SVS Cálc. DEMO Banheiros'!$L$13</f>
        <v>18.917395457754633</v>
      </c>
      <c r="H201" s="487"/>
      <c r="I201" s="487"/>
      <c r="J201" s="488"/>
    </row>
    <row r="202" spans="1:26" ht="21" customHeight="1" x14ac:dyDescent="0.2">
      <c r="A202" s="599"/>
      <c r="B202" s="487"/>
      <c r="C202" s="487"/>
      <c r="D202" s="487"/>
      <c r="E202" s="487"/>
      <c r="F202" s="487"/>
      <c r="G202" s="487"/>
      <c r="H202" s="487"/>
      <c r="I202" s="487"/>
      <c r="J202" s="488"/>
      <c r="K202" s="51"/>
      <c r="L202" s="51"/>
      <c r="M202" s="51"/>
      <c r="N202" s="51"/>
      <c r="O202" s="51"/>
      <c r="P202" s="51"/>
      <c r="Q202" s="51"/>
      <c r="R202" s="51"/>
      <c r="S202" s="51"/>
      <c r="T202" s="51"/>
      <c r="U202" s="51"/>
      <c r="V202" s="51"/>
      <c r="W202" s="51"/>
      <c r="X202" s="51"/>
      <c r="Y202" s="51"/>
      <c r="Z202" s="51"/>
    </row>
    <row r="203" spans="1:26" ht="33" customHeight="1" x14ac:dyDescent="0.2">
      <c r="A203" s="586" t="s">
        <v>542</v>
      </c>
      <c r="B203" s="487"/>
      <c r="C203" s="487"/>
      <c r="D203" s="487"/>
      <c r="E203" s="487"/>
      <c r="F203" s="487"/>
      <c r="G203" s="487"/>
      <c r="H203" s="487"/>
      <c r="I203" s="487"/>
      <c r="J203" s="488"/>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sheetProtection selectLockedCells="1" selectUnlockedCells="1"/>
  <mergeCells count="283">
    <mergeCell ref="B81:H81"/>
    <mergeCell ref="B82:H82"/>
    <mergeCell ref="B83:D83"/>
    <mergeCell ref="B84:I84"/>
    <mergeCell ref="A85:I85"/>
    <mergeCell ref="B86:J86"/>
    <mergeCell ref="B87:J87"/>
    <mergeCell ref="A89:J89"/>
    <mergeCell ref="B58:J58"/>
    <mergeCell ref="B59:H59"/>
    <mergeCell ref="B60:H60"/>
    <mergeCell ref="B61:H61"/>
    <mergeCell ref="B62:D62"/>
    <mergeCell ref="B63:H63"/>
    <mergeCell ref="B64:H64"/>
    <mergeCell ref="B65:H65"/>
    <mergeCell ref="B80:H80"/>
    <mergeCell ref="E79:I79"/>
    <mergeCell ref="E83:I83"/>
    <mergeCell ref="B101:I101"/>
    <mergeCell ref="B102:I102"/>
    <mergeCell ref="B103:I103"/>
    <mergeCell ref="A104:I104"/>
    <mergeCell ref="A106:J106"/>
    <mergeCell ref="A107:J107"/>
    <mergeCell ref="A108:B108"/>
    <mergeCell ref="D108:E108"/>
    <mergeCell ref="B90:I90"/>
    <mergeCell ref="B91:I91"/>
    <mergeCell ref="B92:I92"/>
    <mergeCell ref="B93:I93"/>
    <mergeCell ref="A94:I94"/>
    <mergeCell ref="G108:H108"/>
    <mergeCell ref="G181:H181"/>
    <mergeCell ref="I181:J181"/>
    <mergeCell ref="E182:F182"/>
    <mergeCell ref="G182:H182"/>
    <mergeCell ref="I182:J182"/>
    <mergeCell ref="A169:J169"/>
    <mergeCell ref="A170:J170"/>
    <mergeCell ref="A171:J171"/>
    <mergeCell ref="B66:H66"/>
    <mergeCell ref="B67:H67"/>
    <mergeCell ref="B76:H76"/>
    <mergeCell ref="B77:H77"/>
    <mergeCell ref="A74:A78"/>
    <mergeCell ref="A79:A82"/>
    <mergeCell ref="J74:J78"/>
    <mergeCell ref="J79:J82"/>
    <mergeCell ref="A123:I123"/>
    <mergeCell ref="B78:H78"/>
    <mergeCell ref="B79:D79"/>
    <mergeCell ref="A96:J96"/>
    <mergeCell ref="B97:I97"/>
    <mergeCell ref="B98:I98"/>
    <mergeCell ref="B99:I99"/>
    <mergeCell ref="B100:I100"/>
    <mergeCell ref="A198:J198"/>
    <mergeCell ref="A199:J199"/>
    <mergeCell ref="A200:F200"/>
    <mergeCell ref="G200:J200"/>
    <mergeCell ref="A201:F201"/>
    <mergeCell ref="G201:J201"/>
    <mergeCell ref="A194:G194"/>
    <mergeCell ref="I194:J194"/>
    <mergeCell ref="A195:H195"/>
    <mergeCell ref="I195:J195"/>
    <mergeCell ref="A196:H196"/>
    <mergeCell ref="I196:J196"/>
    <mergeCell ref="I197:J197"/>
    <mergeCell ref="A197:H197"/>
    <mergeCell ref="I188:J188"/>
    <mergeCell ref="I189:J189"/>
    <mergeCell ref="A187:E187"/>
    <mergeCell ref="F187:G187"/>
    <mergeCell ref="A184:J184"/>
    <mergeCell ref="A185:J185"/>
    <mergeCell ref="A186:J186"/>
    <mergeCell ref="I187:J187"/>
    <mergeCell ref="A188:E188"/>
    <mergeCell ref="F188:G188"/>
    <mergeCell ref="A189:E189"/>
    <mergeCell ref="F189:G189"/>
    <mergeCell ref="A190:E190"/>
    <mergeCell ref="F190:G190"/>
    <mergeCell ref="I190:J190"/>
    <mergeCell ref="A191:G191"/>
    <mergeCell ref="I191:J191"/>
    <mergeCell ref="F192:G192"/>
    <mergeCell ref="I192:J192"/>
    <mergeCell ref="A192:E192"/>
    <mergeCell ref="A193:G193"/>
    <mergeCell ref="I193:J193"/>
    <mergeCell ref="A202:J202"/>
    <mergeCell ref="A203:J203"/>
    <mergeCell ref="A27:F27"/>
    <mergeCell ref="G27:H27"/>
    <mergeCell ref="I27:J27"/>
    <mergeCell ref="A28:H28"/>
    <mergeCell ref="I28:J28"/>
    <mergeCell ref="G29:H29"/>
    <mergeCell ref="I29:J29"/>
    <mergeCell ref="A29:F29"/>
    <mergeCell ref="A30:H30"/>
    <mergeCell ref="I30:J30"/>
    <mergeCell ref="A31:H31"/>
    <mergeCell ref="I31:J31"/>
    <mergeCell ref="A32:J32"/>
    <mergeCell ref="A33:J33"/>
    <mergeCell ref="A34:J34"/>
    <mergeCell ref="A35:J35"/>
    <mergeCell ref="B36:G36"/>
    <mergeCell ref="A172:C172"/>
    <mergeCell ref="D172:F172"/>
    <mergeCell ref="B37:G37"/>
    <mergeCell ref="H37:J37"/>
    <mergeCell ref="H38:J38"/>
    <mergeCell ref="B38:G38"/>
    <mergeCell ref="B39:G39"/>
    <mergeCell ref="H39:J39"/>
    <mergeCell ref="B40:G40"/>
    <mergeCell ref="H40:J40"/>
    <mergeCell ref="A183:H183"/>
    <mergeCell ref="I183:J183"/>
    <mergeCell ref="I172:J172"/>
    <mergeCell ref="I173:J173"/>
    <mergeCell ref="A178:C178"/>
    <mergeCell ref="A181:C181"/>
    <mergeCell ref="A182:C182"/>
    <mergeCell ref="A173:C173"/>
    <mergeCell ref="A174:C174"/>
    <mergeCell ref="E174:F174"/>
    <mergeCell ref="A175:H175"/>
    <mergeCell ref="A177:C177"/>
    <mergeCell ref="G177:H177"/>
    <mergeCell ref="A179:H179"/>
    <mergeCell ref="E178:F178"/>
    <mergeCell ref="G178:H178"/>
    <mergeCell ref="B41:J41"/>
    <mergeCell ref="A42:J42"/>
    <mergeCell ref="A43:J43"/>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H36:J36"/>
    <mergeCell ref="I15:J15"/>
    <mergeCell ref="A17:J17"/>
    <mergeCell ref="B18:G18"/>
    <mergeCell ref="H18:J18"/>
    <mergeCell ref="B19:G19"/>
    <mergeCell ref="H19:J19"/>
    <mergeCell ref="B20:G20"/>
    <mergeCell ref="H20:J20"/>
    <mergeCell ref="B21:G21"/>
    <mergeCell ref="H21:J21"/>
    <mergeCell ref="A15:G15"/>
    <mergeCell ref="A23:J23"/>
    <mergeCell ref="G24:H24"/>
    <mergeCell ref="I24:J24"/>
    <mergeCell ref="A24:F24"/>
    <mergeCell ref="A25:F25"/>
    <mergeCell ref="G25:H25"/>
    <mergeCell ref="I25:J25"/>
    <mergeCell ref="A26:F26"/>
    <mergeCell ref="G26:H26"/>
    <mergeCell ref="I26:J26"/>
    <mergeCell ref="B44:H44"/>
    <mergeCell ref="B45:D45"/>
    <mergeCell ref="G45:I45"/>
    <mergeCell ref="B46:C46"/>
    <mergeCell ref="D46:H46"/>
    <mergeCell ref="B47:I47"/>
    <mergeCell ref="B74:I74"/>
    <mergeCell ref="B75:H75"/>
    <mergeCell ref="A68:H68"/>
    <mergeCell ref="B69:J69"/>
    <mergeCell ref="B70:J70"/>
    <mergeCell ref="B72:J72"/>
    <mergeCell ref="B73:I73"/>
    <mergeCell ref="A48:I48"/>
    <mergeCell ref="B49:J49"/>
    <mergeCell ref="A50:J50"/>
    <mergeCell ref="A51:J51"/>
    <mergeCell ref="B52:I52"/>
    <mergeCell ref="B53:I53"/>
    <mergeCell ref="B54:I54"/>
    <mergeCell ref="A55:I55"/>
    <mergeCell ref="B56:J56"/>
    <mergeCell ref="A57:I57"/>
    <mergeCell ref="A109:F109"/>
    <mergeCell ref="G109:I109"/>
    <mergeCell ref="B111:I111"/>
    <mergeCell ref="B112:I112"/>
    <mergeCell ref="B113:I113"/>
    <mergeCell ref="B114:I114"/>
    <mergeCell ref="B115:I115"/>
    <mergeCell ref="B116:I116"/>
    <mergeCell ref="B117:I117"/>
    <mergeCell ref="A110:J110"/>
    <mergeCell ref="A118:I118"/>
    <mergeCell ref="B119:I119"/>
    <mergeCell ref="B120:I120"/>
    <mergeCell ref="B121:I121"/>
    <mergeCell ref="A122:I122"/>
    <mergeCell ref="A131:J131"/>
    <mergeCell ref="B132:I132"/>
    <mergeCell ref="B133:I133"/>
    <mergeCell ref="A124:J124"/>
    <mergeCell ref="B125:I125"/>
    <mergeCell ref="B126:I126"/>
    <mergeCell ref="B127:I127"/>
    <mergeCell ref="A128:I128"/>
    <mergeCell ref="B129:J129"/>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A148:A149"/>
    <mergeCell ref="F148:H148"/>
    <mergeCell ref="F149:H149"/>
    <mergeCell ref="A154:A156"/>
    <mergeCell ref="B154:C156"/>
    <mergeCell ref="B148:E149"/>
    <mergeCell ref="B150:E150"/>
    <mergeCell ref="F150:H150"/>
    <mergeCell ref="B151:E151"/>
    <mergeCell ref="F151:H151"/>
    <mergeCell ref="A152:I152"/>
    <mergeCell ref="B153:J153"/>
    <mergeCell ref="D154:F156"/>
    <mergeCell ref="G154:H156"/>
    <mergeCell ref="J154:J156"/>
    <mergeCell ref="A168:J168"/>
    <mergeCell ref="A176:J176"/>
    <mergeCell ref="A180:J180"/>
    <mergeCell ref="B166:I166"/>
    <mergeCell ref="A167:G167"/>
    <mergeCell ref="A157:J157"/>
    <mergeCell ref="A158:J158"/>
    <mergeCell ref="A159:I159"/>
    <mergeCell ref="B160:I160"/>
    <mergeCell ref="B161:I161"/>
    <mergeCell ref="B162:I162"/>
    <mergeCell ref="B163:I163"/>
    <mergeCell ref="B164:I164"/>
    <mergeCell ref="A165:I165"/>
    <mergeCell ref="G172:H172"/>
    <mergeCell ref="G173:H173"/>
    <mergeCell ref="G174:H174"/>
    <mergeCell ref="I174:J174"/>
    <mergeCell ref="I175:J175"/>
    <mergeCell ref="I177:J177"/>
    <mergeCell ref="I178:J178"/>
    <mergeCell ref="I179:J179"/>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49" pageOrder="overThenDown" orientation="portrait" r:id="rId1"/>
  <headerFooter>
    <oddHeader>&amp;R&amp;P de &amp;N</oddHeader>
    <oddFooter>&amp;L&amp;F - &amp;A&amp;CPágina &amp;P de &amp;N</oddFooter>
  </headerFooter>
  <rowBreaks count="2" manualBreakCount="2">
    <brk id="78" max="9" man="1"/>
    <brk id="146" max="9" man="1"/>
  </rowBreaks>
  <colBreaks count="1" manualBreakCount="1">
    <brk id="1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82"/>
  <sheetViews>
    <sheetView showGridLines="0" tabSelected="1" topLeftCell="A192" zoomScaleNormal="100" workbookViewId="0">
      <selection activeCell="B25" sqref="B25"/>
    </sheetView>
  </sheetViews>
  <sheetFormatPr defaultColWidth="14.42578125" defaultRowHeight="15" customHeight="1" x14ac:dyDescent="0.2"/>
  <cols>
    <col min="1" max="1" width="18.42578125" style="21" customWidth="1"/>
    <col min="2" max="2" width="8" style="21" customWidth="1"/>
    <col min="3" max="3" width="17.28515625" style="21" customWidth="1"/>
    <col min="4" max="7" width="15.42578125" style="21" customWidth="1"/>
    <col min="8" max="8" width="12.28515625" style="21" customWidth="1"/>
    <col min="9" max="9" width="20.42578125" style="21" customWidth="1"/>
    <col min="10" max="10" width="20.5703125" style="21" customWidth="1"/>
    <col min="11" max="11" width="13.28515625" style="21" customWidth="1"/>
    <col min="12" max="12" width="13.85546875" style="21" customWidth="1"/>
    <col min="13" max="26" width="8" style="21" customWidth="1"/>
    <col min="27" max="16384" width="14.42578125" style="21"/>
  </cols>
  <sheetData>
    <row r="1" spans="1:26" ht="14.25" x14ac:dyDescent="0.2">
      <c r="A1" s="492" t="s">
        <v>0</v>
      </c>
      <c r="B1" s="478"/>
      <c r="C1" s="478"/>
      <c r="D1" s="478"/>
      <c r="E1" s="478"/>
      <c r="F1" s="478"/>
      <c r="G1" s="478"/>
      <c r="H1" s="478"/>
      <c r="I1" s="478"/>
      <c r="J1" s="478"/>
    </row>
    <row r="2" spans="1:26" ht="14.25" x14ac:dyDescent="0.2">
      <c r="A2" s="492" t="s">
        <v>1</v>
      </c>
      <c r="B2" s="478"/>
      <c r="C2" s="478"/>
      <c r="D2" s="478"/>
      <c r="E2" s="478"/>
      <c r="F2" s="478"/>
      <c r="G2" s="478"/>
      <c r="H2" s="478"/>
      <c r="I2" s="478"/>
      <c r="J2" s="478"/>
    </row>
    <row r="3" spans="1:26" ht="14.25" x14ac:dyDescent="0.2">
      <c r="A3" s="492" t="s">
        <v>2</v>
      </c>
      <c r="B3" s="478"/>
      <c r="C3" s="478"/>
      <c r="D3" s="478"/>
      <c r="E3" s="478"/>
      <c r="F3" s="478"/>
      <c r="G3" s="478"/>
      <c r="H3" s="478"/>
      <c r="I3" s="478"/>
      <c r="J3" s="478"/>
    </row>
    <row r="4" spans="1:26" ht="14.25" x14ac:dyDescent="0.2">
      <c r="A4" s="493" t="str">
        <f>'1. SVS ABA DE CARREGAMENTO'!A4</f>
        <v>CAMPUS SÃO VICENTE DO SUL</v>
      </c>
      <c r="B4" s="478"/>
      <c r="C4" s="478"/>
      <c r="D4" s="478"/>
      <c r="E4" s="478"/>
      <c r="F4" s="478"/>
      <c r="G4" s="478"/>
      <c r="H4" s="478"/>
      <c r="I4" s="478"/>
      <c r="J4" s="478"/>
    </row>
    <row r="5" spans="1:26" ht="14.25" x14ac:dyDescent="0.2">
      <c r="A5" s="494" t="s">
        <v>291</v>
      </c>
      <c r="B5" s="478"/>
      <c r="C5" s="478"/>
      <c r="D5" s="478"/>
      <c r="E5" s="478"/>
      <c r="F5" s="478"/>
      <c r="G5" s="478"/>
      <c r="H5" s="478"/>
      <c r="I5" s="478"/>
      <c r="J5" s="478"/>
    </row>
    <row r="6" spans="1:26" ht="9.9499999999999993" customHeight="1" x14ac:dyDescent="0.2">
      <c r="A6" s="1"/>
      <c r="B6" s="1"/>
      <c r="C6" s="1"/>
      <c r="D6" s="1"/>
      <c r="E6" s="1"/>
      <c r="F6" s="1"/>
      <c r="G6" s="1"/>
      <c r="H6" s="1"/>
      <c r="I6" s="1"/>
      <c r="J6" s="1"/>
      <c r="K6" s="51"/>
      <c r="L6" s="51"/>
      <c r="M6" s="51"/>
      <c r="N6" s="51"/>
      <c r="O6" s="51"/>
      <c r="P6" s="51"/>
      <c r="Q6" s="51"/>
      <c r="R6" s="51"/>
      <c r="S6" s="51"/>
      <c r="T6" s="51"/>
      <c r="U6" s="51"/>
      <c r="V6" s="51"/>
      <c r="W6" s="51"/>
      <c r="X6" s="51"/>
      <c r="Y6" s="51"/>
      <c r="Z6" s="51"/>
    </row>
    <row r="7" spans="1:26" ht="14.25" x14ac:dyDescent="0.2">
      <c r="A7" s="554" t="str">
        <f>'7. SVS Planilha Área Geral'!A7:J7</f>
        <v>IN/MPDG Nº 05/2017 - Anexo VII-D</v>
      </c>
      <c r="B7" s="487"/>
      <c r="C7" s="487"/>
      <c r="D7" s="487"/>
      <c r="E7" s="487"/>
      <c r="F7" s="487"/>
      <c r="G7" s="487"/>
      <c r="H7" s="487"/>
      <c r="I7" s="487"/>
      <c r="J7" s="488"/>
    </row>
    <row r="8" spans="1:26" ht="9.9499999999999993" customHeight="1" x14ac:dyDescent="0.2">
      <c r="A8" s="672"/>
      <c r="B8" s="478"/>
      <c r="C8" s="478"/>
      <c r="D8" s="478"/>
      <c r="E8" s="478"/>
      <c r="F8" s="478"/>
      <c r="G8" s="478"/>
      <c r="H8" s="478"/>
      <c r="I8" s="478"/>
      <c r="J8" s="478"/>
      <c r="K8" s="51"/>
      <c r="L8" s="51"/>
      <c r="M8" s="51"/>
      <c r="N8" s="51"/>
      <c r="O8" s="51"/>
      <c r="P8" s="51"/>
      <c r="Q8" s="51"/>
      <c r="R8" s="51"/>
      <c r="S8" s="51"/>
      <c r="T8" s="51"/>
      <c r="U8" s="51"/>
      <c r="V8" s="51"/>
      <c r="W8" s="51"/>
      <c r="X8" s="51"/>
      <c r="Y8" s="51"/>
      <c r="Z8" s="51"/>
    </row>
    <row r="9" spans="1:26" ht="18" customHeight="1" x14ac:dyDescent="0.2">
      <c r="A9" s="643" t="s">
        <v>543</v>
      </c>
      <c r="B9" s="578"/>
      <c r="C9" s="579"/>
      <c r="D9" s="647" t="s">
        <v>544</v>
      </c>
      <c r="E9" s="578"/>
      <c r="F9" s="578"/>
      <c r="G9" s="578"/>
      <c r="H9" s="578"/>
      <c r="I9" s="648" t="str">
        <f>'1. SVS ABA DE CARREGAMENTO'!A4</f>
        <v>CAMPUS SÃO VICENTE DO SUL</v>
      </c>
      <c r="J9" s="579"/>
    </row>
    <row r="10" spans="1:26" ht="18" customHeight="1" x14ac:dyDescent="0.2">
      <c r="A10" s="580"/>
      <c r="B10" s="485"/>
      <c r="C10" s="505"/>
      <c r="D10" s="673" t="s">
        <v>545</v>
      </c>
      <c r="E10" s="485"/>
      <c r="F10" s="485"/>
      <c r="G10" s="50">
        <f>'6. SVS Cálc. DEMO Esq. e Fach'!D12</f>
        <v>964.42163333333349</v>
      </c>
      <c r="H10" s="10" t="s">
        <v>295</v>
      </c>
      <c r="I10" s="674" t="s">
        <v>296</v>
      </c>
      <c r="J10" s="505"/>
    </row>
    <row r="11" spans="1:26" ht="31.5" customHeight="1" x14ac:dyDescent="0.2">
      <c r="A11" s="52" t="s">
        <v>297</v>
      </c>
      <c r="B11" s="644" t="str">
        <f>'1. SVS ABA DE CARREGAMENTO'!B11</f>
        <v>23243.000810/2021-41</v>
      </c>
      <c r="C11" s="579"/>
      <c r="D11" s="52" t="s">
        <v>298</v>
      </c>
      <c r="E11" s="645" t="str">
        <f>'1. SVS ABA DE CARREGAMENTO'!B12</f>
        <v>33 / 2021</v>
      </c>
      <c r="F11" s="579"/>
      <c r="G11" s="52" t="s">
        <v>55</v>
      </c>
      <c r="H11" s="53">
        <f>'1. SVS ABA DE CARREGAMENTO'!B13</f>
        <v>0</v>
      </c>
      <c r="I11" s="54" t="s">
        <v>56</v>
      </c>
      <c r="J11" s="55" t="str">
        <f>'1. SVS ABA DE CARREGAMENTO'!B14</f>
        <v>09h (Horário de Brasília)</v>
      </c>
    </row>
    <row r="12" spans="1:26" ht="18" customHeight="1" x14ac:dyDescent="0.2">
      <c r="A12" s="16" t="s">
        <v>57</v>
      </c>
      <c r="B12" s="651" t="str">
        <f>'1. SVS ABA DE CARREGAMENTO'!B15</f>
        <v>xxxx xxxx xxxx</v>
      </c>
      <c r="C12" s="487"/>
      <c r="D12" s="487"/>
      <c r="E12" s="487"/>
      <c r="F12" s="487"/>
      <c r="G12" s="488"/>
      <c r="H12" s="56" t="s">
        <v>299</v>
      </c>
      <c r="I12" s="652" t="str">
        <f>'1. SVS ABA DE CARREGAMENTO'!B16</f>
        <v>zz.zzz.zzz/zzzz-zz</v>
      </c>
      <c r="J12" s="488"/>
    </row>
    <row r="13" spans="1:26" ht="18" customHeight="1" x14ac:dyDescent="0.2">
      <c r="A13" s="16" t="s">
        <v>300</v>
      </c>
      <c r="B13" s="651" t="str">
        <f>'1. SVS ABA DE CARREGAMENTO'!B17</f>
        <v>Nome Completo</v>
      </c>
      <c r="C13" s="487"/>
      <c r="D13" s="488"/>
      <c r="E13" s="16" t="s">
        <v>301</v>
      </c>
      <c r="F13" s="653" t="str">
        <f>'1. SVS ABA DE CARREGAMENTO'!B18</f>
        <v>yyy.yyy.yyy-yy</v>
      </c>
      <c r="G13" s="488"/>
      <c r="H13" s="57" t="s">
        <v>302</v>
      </c>
      <c r="I13" s="654" t="str">
        <f>'1. SVS ABA DE CARREGAMENTO'!B19</f>
        <v>tttt tttt tttt</v>
      </c>
      <c r="J13" s="655"/>
    </row>
    <row r="14" spans="1:26" ht="18" customHeight="1" x14ac:dyDescent="0.2">
      <c r="A14" s="670" t="str">
        <f>IF('1. SVS ABA DE CARREGAMENTO'!B15="","PLANILHA CUSTOS E FORMAÇÃO DE PREÇOS DA ADMINISTRAÇÃO DO","")</f>
        <v/>
      </c>
      <c r="B14" s="478"/>
      <c r="C14" s="478"/>
      <c r="D14" s="478"/>
      <c r="E14" s="478"/>
      <c r="F14" s="478"/>
      <c r="G14" s="478"/>
      <c r="H14" s="671" t="str">
        <f>IF('1. SVS ABA DE CARREGAMENTO'!B15="",'1. SVS ABA DE CARREGAMENTO'!A4,"")</f>
        <v/>
      </c>
      <c r="I14" s="478"/>
      <c r="J14" s="478"/>
    </row>
    <row r="15" spans="1:26" ht="36" customHeight="1" x14ac:dyDescent="0.2">
      <c r="A15" s="553" t="s">
        <v>734</v>
      </c>
      <c r="B15" s="553"/>
      <c r="C15" s="553"/>
      <c r="D15" s="553"/>
      <c r="E15" s="553"/>
      <c r="F15" s="553"/>
      <c r="G15" s="553"/>
      <c r="H15" s="4">
        <f>'1. SVS ABA DE CARREGAMENTO'!B51</f>
        <v>1</v>
      </c>
      <c r="I15" s="656" t="str">
        <f>IF(H15=1,"LUCRO REAL",IF(H15=2,"LUCRO PRESUMIDO",IF(H15=3,"SIMPLES-Anexo III",IF(H15=4,"SIMPLES-Anexo IV",IF(H15=5,"LUCRO REAL - PIS/COFINS Não Cumulativo","RT Inválido")))))</f>
        <v>LUCRO REAL</v>
      </c>
      <c r="J15" s="488"/>
    </row>
    <row r="16" spans="1:26" ht="18" customHeight="1" x14ac:dyDescent="0.2">
      <c r="A16" s="1"/>
      <c r="B16" s="1"/>
      <c r="C16" s="1"/>
      <c r="D16" s="1"/>
      <c r="E16" s="1"/>
      <c r="F16" s="1"/>
      <c r="G16" s="1"/>
      <c r="H16" s="1"/>
      <c r="I16" s="1"/>
      <c r="J16" s="1"/>
      <c r="K16" s="51"/>
      <c r="L16" s="51"/>
      <c r="M16" s="51"/>
      <c r="N16" s="51"/>
      <c r="O16" s="51"/>
      <c r="P16" s="51"/>
      <c r="Q16" s="51"/>
      <c r="R16" s="51"/>
      <c r="S16" s="51"/>
      <c r="T16" s="51"/>
      <c r="U16" s="51"/>
      <c r="V16" s="51"/>
      <c r="W16" s="51"/>
      <c r="X16" s="51"/>
      <c r="Y16" s="51"/>
      <c r="Z16" s="51"/>
    </row>
    <row r="17" spans="1:26" ht="18" customHeight="1" x14ac:dyDescent="0.2">
      <c r="A17" s="554" t="s">
        <v>303</v>
      </c>
      <c r="B17" s="487"/>
      <c r="C17" s="487"/>
      <c r="D17" s="487"/>
      <c r="E17" s="487"/>
      <c r="F17" s="487"/>
      <c r="G17" s="487"/>
      <c r="H17" s="487"/>
      <c r="I17" s="487"/>
      <c r="J17" s="488"/>
    </row>
    <row r="18" spans="1:26" ht="18" customHeight="1" x14ac:dyDescent="0.2">
      <c r="A18" s="58" t="s">
        <v>304</v>
      </c>
      <c r="B18" s="555" t="s">
        <v>305</v>
      </c>
      <c r="C18" s="487"/>
      <c r="D18" s="487"/>
      <c r="E18" s="487"/>
      <c r="F18" s="487"/>
      <c r="G18" s="488"/>
      <c r="H18" s="657">
        <f>'1. SVS ABA DE CARREGAMENTO'!B54</f>
        <v>0</v>
      </c>
      <c r="I18" s="487"/>
      <c r="J18" s="488"/>
    </row>
    <row r="19" spans="1:26" ht="18" customHeight="1" x14ac:dyDescent="0.2">
      <c r="A19" s="58" t="s">
        <v>306</v>
      </c>
      <c r="B19" s="555" t="s">
        <v>98</v>
      </c>
      <c r="C19" s="487"/>
      <c r="D19" s="487"/>
      <c r="E19" s="487"/>
      <c r="F19" s="487"/>
      <c r="G19" s="488"/>
      <c r="H19" s="657" t="str">
        <f>'1. SVS ABA DE CARREGAMENTO'!B55</f>
        <v>São Vicente do Sul/RS</v>
      </c>
      <c r="I19" s="487"/>
      <c r="J19" s="488"/>
    </row>
    <row r="20" spans="1:26" ht="31.5" customHeight="1" x14ac:dyDescent="0.2">
      <c r="A20" s="58" t="s">
        <v>307</v>
      </c>
      <c r="B20" s="555" t="s">
        <v>308</v>
      </c>
      <c r="C20" s="487"/>
      <c r="D20" s="487"/>
      <c r="E20" s="487"/>
      <c r="F20" s="487"/>
      <c r="G20" s="488"/>
      <c r="H20" s="657" t="str">
        <f>'1. SVS ABA DE CARREGAMENTO'!B56</f>
        <v>CCT Sindasseio 2022/2022 - Registro no MTE: RS005021/2021</v>
      </c>
      <c r="I20" s="487"/>
      <c r="J20" s="488"/>
    </row>
    <row r="21" spans="1:26" ht="18" customHeight="1" x14ac:dyDescent="0.2">
      <c r="A21" s="58" t="s">
        <v>309</v>
      </c>
      <c r="B21" s="555" t="s">
        <v>310</v>
      </c>
      <c r="C21" s="487"/>
      <c r="D21" s="487"/>
      <c r="E21" s="487"/>
      <c r="F21" s="487"/>
      <c r="G21" s="488"/>
      <c r="H21" s="658">
        <f>'1. SVS ABA DE CARREGAMENTO'!B57</f>
        <v>20</v>
      </c>
      <c r="I21" s="487"/>
      <c r="J21" s="488"/>
      <c r="K21" s="46"/>
      <c r="L21" s="46"/>
    </row>
    <row r="22" spans="1:26" ht="18" customHeight="1" x14ac:dyDescent="0.2">
      <c r="A22" s="1"/>
      <c r="B22" s="1"/>
      <c r="C22" s="1"/>
      <c r="D22" s="1"/>
      <c r="E22" s="1"/>
      <c r="F22" s="1"/>
      <c r="G22" s="1"/>
      <c r="H22" s="1"/>
      <c r="I22" s="1"/>
      <c r="J22" s="1"/>
      <c r="K22" s="51"/>
      <c r="L22" s="51"/>
      <c r="M22" s="51"/>
      <c r="N22" s="51"/>
      <c r="O22" s="51"/>
      <c r="P22" s="51"/>
      <c r="Q22" s="51"/>
      <c r="R22" s="51"/>
      <c r="S22" s="51"/>
      <c r="T22" s="51"/>
      <c r="U22" s="51"/>
      <c r="V22" s="51"/>
      <c r="W22" s="51"/>
      <c r="X22" s="51"/>
      <c r="Y22" s="51"/>
      <c r="Z22" s="51"/>
    </row>
    <row r="23" spans="1:26" ht="18" customHeight="1" x14ac:dyDescent="0.2">
      <c r="A23" s="554" t="s">
        <v>311</v>
      </c>
      <c r="B23" s="487"/>
      <c r="C23" s="487"/>
      <c r="D23" s="487"/>
      <c r="E23" s="487"/>
      <c r="F23" s="487"/>
      <c r="G23" s="487"/>
      <c r="H23" s="487"/>
      <c r="I23" s="487"/>
      <c r="J23" s="488"/>
      <c r="K23" s="46"/>
      <c r="L23" s="46"/>
    </row>
    <row r="24" spans="1:26" ht="18" customHeight="1" x14ac:dyDescent="0.2">
      <c r="A24" s="646" t="s">
        <v>312</v>
      </c>
      <c r="B24" s="487"/>
      <c r="C24" s="487"/>
      <c r="D24" s="487"/>
      <c r="E24" s="487"/>
      <c r="F24" s="488"/>
      <c r="G24" s="646" t="s">
        <v>313</v>
      </c>
      <c r="H24" s="488"/>
      <c r="I24" s="646" t="s">
        <v>314</v>
      </c>
      <c r="J24" s="488"/>
      <c r="K24" s="46"/>
      <c r="L24" s="46"/>
    </row>
    <row r="25" spans="1:26" ht="18" customHeight="1" x14ac:dyDescent="0.2">
      <c r="A25" s="569" t="s">
        <v>546</v>
      </c>
      <c r="B25" s="487"/>
      <c r="C25" s="487"/>
      <c r="D25" s="487"/>
      <c r="E25" s="487"/>
      <c r="F25" s="488"/>
      <c r="G25" s="638" t="s">
        <v>316</v>
      </c>
      <c r="H25" s="488"/>
      <c r="I25" s="641">
        <f>'6. SVS Cálc. DEMO Esq. e Fach'!$D$8</f>
        <v>4.3447750000000003</v>
      </c>
      <c r="J25" s="488"/>
      <c r="K25" s="46"/>
      <c r="L25" s="46"/>
    </row>
    <row r="26" spans="1:26" ht="18" customHeight="1" x14ac:dyDescent="0.2">
      <c r="A26" s="569" t="s">
        <v>547</v>
      </c>
      <c r="B26" s="487"/>
      <c r="C26" s="487"/>
      <c r="D26" s="487"/>
      <c r="E26" s="487"/>
      <c r="F26" s="488"/>
      <c r="G26" s="638" t="s">
        <v>316</v>
      </c>
      <c r="H26" s="488"/>
      <c r="I26" s="641">
        <f>'6. SVS Cálc. DEMO Esq. e Fach'!$D$9</f>
        <v>14.599608333333334</v>
      </c>
      <c r="J26" s="488"/>
      <c r="K26" s="46"/>
      <c r="L26" s="46"/>
    </row>
    <row r="27" spans="1:26" ht="18" customHeight="1" x14ac:dyDescent="0.2">
      <c r="A27" s="569" t="s">
        <v>548</v>
      </c>
      <c r="B27" s="487"/>
      <c r="C27" s="487"/>
      <c r="D27" s="487"/>
      <c r="E27" s="487"/>
      <c r="F27" s="488"/>
      <c r="G27" s="638" t="s">
        <v>316</v>
      </c>
      <c r="H27" s="488"/>
      <c r="I27" s="641">
        <f>'6. SVS Cálc. DEMO Esq. e Fach'!$D$10</f>
        <v>879.04554166666685</v>
      </c>
      <c r="J27" s="488"/>
      <c r="K27" s="46"/>
      <c r="L27" s="46"/>
    </row>
    <row r="28" spans="1:26" ht="18" customHeight="1" x14ac:dyDescent="0.2">
      <c r="A28" s="631" t="s">
        <v>549</v>
      </c>
      <c r="B28" s="487"/>
      <c r="C28" s="487"/>
      <c r="D28" s="487"/>
      <c r="E28" s="487"/>
      <c r="F28" s="487"/>
      <c r="G28" s="487"/>
      <c r="H28" s="488"/>
      <c r="I28" s="632">
        <f>SUM(I25:J27)</f>
        <v>897.9899250000002</v>
      </c>
      <c r="J28" s="488"/>
      <c r="K28" s="46"/>
      <c r="L28" s="46"/>
    </row>
    <row r="29" spans="1:26" ht="18" customHeight="1" x14ac:dyDescent="0.2">
      <c r="A29" s="569" t="s">
        <v>550</v>
      </c>
      <c r="B29" s="487"/>
      <c r="C29" s="487"/>
      <c r="D29" s="487"/>
      <c r="E29" s="487"/>
      <c r="F29" s="488"/>
      <c r="G29" s="638" t="s">
        <v>316</v>
      </c>
      <c r="H29" s="488"/>
      <c r="I29" s="639">
        <f>'6. SVS Cálc. DEMO Esq. e Fach'!$D$11</f>
        <v>66.431708333333319</v>
      </c>
      <c r="J29" s="488"/>
      <c r="K29" s="46"/>
      <c r="L29" s="46"/>
    </row>
    <row r="30" spans="1:26" ht="18" customHeight="1" x14ac:dyDescent="0.2">
      <c r="A30" s="631" t="s">
        <v>551</v>
      </c>
      <c r="B30" s="487"/>
      <c r="C30" s="487"/>
      <c r="D30" s="487"/>
      <c r="E30" s="487"/>
      <c r="F30" s="487"/>
      <c r="G30" s="487"/>
      <c r="H30" s="488"/>
      <c r="I30" s="632">
        <f>I29</f>
        <v>66.431708333333319</v>
      </c>
      <c r="J30" s="488"/>
      <c r="K30" s="46"/>
      <c r="L30" s="46"/>
    </row>
    <row r="31" spans="1:26" ht="18" customHeight="1" x14ac:dyDescent="0.2">
      <c r="A31" s="569" t="s">
        <v>337</v>
      </c>
      <c r="B31" s="487"/>
      <c r="C31" s="487"/>
      <c r="D31" s="487"/>
      <c r="E31" s="487"/>
      <c r="F31" s="488"/>
      <c r="G31" s="638" t="s">
        <v>316</v>
      </c>
      <c r="H31" s="488"/>
      <c r="I31" s="640">
        <v>0</v>
      </c>
      <c r="J31" s="488"/>
      <c r="K31" s="46"/>
      <c r="L31" s="46"/>
    </row>
    <row r="32" spans="1:26" ht="18" customHeight="1" x14ac:dyDescent="0.2">
      <c r="A32" s="631" t="s">
        <v>338</v>
      </c>
      <c r="B32" s="487"/>
      <c r="C32" s="487"/>
      <c r="D32" s="487"/>
      <c r="E32" s="487"/>
      <c r="F32" s="487"/>
      <c r="G32" s="487"/>
      <c r="H32" s="488"/>
      <c r="I32" s="632">
        <f>I31</f>
        <v>0</v>
      </c>
      <c r="J32" s="488"/>
      <c r="K32" s="46"/>
      <c r="L32" s="46"/>
    </row>
    <row r="33" spans="1:26" ht="18" customHeight="1" x14ac:dyDescent="0.2">
      <c r="A33" s="631" t="s">
        <v>552</v>
      </c>
      <c r="B33" s="487"/>
      <c r="C33" s="487"/>
      <c r="D33" s="487"/>
      <c r="E33" s="487"/>
      <c r="F33" s="487"/>
      <c r="G33" s="487"/>
      <c r="H33" s="488"/>
      <c r="I33" s="632">
        <f>I32+I30+I28</f>
        <v>964.42163333333349</v>
      </c>
      <c r="J33" s="488"/>
      <c r="K33" s="46"/>
      <c r="L33" s="46"/>
    </row>
    <row r="34" spans="1:26" ht="18" customHeight="1" x14ac:dyDescent="0.2">
      <c r="A34" s="683"/>
      <c r="B34" s="557"/>
      <c r="C34" s="557"/>
      <c r="D34" s="557"/>
      <c r="E34" s="557"/>
      <c r="F34" s="557"/>
      <c r="G34" s="557"/>
      <c r="H34" s="557"/>
      <c r="I34" s="557"/>
      <c r="J34" s="558"/>
      <c r="K34" s="46"/>
      <c r="L34" s="46"/>
    </row>
    <row r="35" spans="1:26" ht="18" customHeight="1" x14ac:dyDescent="0.2">
      <c r="A35" s="554" t="s">
        <v>340</v>
      </c>
      <c r="B35" s="487"/>
      <c r="C35" s="487"/>
      <c r="D35" s="487"/>
      <c r="E35" s="487"/>
      <c r="F35" s="487"/>
      <c r="G35" s="487"/>
      <c r="H35" s="487"/>
      <c r="I35" s="487"/>
      <c r="J35" s="488"/>
      <c r="K35" s="46"/>
      <c r="L35" s="46"/>
    </row>
    <row r="36" spans="1:26" ht="18" customHeight="1" x14ac:dyDescent="0.2">
      <c r="A36" s="554" t="s">
        <v>341</v>
      </c>
      <c r="B36" s="487"/>
      <c r="C36" s="487"/>
      <c r="D36" s="487"/>
      <c r="E36" s="487"/>
      <c r="F36" s="487"/>
      <c r="G36" s="487"/>
      <c r="H36" s="487"/>
      <c r="I36" s="487"/>
      <c r="J36" s="488"/>
    </row>
    <row r="37" spans="1:26" ht="18" customHeight="1" x14ac:dyDescent="0.2">
      <c r="A37" s="554" t="s">
        <v>342</v>
      </c>
      <c r="B37" s="487"/>
      <c r="C37" s="487"/>
      <c r="D37" s="487"/>
      <c r="E37" s="487"/>
      <c r="F37" s="487"/>
      <c r="G37" s="487"/>
      <c r="H37" s="487"/>
      <c r="I37" s="487"/>
      <c r="J37" s="488"/>
    </row>
    <row r="38" spans="1:26" ht="18" customHeight="1" x14ac:dyDescent="0.2">
      <c r="A38" s="59">
        <v>1</v>
      </c>
      <c r="B38" s="634" t="s">
        <v>102</v>
      </c>
      <c r="C38" s="487"/>
      <c r="D38" s="487"/>
      <c r="E38" s="487"/>
      <c r="F38" s="487"/>
      <c r="G38" s="488"/>
      <c r="H38" s="636" t="str">
        <f>'1. SVS ABA DE CARREGAMENTO'!B60</f>
        <v>Limpeza, Asseio e Conservação</v>
      </c>
      <c r="I38" s="487"/>
      <c r="J38" s="488"/>
    </row>
    <row r="39" spans="1:26" ht="18" customHeight="1" x14ac:dyDescent="0.2">
      <c r="A39" s="59">
        <v>2</v>
      </c>
      <c r="B39" s="634" t="s">
        <v>104</v>
      </c>
      <c r="C39" s="487"/>
      <c r="D39" s="487"/>
      <c r="E39" s="487"/>
      <c r="F39" s="487"/>
      <c r="G39" s="488"/>
      <c r="H39" s="636">
        <f>'1. SVS ABA DE CARREGAMENTO'!C61</f>
        <v>5143</v>
      </c>
      <c r="I39" s="487"/>
      <c r="J39" s="488"/>
    </row>
    <row r="40" spans="1:26" ht="18" customHeight="1" x14ac:dyDescent="0.2">
      <c r="A40" s="59">
        <v>3</v>
      </c>
      <c r="B40" s="634" t="s">
        <v>106</v>
      </c>
      <c r="C40" s="487"/>
      <c r="D40" s="487"/>
      <c r="E40" s="487"/>
      <c r="F40" s="487"/>
      <c r="G40" s="488"/>
      <c r="H40" s="635">
        <f>'1. SVS ABA DE CARREGAMENTO'!C63</f>
        <v>1314.09</v>
      </c>
      <c r="I40" s="487"/>
      <c r="J40" s="488"/>
    </row>
    <row r="41" spans="1:26" ht="18" customHeight="1" x14ac:dyDescent="0.2">
      <c r="A41" s="59">
        <v>4</v>
      </c>
      <c r="B41" s="634" t="s">
        <v>107</v>
      </c>
      <c r="C41" s="487"/>
      <c r="D41" s="487"/>
      <c r="E41" s="487"/>
      <c r="F41" s="487"/>
      <c r="G41" s="488"/>
      <c r="H41" s="636" t="str">
        <f>'1. SVS ABA DE CARREGAMENTO'!C64</f>
        <v>Servente de Limpeza</v>
      </c>
      <c r="I41" s="487"/>
      <c r="J41" s="488"/>
    </row>
    <row r="42" spans="1:26" ht="18" customHeight="1" x14ac:dyDescent="0.2">
      <c r="A42" s="59">
        <v>5</v>
      </c>
      <c r="B42" s="634" t="s">
        <v>109</v>
      </c>
      <c r="C42" s="487"/>
      <c r="D42" s="487"/>
      <c r="E42" s="487"/>
      <c r="F42" s="487"/>
      <c r="G42" s="488"/>
      <c r="H42" s="637">
        <f>'1. SVS ABA DE CARREGAMENTO'!C65</f>
        <v>44562</v>
      </c>
      <c r="I42" s="487"/>
      <c r="J42" s="488"/>
    </row>
    <row r="43" spans="1:26" ht="18" customHeight="1" x14ac:dyDescent="0.2">
      <c r="A43" s="60" t="s">
        <v>343</v>
      </c>
      <c r="B43" s="633" t="s">
        <v>344</v>
      </c>
      <c r="C43" s="487"/>
      <c r="D43" s="487"/>
      <c r="E43" s="487"/>
      <c r="F43" s="487"/>
      <c r="G43" s="487"/>
      <c r="H43" s="487"/>
      <c r="I43" s="487"/>
      <c r="J43" s="488"/>
      <c r="K43" s="46"/>
      <c r="L43" s="46"/>
    </row>
    <row r="44" spans="1:26" ht="18" customHeight="1" x14ac:dyDescent="0.2">
      <c r="A44" s="663"/>
      <c r="B44" s="661"/>
      <c r="C44" s="661"/>
      <c r="D44" s="661"/>
      <c r="E44" s="661"/>
      <c r="F44" s="661"/>
      <c r="G44" s="661"/>
      <c r="H44" s="661"/>
      <c r="I44" s="661"/>
      <c r="J44" s="662"/>
      <c r="K44" s="46"/>
      <c r="L44" s="46"/>
      <c r="M44" s="46"/>
      <c r="N44" s="46"/>
      <c r="O44" s="46"/>
      <c r="P44" s="46"/>
      <c r="Q44" s="46"/>
      <c r="R44" s="46"/>
      <c r="S44" s="46"/>
      <c r="T44" s="46"/>
      <c r="U44" s="46"/>
      <c r="V44" s="46"/>
      <c r="W44" s="46"/>
      <c r="X44" s="46"/>
      <c r="Y44" s="46"/>
      <c r="Z44" s="46"/>
    </row>
    <row r="45" spans="1:26" ht="18" customHeight="1" x14ac:dyDescent="0.2">
      <c r="A45" s="554" t="s">
        <v>345</v>
      </c>
      <c r="B45" s="487"/>
      <c r="C45" s="487"/>
      <c r="D45" s="487"/>
      <c r="E45" s="487"/>
      <c r="F45" s="487"/>
      <c r="G45" s="487"/>
      <c r="H45" s="487"/>
      <c r="I45" s="487"/>
      <c r="J45" s="488"/>
      <c r="K45" s="46"/>
      <c r="L45" s="46"/>
    </row>
    <row r="46" spans="1:26" ht="18" customHeight="1" x14ac:dyDescent="0.2">
      <c r="A46" s="4">
        <v>1</v>
      </c>
      <c r="B46" s="554" t="s">
        <v>346</v>
      </c>
      <c r="C46" s="487"/>
      <c r="D46" s="487"/>
      <c r="E46" s="487"/>
      <c r="F46" s="487"/>
      <c r="G46" s="487"/>
      <c r="H46" s="488"/>
      <c r="I46" s="17" t="s">
        <v>347</v>
      </c>
      <c r="J46" s="4" t="s">
        <v>348</v>
      </c>
      <c r="K46" s="46"/>
      <c r="L46" s="46"/>
    </row>
    <row r="47" spans="1:26" ht="18" customHeight="1" x14ac:dyDescent="0.2">
      <c r="A47" s="58" t="s">
        <v>304</v>
      </c>
      <c r="B47" s="628" t="s">
        <v>738</v>
      </c>
      <c r="C47" s="487"/>
      <c r="D47" s="487"/>
      <c r="E47" s="61">
        <f>'1. SVS ABA DE CARREGAMENTO'!C68</f>
        <v>44</v>
      </c>
      <c r="F47" s="62" t="s">
        <v>349</v>
      </c>
      <c r="G47" s="629" t="str">
        <f>'1. SVS ABA DE CARREGAMENTO'!B62</f>
        <v>Cláusula Quarta da CCT 2022/2022</v>
      </c>
      <c r="H47" s="487"/>
      <c r="I47" s="488"/>
      <c r="J47" s="63">
        <f>H40/44*'1. SVS ABA DE CARREGAMENTO'!C68</f>
        <v>1314.09</v>
      </c>
      <c r="K47" s="46"/>
      <c r="L47" s="46"/>
    </row>
    <row r="48" spans="1:26" ht="30.75" customHeight="1" x14ac:dyDescent="0.2">
      <c r="A48" s="58" t="s">
        <v>306</v>
      </c>
      <c r="B48" s="555" t="s">
        <v>350</v>
      </c>
      <c r="C48" s="487"/>
      <c r="D48" s="629" t="str">
        <f>'1. SVS ABA DE CARREGAMENTO'!B69</f>
        <v>Cláusula Décima Sétima da CCT 2022/2022</v>
      </c>
      <c r="E48" s="487"/>
      <c r="F48" s="487"/>
      <c r="G48" s="487"/>
      <c r="H48" s="488"/>
      <c r="I48" s="64">
        <f>'1. SVS ABA DE CARREGAMENTO'!C71</f>
        <v>0.2</v>
      </c>
      <c r="J48" s="63">
        <f>ROUND(I48*J47,2)</f>
        <v>262.82</v>
      </c>
      <c r="K48" s="46"/>
      <c r="L48" s="46"/>
    </row>
    <row r="49" spans="1:12" ht="18" customHeight="1" x14ac:dyDescent="0.2">
      <c r="A49" s="58" t="s">
        <v>307</v>
      </c>
      <c r="B49" s="555" t="s">
        <v>739</v>
      </c>
      <c r="C49" s="487"/>
      <c r="D49" s="487"/>
      <c r="E49" s="487"/>
      <c r="F49" s="487"/>
      <c r="G49" s="487"/>
      <c r="H49" s="487"/>
      <c r="I49" s="488"/>
      <c r="J49" s="63">
        <v>0</v>
      </c>
      <c r="K49" s="46"/>
      <c r="L49" s="46"/>
    </row>
    <row r="50" spans="1:12" ht="18" customHeight="1" x14ac:dyDescent="0.2">
      <c r="A50" s="562" t="s">
        <v>351</v>
      </c>
      <c r="B50" s="487"/>
      <c r="C50" s="487"/>
      <c r="D50" s="487"/>
      <c r="E50" s="487"/>
      <c r="F50" s="487"/>
      <c r="G50" s="487"/>
      <c r="H50" s="487"/>
      <c r="I50" s="488"/>
      <c r="J50" s="8">
        <f>SUM(J47:J49)</f>
        <v>1576.9099999999999</v>
      </c>
      <c r="K50" s="46"/>
      <c r="L50" s="46"/>
    </row>
    <row r="51" spans="1:12" ht="18" customHeight="1" x14ac:dyDescent="0.2">
      <c r="A51" s="65" t="s">
        <v>352</v>
      </c>
      <c r="B51" s="559" t="s">
        <v>525</v>
      </c>
      <c r="C51" s="487"/>
      <c r="D51" s="487"/>
      <c r="E51" s="487"/>
      <c r="F51" s="487"/>
      <c r="G51" s="487"/>
      <c r="H51" s="487"/>
      <c r="I51" s="487"/>
      <c r="J51" s="488"/>
      <c r="K51" s="46"/>
      <c r="L51" s="46"/>
    </row>
    <row r="52" spans="1:12" ht="18" customHeight="1" x14ac:dyDescent="0.2">
      <c r="A52" s="660"/>
      <c r="B52" s="661"/>
      <c r="C52" s="661"/>
      <c r="D52" s="661"/>
      <c r="E52" s="661"/>
      <c r="F52" s="661"/>
      <c r="G52" s="661"/>
      <c r="H52" s="661"/>
      <c r="I52" s="661"/>
      <c r="J52" s="662"/>
      <c r="K52" s="46"/>
      <c r="L52" s="46"/>
    </row>
    <row r="53" spans="1:12" ht="18" customHeight="1" x14ac:dyDescent="0.2">
      <c r="A53" s="554" t="s">
        <v>354</v>
      </c>
      <c r="B53" s="487"/>
      <c r="C53" s="487"/>
      <c r="D53" s="487"/>
      <c r="E53" s="487"/>
      <c r="F53" s="487"/>
      <c r="G53" s="487"/>
      <c r="H53" s="487"/>
      <c r="I53" s="487"/>
      <c r="J53" s="488"/>
      <c r="K53" s="46"/>
      <c r="L53" s="46"/>
    </row>
    <row r="54" spans="1:12" ht="18" customHeight="1" x14ac:dyDescent="0.2">
      <c r="A54" s="4" t="s">
        <v>355</v>
      </c>
      <c r="B54" s="554" t="s">
        <v>356</v>
      </c>
      <c r="C54" s="487"/>
      <c r="D54" s="487"/>
      <c r="E54" s="487"/>
      <c r="F54" s="487"/>
      <c r="G54" s="487"/>
      <c r="H54" s="487"/>
      <c r="I54" s="488"/>
      <c r="J54" s="4" t="s">
        <v>357</v>
      </c>
      <c r="K54" s="46"/>
      <c r="L54" s="46"/>
    </row>
    <row r="55" spans="1:12" ht="18" customHeight="1" x14ac:dyDescent="0.2">
      <c r="A55" s="58" t="s">
        <v>304</v>
      </c>
      <c r="B55" s="628" t="s">
        <v>740</v>
      </c>
      <c r="C55" s="487"/>
      <c r="D55" s="487"/>
      <c r="E55" s="487"/>
      <c r="F55" s="487"/>
      <c r="G55" s="487"/>
      <c r="H55" s="487"/>
      <c r="I55" s="488"/>
      <c r="J55" s="66">
        <f>ROUND(J50/12,2)</f>
        <v>131.41</v>
      </c>
      <c r="K55" s="46"/>
      <c r="L55" s="46"/>
    </row>
    <row r="56" spans="1:12" ht="18" customHeight="1" x14ac:dyDescent="0.2">
      <c r="A56" s="58" t="s">
        <v>306</v>
      </c>
      <c r="B56" s="625" t="s">
        <v>793</v>
      </c>
      <c r="C56" s="625"/>
      <c r="D56" s="625"/>
      <c r="E56" s="625"/>
      <c r="F56" s="625"/>
      <c r="G56" s="625"/>
      <c r="H56" s="625"/>
      <c r="I56" s="625"/>
      <c r="J56" s="66">
        <f>ROUND(J50*3.025%,2)</f>
        <v>47.7</v>
      </c>
      <c r="K56" s="46"/>
      <c r="L56" s="46"/>
    </row>
    <row r="57" spans="1:12" ht="18" customHeight="1" x14ac:dyDescent="0.2">
      <c r="A57" s="562" t="s">
        <v>358</v>
      </c>
      <c r="B57" s="487"/>
      <c r="C57" s="487"/>
      <c r="D57" s="487"/>
      <c r="E57" s="487"/>
      <c r="F57" s="487"/>
      <c r="G57" s="487"/>
      <c r="H57" s="487"/>
      <c r="I57" s="488"/>
      <c r="J57" s="7">
        <f>SUM(J55:J56)</f>
        <v>179.11</v>
      </c>
      <c r="K57" s="46"/>
      <c r="L57" s="46"/>
    </row>
    <row r="58" spans="1:12" ht="37.5" customHeight="1" x14ac:dyDescent="0.2">
      <c r="A58" s="65" t="s">
        <v>359</v>
      </c>
      <c r="B58" s="559" t="s">
        <v>360</v>
      </c>
      <c r="C58" s="487"/>
      <c r="D58" s="487"/>
      <c r="E58" s="487"/>
      <c r="F58" s="487"/>
      <c r="G58" s="487"/>
      <c r="H58" s="487"/>
      <c r="I58" s="487"/>
      <c r="J58" s="488"/>
      <c r="K58" s="46"/>
      <c r="L58" s="46"/>
    </row>
    <row r="59" spans="1:12" ht="18" customHeight="1" x14ac:dyDescent="0.2">
      <c r="A59" s="669"/>
      <c r="B59" s="661"/>
      <c r="C59" s="661"/>
      <c r="D59" s="661"/>
      <c r="E59" s="661"/>
      <c r="F59" s="661"/>
      <c r="G59" s="661"/>
      <c r="H59" s="661"/>
      <c r="I59" s="662"/>
      <c r="J59" s="67"/>
      <c r="K59" s="46"/>
      <c r="L59" s="46"/>
    </row>
    <row r="60" spans="1:12" ht="36" customHeight="1" x14ac:dyDescent="0.2">
      <c r="A60" s="4" t="s">
        <v>362</v>
      </c>
      <c r="B60" s="554" t="s">
        <v>553</v>
      </c>
      <c r="C60" s="487"/>
      <c r="D60" s="487"/>
      <c r="E60" s="487"/>
      <c r="F60" s="487"/>
      <c r="G60" s="487"/>
      <c r="H60" s="487"/>
      <c r="I60" s="487"/>
      <c r="J60" s="488"/>
    </row>
    <row r="61" spans="1:12" ht="18" customHeight="1" x14ac:dyDescent="0.2">
      <c r="A61" s="4"/>
      <c r="B61" s="554" t="s">
        <v>363</v>
      </c>
      <c r="C61" s="487"/>
      <c r="D61" s="487"/>
      <c r="E61" s="487"/>
      <c r="F61" s="487"/>
      <c r="G61" s="487"/>
      <c r="H61" s="488"/>
      <c r="I61" s="4" t="s">
        <v>347</v>
      </c>
      <c r="J61" s="4" t="s">
        <v>357</v>
      </c>
    </row>
    <row r="62" spans="1:12" ht="18" customHeight="1" x14ac:dyDescent="0.2">
      <c r="A62" s="58" t="s">
        <v>304</v>
      </c>
      <c r="B62" s="555" t="s">
        <v>119</v>
      </c>
      <c r="C62" s="487"/>
      <c r="D62" s="487"/>
      <c r="E62" s="487"/>
      <c r="F62" s="487"/>
      <c r="G62" s="487"/>
      <c r="H62" s="488"/>
      <c r="I62" s="68">
        <f>'1. SVS ABA DE CARREGAMENTO'!C78</f>
        <v>0.2</v>
      </c>
      <c r="J62" s="66">
        <f>ROUND((J50+J57)*I62,2)</f>
        <v>351.2</v>
      </c>
    </row>
    <row r="63" spans="1:12" ht="18" customHeight="1" x14ac:dyDescent="0.2">
      <c r="A63" s="58" t="s">
        <v>306</v>
      </c>
      <c r="B63" s="555" t="s">
        <v>120</v>
      </c>
      <c r="C63" s="487"/>
      <c r="D63" s="487"/>
      <c r="E63" s="487"/>
      <c r="F63" s="487"/>
      <c r="G63" s="487"/>
      <c r="H63" s="488"/>
      <c r="I63" s="68">
        <f>IF($H$15=1,'1. SVS ABA DE CARREGAMENTO'!C79,IF($H$15=2,'1. SVS ABA DE CARREGAMENTO'!C79,0))</f>
        <v>2.5000000000000001E-2</v>
      </c>
      <c r="J63" s="66">
        <f>ROUND((J50+J57)*I63,2)</f>
        <v>43.9</v>
      </c>
    </row>
    <row r="64" spans="1:12" ht="18" customHeight="1" x14ac:dyDescent="0.2">
      <c r="A64" s="58" t="s">
        <v>307</v>
      </c>
      <c r="B64" s="555" t="s">
        <v>121</v>
      </c>
      <c r="C64" s="487"/>
      <c r="D64" s="488"/>
      <c r="E64" s="69" t="s">
        <v>364</v>
      </c>
      <c r="F64" s="68">
        <f>'1. SVS ABA DE CARREGAMENTO'!$B$74</f>
        <v>0.03</v>
      </c>
      <c r="G64" s="69" t="s">
        <v>365</v>
      </c>
      <c r="H64" s="70">
        <f>'1. SVS ABA DE CARREGAMENTO'!$B$75</f>
        <v>1</v>
      </c>
      <c r="I64" s="68">
        <f>'1. SVS ABA DE CARREGAMENTO'!C80</f>
        <v>0.03</v>
      </c>
      <c r="J64" s="66">
        <f>ROUND((J50+J57)*I64,2)</f>
        <v>52.68</v>
      </c>
    </row>
    <row r="65" spans="1:12" ht="18" customHeight="1" x14ac:dyDescent="0.2">
      <c r="A65" s="58" t="s">
        <v>309</v>
      </c>
      <c r="B65" s="555" t="s">
        <v>122</v>
      </c>
      <c r="C65" s="487"/>
      <c r="D65" s="487"/>
      <c r="E65" s="487"/>
      <c r="F65" s="487"/>
      <c r="G65" s="487"/>
      <c r="H65" s="488"/>
      <c r="I65" s="68">
        <f>IF($H$15=1,'1. SVS ABA DE CARREGAMENTO'!C81,IF($H$15=2,'1. SVS ABA DE CARREGAMENTO'!C81,0))</f>
        <v>1.4999999999999999E-2</v>
      </c>
      <c r="J65" s="66">
        <f>ROUND((J50+J57)*I65,2)</f>
        <v>26.34</v>
      </c>
    </row>
    <row r="66" spans="1:12" ht="18" customHeight="1" x14ac:dyDescent="0.2">
      <c r="A66" s="58" t="s">
        <v>366</v>
      </c>
      <c r="B66" s="555" t="s">
        <v>123</v>
      </c>
      <c r="C66" s="487"/>
      <c r="D66" s="487"/>
      <c r="E66" s="487"/>
      <c r="F66" s="487"/>
      <c r="G66" s="487"/>
      <c r="H66" s="488"/>
      <c r="I66" s="68">
        <f>IF($H$15=1,'1. SVS ABA DE CARREGAMENTO'!C82,IF($H$15=2,'1. SVS ABA DE CARREGAMENTO'!C82,0))</f>
        <v>0.01</v>
      </c>
      <c r="J66" s="66">
        <f>ROUND((J50+J57)*I66,2)</f>
        <v>17.559999999999999</v>
      </c>
    </row>
    <row r="67" spans="1:12" ht="18" customHeight="1" x14ac:dyDescent="0.2">
      <c r="A67" s="58" t="s">
        <v>367</v>
      </c>
      <c r="B67" s="555" t="s">
        <v>124</v>
      </c>
      <c r="C67" s="487"/>
      <c r="D67" s="487"/>
      <c r="E67" s="487"/>
      <c r="F67" s="487"/>
      <c r="G67" s="487"/>
      <c r="H67" s="488"/>
      <c r="I67" s="68">
        <f>IF($H$15=1,'1. SVS ABA DE CARREGAMENTO'!C83,IF($H$15=2,'1. SVS ABA DE CARREGAMENTO'!C83,0))</f>
        <v>6.0000000000000001E-3</v>
      </c>
      <c r="J67" s="66">
        <f>ROUND((J50+J57)*I67,2)</f>
        <v>10.54</v>
      </c>
    </row>
    <row r="68" spans="1:12" ht="18" customHeight="1" x14ac:dyDescent="0.2">
      <c r="A68" s="58" t="s">
        <v>368</v>
      </c>
      <c r="B68" s="555" t="s">
        <v>125</v>
      </c>
      <c r="C68" s="487"/>
      <c r="D68" s="487"/>
      <c r="E68" s="487"/>
      <c r="F68" s="487"/>
      <c r="G68" s="487"/>
      <c r="H68" s="488"/>
      <c r="I68" s="68">
        <f>IF($H$15=1,'1. SVS ABA DE CARREGAMENTO'!C84,IF($H$15=2,'1. SVS ABA DE CARREGAMENTO'!C84,0))</f>
        <v>2E-3</v>
      </c>
      <c r="J68" s="66">
        <f>ROUND((J50+J57)*I68,2)</f>
        <v>3.51</v>
      </c>
    </row>
    <row r="69" spans="1:12" ht="18" customHeight="1" x14ac:dyDescent="0.2">
      <c r="A69" s="58" t="s">
        <v>369</v>
      </c>
      <c r="B69" s="555" t="s">
        <v>126</v>
      </c>
      <c r="C69" s="487"/>
      <c r="D69" s="487"/>
      <c r="E69" s="487"/>
      <c r="F69" s="487"/>
      <c r="G69" s="487"/>
      <c r="H69" s="488"/>
      <c r="I69" s="68">
        <f>'1. SVS ABA DE CARREGAMENTO'!C85</f>
        <v>0.08</v>
      </c>
      <c r="J69" s="66">
        <f>ROUND((J50+J57)*I69,2)</f>
        <v>140.47999999999999</v>
      </c>
    </row>
    <row r="70" spans="1:12" ht="18" customHeight="1" x14ac:dyDescent="0.2">
      <c r="A70" s="562" t="s">
        <v>370</v>
      </c>
      <c r="B70" s="487"/>
      <c r="C70" s="487"/>
      <c r="D70" s="487"/>
      <c r="E70" s="487"/>
      <c r="F70" s="487"/>
      <c r="G70" s="487"/>
      <c r="H70" s="488"/>
      <c r="I70" s="71">
        <f t="shared" ref="I70:J70" si="0">SUM(I62:I69)</f>
        <v>0.36800000000000005</v>
      </c>
      <c r="J70" s="7">
        <f t="shared" si="0"/>
        <v>646.20999999999992</v>
      </c>
    </row>
    <row r="71" spans="1:12" ht="18" customHeight="1" x14ac:dyDescent="0.2">
      <c r="A71" s="65" t="s">
        <v>361</v>
      </c>
      <c r="B71" s="559" t="s">
        <v>372</v>
      </c>
      <c r="C71" s="487"/>
      <c r="D71" s="487"/>
      <c r="E71" s="487"/>
      <c r="F71" s="487"/>
      <c r="G71" s="487"/>
      <c r="H71" s="487"/>
      <c r="I71" s="487"/>
      <c r="J71" s="488"/>
    </row>
    <row r="72" spans="1:12" ht="18" customHeight="1" x14ac:dyDescent="0.2">
      <c r="A72" s="65" t="s">
        <v>371</v>
      </c>
      <c r="B72" s="559" t="s">
        <v>374</v>
      </c>
      <c r="C72" s="487"/>
      <c r="D72" s="487"/>
      <c r="E72" s="487"/>
      <c r="F72" s="487"/>
      <c r="G72" s="487"/>
      <c r="H72" s="487"/>
      <c r="I72" s="487"/>
      <c r="J72" s="488"/>
      <c r="K72" s="46"/>
      <c r="L72" s="46"/>
    </row>
    <row r="73" spans="1:12" ht="18" customHeight="1" x14ac:dyDescent="0.2">
      <c r="A73" s="72"/>
      <c r="B73" s="73"/>
      <c r="C73" s="73"/>
      <c r="D73" s="73"/>
      <c r="E73" s="73"/>
      <c r="F73" s="73"/>
      <c r="G73" s="73"/>
      <c r="H73" s="73"/>
      <c r="I73" s="73"/>
      <c r="J73" s="73"/>
      <c r="K73" s="46"/>
      <c r="L73" s="46"/>
    </row>
    <row r="74" spans="1:12" ht="18" customHeight="1" x14ac:dyDescent="0.2">
      <c r="A74" s="5" t="s">
        <v>375</v>
      </c>
      <c r="B74" s="554" t="s">
        <v>376</v>
      </c>
      <c r="C74" s="487"/>
      <c r="D74" s="487"/>
      <c r="E74" s="487"/>
      <c r="F74" s="487"/>
      <c r="G74" s="487"/>
      <c r="H74" s="487"/>
      <c r="I74" s="487"/>
      <c r="J74" s="488"/>
      <c r="K74" s="46"/>
      <c r="L74" s="46"/>
    </row>
    <row r="75" spans="1:12" ht="18" customHeight="1" x14ac:dyDescent="0.2">
      <c r="A75" s="4"/>
      <c r="B75" s="554" t="s">
        <v>376</v>
      </c>
      <c r="C75" s="487"/>
      <c r="D75" s="487"/>
      <c r="E75" s="487"/>
      <c r="F75" s="487"/>
      <c r="G75" s="487"/>
      <c r="H75" s="487"/>
      <c r="I75" s="488"/>
      <c r="J75" s="4" t="s">
        <v>357</v>
      </c>
      <c r="K75" s="46"/>
      <c r="L75" s="46"/>
    </row>
    <row r="76" spans="1:12" ht="18" customHeight="1" x14ac:dyDescent="0.2">
      <c r="A76" s="614" t="s">
        <v>304</v>
      </c>
      <c r="B76" s="555" t="s">
        <v>741</v>
      </c>
      <c r="C76" s="487"/>
      <c r="D76" s="487"/>
      <c r="E76" s="487"/>
      <c r="F76" s="487"/>
      <c r="G76" s="487"/>
      <c r="H76" s="487"/>
      <c r="I76" s="488"/>
      <c r="J76" s="630">
        <f>IF(ROUND((I79*I77*I78)-(J47*0.06),2)&lt;0,0,ROUND((I79*I77*I78)-(J47*0.06),2))*1+(I77*I78*21.726-0.06*J47)*0</f>
        <v>0</v>
      </c>
      <c r="K76" s="46"/>
      <c r="L76" s="46"/>
    </row>
    <row r="77" spans="1:12" ht="18" customHeight="1" x14ac:dyDescent="0.2">
      <c r="A77" s="496"/>
      <c r="B77" s="628" t="s">
        <v>377</v>
      </c>
      <c r="C77" s="487"/>
      <c r="D77" s="487"/>
      <c r="E77" s="487"/>
      <c r="F77" s="487"/>
      <c r="G77" s="487"/>
      <c r="H77" s="488"/>
      <c r="I77" s="74">
        <f>'1. SVS ABA DE CARREGAMENTO'!$B$88</f>
        <v>0</v>
      </c>
      <c r="J77" s="496"/>
      <c r="K77" s="46"/>
      <c r="L77" s="46"/>
    </row>
    <row r="78" spans="1:12" ht="18" customHeight="1" x14ac:dyDescent="0.2">
      <c r="A78" s="496"/>
      <c r="B78" s="628" t="s">
        <v>378</v>
      </c>
      <c r="C78" s="487"/>
      <c r="D78" s="487"/>
      <c r="E78" s="487"/>
      <c r="F78" s="487"/>
      <c r="G78" s="487"/>
      <c r="H78" s="488"/>
      <c r="I78" s="75">
        <f>'1. SVS ABA DE CARREGAMENTO'!$B$89</f>
        <v>0</v>
      </c>
      <c r="J78" s="496"/>
      <c r="K78" s="46"/>
      <c r="L78" s="46"/>
    </row>
    <row r="79" spans="1:12" ht="18" customHeight="1" x14ac:dyDescent="0.2">
      <c r="A79" s="496"/>
      <c r="B79" s="628" t="s">
        <v>379</v>
      </c>
      <c r="C79" s="487"/>
      <c r="D79" s="487"/>
      <c r="E79" s="487"/>
      <c r="F79" s="487"/>
      <c r="G79" s="487"/>
      <c r="H79" s="488"/>
      <c r="I79" s="75">
        <f>'1. SVS ABA DE CARREGAMENTO'!$B$90</f>
        <v>24</v>
      </c>
      <c r="J79" s="496"/>
      <c r="K79" s="46"/>
      <c r="L79" s="46"/>
    </row>
    <row r="80" spans="1:12" ht="18" customHeight="1" x14ac:dyDescent="0.2">
      <c r="A80" s="497"/>
      <c r="B80" s="628" t="s">
        <v>380</v>
      </c>
      <c r="C80" s="487"/>
      <c r="D80" s="487"/>
      <c r="E80" s="487"/>
      <c r="F80" s="487"/>
      <c r="G80" s="487"/>
      <c r="H80" s="488"/>
      <c r="I80" s="76">
        <f>'1. SVS ABA DE CARREGAMENTO'!B91</f>
        <v>0.06</v>
      </c>
      <c r="J80" s="497"/>
      <c r="K80" s="46"/>
      <c r="L80" s="46"/>
    </row>
    <row r="81" spans="1:12" ht="18" customHeight="1" x14ac:dyDescent="0.2">
      <c r="A81" s="614" t="s">
        <v>306</v>
      </c>
      <c r="B81" s="555" t="s">
        <v>742</v>
      </c>
      <c r="C81" s="487"/>
      <c r="D81" s="487"/>
      <c r="E81" s="536" t="str">
        <f>'1. SVS ABA DE CARREGAMENTO'!B94</f>
        <v>Cláusula Décima Oitava da CCT 2022/2022</v>
      </c>
      <c r="F81" s="536"/>
      <c r="G81" s="536"/>
      <c r="H81" s="536"/>
      <c r="I81" s="537"/>
      <c r="J81" s="630">
        <f>ROUND((I82*I83)-((I82*I83)*I84),2)</f>
        <v>392.3</v>
      </c>
      <c r="K81" s="46"/>
      <c r="L81" s="46"/>
    </row>
    <row r="82" spans="1:12" ht="18" customHeight="1" x14ac:dyDescent="0.2">
      <c r="A82" s="496"/>
      <c r="B82" s="628" t="s">
        <v>381</v>
      </c>
      <c r="C82" s="487"/>
      <c r="D82" s="487"/>
      <c r="E82" s="487"/>
      <c r="F82" s="487"/>
      <c r="G82" s="487"/>
      <c r="H82" s="488"/>
      <c r="I82" s="77">
        <f>'1. SVS ABA DE CARREGAMENTO'!B95</f>
        <v>20.18</v>
      </c>
      <c r="J82" s="496"/>
      <c r="K82" s="46"/>
      <c r="L82" s="46"/>
    </row>
    <row r="83" spans="1:12" ht="18" customHeight="1" x14ac:dyDescent="0.2">
      <c r="A83" s="496"/>
      <c r="B83" s="628" t="s">
        <v>382</v>
      </c>
      <c r="C83" s="487"/>
      <c r="D83" s="487"/>
      <c r="E83" s="487"/>
      <c r="F83" s="487"/>
      <c r="G83" s="487"/>
      <c r="H83" s="488"/>
      <c r="I83" s="75">
        <f>'1. SVS ABA DE CARREGAMENTO'!B97</f>
        <v>24</v>
      </c>
      <c r="J83" s="496"/>
      <c r="K83" s="46"/>
      <c r="L83" s="46"/>
    </row>
    <row r="84" spans="1:12" ht="18" customHeight="1" x14ac:dyDescent="0.2">
      <c r="A84" s="497"/>
      <c r="B84" s="628" t="s">
        <v>383</v>
      </c>
      <c r="C84" s="487"/>
      <c r="D84" s="487"/>
      <c r="E84" s="487"/>
      <c r="F84" s="487"/>
      <c r="G84" s="487"/>
      <c r="H84" s="488"/>
      <c r="I84" s="78">
        <f>'1. SVS ABA DE CARREGAMENTO'!B96</f>
        <v>0.19</v>
      </c>
      <c r="J84" s="497"/>
      <c r="K84" s="46"/>
      <c r="L84" s="46"/>
    </row>
    <row r="85" spans="1:12" ht="18" customHeight="1" x14ac:dyDescent="0.2">
      <c r="A85" s="58" t="s">
        <v>307</v>
      </c>
      <c r="B85" s="555" t="s">
        <v>384</v>
      </c>
      <c r="C85" s="487"/>
      <c r="D85" s="487"/>
      <c r="E85" s="536" t="str">
        <f>'1. SVS ABA DE CARREGAMENTO'!B100</f>
        <v>Cláusula Vigésima Nona da CCT 2022/2022</v>
      </c>
      <c r="F85" s="536"/>
      <c r="G85" s="536"/>
      <c r="H85" s="536"/>
      <c r="I85" s="537"/>
      <c r="J85" s="79">
        <f>'1. SVS ABA DE CARREGAMENTO'!C100</f>
        <v>17.32</v>
      </c>
      <c r="K85" s="46"/>
      <c r="L85" s="46"/>
    </row>
    <row r="86" spans="1:12" ht="18" customHeight="1" x14ac:dyDescent="0.2">
      <c r="A86" s="58" t="s">
        <v>309</v>
      </c>
      <c r="B86" s="555" t="s">
        <v>743</v>
      </c>
      <c r="C86" s="487"/>
      <c r="D86" s="487"/>
      <c r="E86" s="487"/>
      <c r="F86" s="487"/>
      <c r="G86" s="487"/>
      <c r="H86" s="487"/>
      <c r="I86" s="488"/>
      <c r="J86" s="93">
        <v>0</v>
      </c>
      <c r="K86" s="46"/>
      <c r="L86" s="46"/>
    </row>
    <row r="87" spans="1:12" ht="18" customHeight="1" x14ac:dyDescent="0.2">
      <c r="A87" s="562" t="s">
        <v>385</v>
      </c>
      <c r="B87" s="487"/>
      <c r="C87" s="487"/>
      <c r="D87" s="487"/>
      <c r="E87" s="487"/>
      <c r="F87" s="487"/>
      <c r="G87" s="487"/>
      <c r="H87" s="487"/>
      <c r="I87" s="488"/>
      <c r="J87" s="7">
        <f>SUM(J76:J85)</f>
        <v>409.62</v>
      </c>
      <c r="K87" s="46"/>
      <c r="L87" s="46"/>
    </row>
    <row r="88" spans="1:12" ht="18" customHeight="1" x14ac:dyDescent="0.2">
      <c r="A88" s="65" t="s">
        <v>373</v>
      </c>
      <c r="B88" s="559" t="s">
        <v>387</v>
      </c>
      <c r="C88" s="487"/>
      <c r="D88" s="487"/>
      <c r="E88" s="487"/>
      <c r="F88" s="487"/>
      <c r="G88" s="487"/>
      <c r="H88" s="487"/>
      <c r="I88" s="487"/>
      <c r="J88" s="488"/>
      <c r="K88" s="46"/>
      <c r="L88" s="46"/>
    </row>
    <row r="89" spans="1:12" ht="34.5" customHeight="1" x14ac:dyDescent="0.2">
      <c r="A89" s="65" t="s">
        <v>386</v>
      </c>
      <c r="B89" s="559" t="s">
        <v>389</v>
      </c>
      <c r="C89" s="487"/>
      <c r="D89" s="487"/>
      <c r="E89" s="487"/>
      <c r="F89" s="487"/>
      <c r="G89" s="487"/>
      <c r="H89" s="487"/>
      <c r="I89" s="487"/>
      <c r="J89" s="488"/>
      <c r="K89" s="46"/>
      <c r="L89" s="46"/>
    </row>
    <row r="90" spans="1:12" ht="18" customHeight="1" x14ac:dyDescent="0.2">
      <c r="A90" s="72"/>
      <c r="B90" s="73"/>
      <c r="C90" s="73"/>
      <c r="D90" s="73"/>
      <c r="E90" s="73"/>
      <c r="F90" s="73"/>
      <c r="G90" s="73"/>
      <c r="H90" s="73"/>
      <c r="I90" s="73"/>
      <c r="J90" s="73"/>
      <c r="K90" s="46"/>
      <c r="L90" s="46"/>
    </row>
    <row r="91" spans="1:12" ht="18" customHeight="1" x14ac:dyDescent="0.2">
      <c r="A91" s="554" t="s">
        <v>390</v>
      </c>
      <c r="B91" s="487"/>
      <c r="C91" s="487"/>
      <c r="D91" s="487"/>
      <c r="E91" s="487"/>
      <c r="F91" s="487"/>
      <c r="G91" s="487"/>
      <c r="H91" s="487"/>
      <c r="I91" s="487"/>
      <c r="J91" s="488"/>
      <c r="K91" s="46"/>
      <c r="L91" s="46"/>
    </row>
    <row r="92" spans="1:12" ht="18" customHeight="1" x14ac:dyDescent="0.2">
      <c r="A92" s="4" t="s">
        <v>391</v>
      </c>
      <c r="B92" s="554" t="s">
        <v>392</v>
      </c>
      <c r="C92" s="487"/>
      <c r="D92" s="487"/>
      <c r="E92" s="487"/>
      <c r="F92" s="487"/>
      <c r="G92" s="487"/>
      <c r="H92" s="487"/>
      <c r="I92" s="488"/>
      <c r="J92" s="4" t="s">
        <v>357</v>
      </c>
      <c r="K92" s="46"/>
      <c r="L92" s="46"/>
    </row>
    <row r="93" spans="1:12" ht="18" customHeight="1" x14ac:dyDescent="0.2">
      <c r="A93" s="58" t="s">
        <v>393</v>
      </c>
      <c r="B93" s="628" t="s">
        <v>394</v>
      </c>
      <c r="C93" s="487"/>
      <c r="D93" s="487"/>
      <c r="E93" s="487"/>
      <c r="F93" s="487"/>
      <c r="G93" s="487"/>
      <c r="H93" s="487"/>
      <c r="I93" s="488"/>
      <c r="J93" s="66">
        <f>J57</f>
        <v>179.11</v>
      </c>
      <c r="K93" s="46"/>
      <c r="L93" s="46"/>
    </row>
    <row r="94" spans="1:12" ht="18" customHeight="1" x14ac:dyDescent="0.2">
      <c r="A94" s="58" t="s">
        <v>362</v>
      </c>
      <c r="B94" s="628" t="s">
        <v>395</v>
      </c>
      <c r="C94" s="487"/>
      <c r="D94" s="487"/>
      <c r="E94" s="487"/>
      <c r="F94" s="487"/>
      <c r="G94" s="487"/>
      <c r="H94" s="487"/>
      <c r="I94" s="488"/>
      <c r="J94" s="66">
        <f>J70</f>
        <v>646.20999999999992</v>
      </c>
      <c r="K94" s="46"/>
      <c r="L94" s="46"/>
    </row>
    <row r="95" spans="1:12" ht="18" customHeight="1" x14ac:dyDescent="0.2">
      <c r="A95" s="58" t="s">
        <v>396</v>
      </c>
      <c r="B95" s="628" t="s">
        <v>397</v>
      </c>
      <c r="C95" s="487"/>
      <c r="D95" s="487"/>
      <c r="E95" s="487"/>
      <c r="F95" s="487"/>
      <c r="G95" s="487"/>
      <c r="H95" s="487"/>
      <c r="I95" s="488"/>
      <c r="J95" s="66">
        <f>J87</f>
        <v>409.62</v>
      </c>
      <c r="K95" s="46"/>
      <c r="L95" s="46"/>
    </row>
    <row r="96" spans="1:12" ht="18" customHeight="1" x14ac:dyDescent="0.2">
      <c r="A96" s="562" t="s">
        <v>398</v>
      </c>
      <c r="B96" s="487"/>
      <c r="C96" s="487"/>
      <c r="D96" s="487"/>
      <c r="E96" s="487"/>
      <c r="F96" s="487"/>
      <c r="G96" s="487"/>
      <c r="H96" s="487"/>
      <c r="I96" s="488"/>
      <c r="J96" s="7">
        <f>SUM(J93+J94+J95)</f>
        <v>1234.94</v>
      </c>
      <c r="K96" s="46"/>
      <c r="L96" s="46"/>
    </row>
    <row r="97" spans="1:12" ht="18" customHeight="1" x14ac:dyDescent="0.2">
      <c r="A97" s="80"/>
      <c r="B97" s="80"/>
      <c r="C97" s="80"/>
      <c r="D97" s="80"/>
      <c r="E97" s="80"/>
      <c r="F97" s="80"/>
      <c r="G97" s="80"/>
      <c r="H97" s="80"/>
      <c r="I97" s="80"/>
      <c r="J97" s="81"/>
      <c r="K97" s="46"/>
      <c r="L97" s="46"/>
    </row>
    <row r="98" spans="1:12" ht="18" customHeight="1" x14ac:dyDescent="0.2">
      <c r="A98" s="554" t="s">
        <v>399</v>
      </c>
      <c r="B98" s="487"/>
      <c r="C98" s="487"/>
      <c r="D98" s="487"/>
      <c r="E98" s="487"/>
      <c r="F98" s="487"/>
      <c r="G98" s="487"/>
      <c r="H98" s="487"/>
      <c r="I98" s="487"/>
      <c r="J98" s="488"/>
    </row>
    <row r="99" spans="1:12" ht="18" customHeight="1" x14ac:dyDescent="0.2">
      <c r="A99" s="4"/>
      <c r="B99" s="554" t="s">
        <v>392</v>
      </c>
      <c r="C99" s="487"/>
      <c r="D99" s="487"/>
      <c r="E99" s="487"/>
      <c r="F99" s="487"/>
      <c r="G99" s="487"/>
      <c r="H99" s="487"/>
      <c r="I99" s="488"/>
      <c r="J99" s="4" t="s">
        <v>400</v>
      </c>
    </row>
    <row r="100" spans="1:12" ht="18" customHeight="1" x14ac:dyDescent="0.2">
      <c r="A100" s="58" t="s">
        <v>304</v>
      </c>
      <c r="B100" s="555" t="s">
        <v>744</v>
      </c>
      <c r="C100" s="487"/>
      <c r="D100" s="487"/>
      <c r="E100" s="487"/>
      <c r="F100" s="487"/>
      <c r="G100" s="487"/>
      <c r="H100" s="487"/>
      <c r="I100" s="488"/>
      <c r="J100" s="66">
        <f>ROUND((($J$50/12)+($J$55/12)+($J$50/12/12)+($J$56/12))*(30/30)*0.05,2)</f>
        <v>7.86</v>
      </c>
    </row>
    <row r="101" spans="1:12" ht="18" customHeight="1" x14ac:dyDescent="0.2">
      <c r="A101" s="58" t="s">
        <v>306</v>
      </c>
      <c r="B101" s="555" t="s">
        <v>401</v>
      </c>
      <c r="C101" s="487"/>
      <c r="D101" s="487"/>
      <c r="E101" s="487"/>
      <c r="F101" s="487"/>
      <c r="G101" s="487"/>
      <c r="H101" s="487"/>
      <c r="I101" s="488"/>
      <c r="J101" s="66">
        <f>ROUND($J$100*I69,2)</f>
        <v>0.63</v>
      </c>
    </row>
    <row r="102" spans="1:12" ht="18" customHeight="1" x14ac:dyDescent="0.2">
      <c r="A102" s="58" t="s">
        <v>307</v>
      </c>
      <c r="B102" s="555" t="s">
        <v>745</v>
      </c>
      <c r="C102" s="487"/>
      <c r="D102" s="487"/>
      <c r="E102" s="487"/>
      <c r="F102" s="487"/>
      <c r="G102" s="487"/>
      <c r="H102" s="487"/>
      <c r="I102" s="488"/>
      <c r="J102" s="66">
        <f>ROUND(0.08*0.4*($J$50+$J$55+$J$56)*0.05,2)</f>
        <v>2.81</v>
      </c>
    </row>
    <row r="103" spans="1:12" ht="18" customHeight="1" x14ac:dyDescent="0.2">
      <c r="A103" s="58" t="s">
        <v>309</v>
      </c>
      <c r="B103" s="555" t="s">
        <v>746</v>
      </c>
      <c r="C103" s="487"/>
      <c r="D103" s="487"/>
      <c r="E103" s="487"/>
      <c r="F103" s="487"/>
      <c r="G103" s="487"/>
      <c r="H103" s="487"/>
      <c r="I103" s="488"/>
      <c r="J103" s="66">
        <f>ROUND(((($J$50/30)*7)/$H$21)*1,2)</f>
        <v>18.399999999999999</v>
      </c>
    </row>
    <row r="104" spans="1:12" ht="18" customHeight="1" x14ac:dyDescent="0.2">
      <c r="A104" s="58" t="s">
        <v>366</v>
      </c>
      <c r="B104" s="555" t="s">
        <v>402</v>
      </c>
      <c r="C104" s="487"/>
      <c r="D104" s="487"/>
      <c r="E104" s="487"/>
      <c r="F104" s="487"/>
      <c r="G104" s="487"/>
      <c r="H104" s="487"/>
      <c r="I104" s="488"/>
      <c r="J104" s="66">
        <f>ROUND($I$70*J103,2)</f>
        <v>6.77</v>
      </c>
    </row>
    <row r="105" spans="1:12" ht="18" customHeight="1" x14ac:dyDescent="0.2">
      <c r="A105" s="58" t="s">
        <v>367</v>
      </c>
      <c r="B105" s="555" t="s">
        <v>747</v>
      </c>
      <c r="C105" s="487"/>
      <c r="D105" s="487"/>
      <c r="E105" s="487"/>
      <c r="F105" s="487"/>
      <c r="G105" s="487"/>
      <c r="H105" s="487"/>
      <c r="I105" s="488"/>
      <c r="J105" s="66">
        <f>ROUND(0.08*0.4*($J$50+$J$55+$J$56)*0.9,2)</f>
        <v>50.57</v>
      </c>
    </row>
    <row r="106" spans="1:12" ht="18" customHeight="1" x14ac:dyDescent="0.2">
      <c r="A106" s="562" t="s">
        <v>403</v>
      </c>
      <c r="B106" s="487"/>
      <c r="C106" s="487"/>
      <c r="D106" s="487"/>
      <c r="E106" s="487"/>
      <c r="F106" s="487"/>
      <c r="G106" s="487"/>
      <c r="H106" s="487"/>
      <c r="I106" s="488"/>
      <c r="J106" s="7">
        <f>SUM(J100:J105)</f>
        <v>87.039999999999992</v>
      </c>
      <c r="K106" s="46"/>
      <c r="L106" s="46"/>
    </row>
    <row r="107" spans="1:12" ht="18" customHeight="1" x14ac:dyDescent="0.2">
      <c r="A107" s="80"/>
      <c r="B107" s="80"/>
      <c r="C107" s="80"/>
      <c r="D107" s="80"/>
      <c r="E107" s="80"/>
      <c r="F107" s="80"/>
      <c r="G107" s="80"/>
      <c r="H107" s="80"/>
      <c r="I107" s="80"/>
      <c r="J107" s="81"/>
      <c r="K107" s="46"/>
      <c r="L107" s="46"/>
    </row>
    <row r="108" spans="1:12" ht="18" customHeight="1" x14ac:dyDescent="0.2">
      <c r="A108" s="554" t="s">
        <v>404</v>
      </c>
      <c r="B108" s="487"/>
      <c r="C108" s="487"/>
      <c r="D108" s="487"/>
      <c r="E108" s="487"/>
      <c r="F108" s="487"/>
      <c r="G108" s="487"/>
      <c r="H108" s="487"/>
      <c r="I108" s="487"/>
      <c r="J108" s="488"/>
      <c r="K108" s="46"/>
      <c r="L108" s="46"/>
    </row>
    <row r="109" spans="1:12" ht="32.25" customHeight="1" x14ac:dyDescent="0.2">
      <c r="A109" s="554" t="s">
        <v>780</v>
      </c>
      <c r="B109" s="487"/>
      <c r="C109" s="487"/>
      <c r="D109" s="487"/>
      <c r="E109" s="487"/>
      <c r="F109" s="487"/>
      <c r="G109" s="487"/>
      <c r="H109" s="487"/>
      <c r="I109" s="487"/>
      <c r="J109" s="488"/>
      <c r="K109" s="46"/>
      <c r="L109" s="46"/>
    </row>
    <row r="110" spans="1:12" ht="33.75" customHeight="1" x14ac:dyDescent="0.2">
      <c r="A110" s="554" t="s">
        <v>527</v>
      </c>
      <c r="B110" s="488"/>
      <c r="C110" s="6">
        <f>J50</f>
        <v>1576.9099999999999</v>
      </c>
      <c r="D110" s="554" t="s">
        <v>554</v>
      </c>
      <c r="E110" s="488"/>
      <c r="F110" s="6">
        <f>J96-J81-J76</f>
        <v>842.6400000000001</v>
      </c>
      <c r="G110" s="554" t="s">
        <v>407</v>
      </c>
      <c r="H110" s="488"/>
      <c r="I110" s="6">
        <f>J106</f>
        <v>87.039999999999992</v>
      </c>
      <c r="J110" s="7">
        <f>ROUND((J50+(J96-J81-J76)+J106),2)</f>
        <v>2506.59</v>
      </c>
      <c r="K110" s="46"/>
      <c r="L110" s="46"/>
    </row>
    <row r="111" spans="1:12" ht="18" customHeight="1" x14ac:dyDescent="0.2">
      <c r="A111" s="554" t="s">
        <v>408</v>
      </c>
      <c r="B111" s="487"/>
      <c r="C111" s="487"/>
      <c r="D111" s="487"/>
      <c r="E111" s="487"/>
      <c r="F111" s="488"/>
      <c r="G111" s="554" t="s">
        <v>409</v>
      </c>
      <c r="H111" s="487"/>
      <c r="I111" s="488"/>
      <c r="J111" s="8">
        <f>ROUND(J110/30,2)</f>
        <v>83.55</v>
      </c>
      <c r="K111" s="46"/>
      <c r="L111" s="46"/>
    </row>
    <row r="112" spans="1:12" ht="18" customHeight="1" x14ac:dyDescent="0.2">
      <c r="A112" s="11"/>
      <c r="B112" s="11"/>
      <c r="C112" s="11"/>
      <c r="D112" s="11"/>
      <c r="E112" s="11"/>
      <c r="F112" s="11"/>
      <c r="G112" s="11"/>
      <c r="H112" s="11"/>
      <c r="I112" s="11"/>
      <c r="J112" s="12"/>
      <c r="K112" s="46"/>
      <c r="L112" s="46"/>
    </row>
    <row r="113" spans="1:12" ht="18" customHeight="1" x14ac:dyDescent="0.2">
      <c r="A113" s="4" t="s">
        <v>410</v>
      </c>
      <c r="B113" s="554" t="s">
        <v>411</v>
      </c>
      <c r="C113" s="487"/>
      <c r="D113" s="487"/>
      <c r="E113" s="487"/>
      <c r="F113" s="487"/>
      <c r="G113" s="487"/>
      <c r="H113" s="487"/>
      <c r="I113" s="488"/>
      <c r="J113" s="4" t="s">
        <v>357</v>
      </c>
      <c r="K113" s="46"/>
      <c r="L113" s="46"/>
    </row>
    <row r="114" spans="1:12" ht="18" customHeight="1" x14ac:dyDescent="0.2">
      <c r="A114" s="58" t="s">
        <v>304</v>
      </c>
      <c r="B114" s="625" t="s">
        <v>794</v>
      </c>
      <c r="C114" s="625"/>
      <c r="D114" s="625"/>
      <c r="E114" s="625"/>
      <c r="F114" s="625"/>
      <c r="G114" s="625"/>
      <c r="H114" s="625"/>
      <c r="I114" s="625"/>
      <c r="J114" s="66">
        <f>ROUND(J50*9.075%,2)</f>
        <v>143.1</v>
      </c>
      <c r="K114" s="46"/>
      <c r="L114" s="46"/>
    </row>
    <row r="115" spans="1:12" ht="18" customHeight="1" x14ac:dyDescent="0.2">
      <c r="A115" s="58" t="s">
        <v>306</v>
      </c>
      <c r="B115" s="555" t="s">
        <v>748</v>
      </c>
      <c r="C115" s="487"/>
      <c r="D115" s="487"/>
      <c r="E115" s="487"/>
      <c r="F115" s="487"/>
      <c r="G115" s="487"/>
      <c r="H115" s="487"/>
      <c r="I115" s="488"/>
      <c r="J115" s="63">
        <f>ROUND((($J$110/30)*1)/12,2)</f>
        <v>6.96</v>
      </c>
      <c r="K115" s="46"/>
      <c r="L115" s="46"/>
    </row>
    <row r="116" spans="1:12" ht="18" customHeight="1" x14ac:dyDescent="0.2">
      <c r="A116" s="58" t="s">
        <v>307</v>
      </c>
      <c r="B116" s="555" t="s">
        <v>749</v>
      </c>
      <c r="C116" s="487"/>
      <c r="D116" s="487"/>
      <c r="E116" s="487"/>
      <c r="F116" s="487"/>
      <c r="G116" s="487"/>
      <c r="H116" s="487"/>
      <c r="I116" s="488"/>
      <c r="J116" s="63">
        <f>ROUND((($J$110/30)*5)/12*0.015,2)</f>
        <v>0.52</v>
      </c>
      <c r="K116" s="46"/>
      <c r="L116" s="46"/>
    </row>
    <row r="117" spans="1:12" ht="18" customHeight="1" x14ac:dyDescent="0.2">
      <c r="A117" s="58" t="s">
        <v>309</v>
      </c>
      <c r="B117" s="555" t="s">
        <v>750</v>
      </c>
      <c r="C117" s="487"/>
      <c r="D117" s="487"/>
      <c r="E117" s="487"/>
      <c r="F117" s="487"/>
      <c r="G117" s="487"/>
      <c r="H117" s="487"/>
      <c r="I117" s="488"/>
      <c r="J117" s="66">
        <f>ROUND(((($J$110/30)*15)/12)*0.0078,2)</f>
        <v>0.81</v>
      </c>
      <c r="K117" s="46"/>
      <c r="L117" s="46"/>
    </row>
    <row r="118" spans="1:12" ht="18" customHeight="1" x14ac:dyDescent="0.2">
      <c r="A118" s="58" t="s">
        <v>366</v>
      </c>
      <c r="B118" s="555" t="s">
        <v>751</v>
      </c>
      <c r="C118" s="487"/>
      <c r="D118" s="487"/>
      <c r="E118" s="487"/>
      <c r="F118" s="487"/>
      <c r="G118" s="487"/>
      <c r="H118" s="487"/>
      <c r="I118" s="488"/>
      <c r="J118" s="66">
        <f>ROUND((((J50+J50/3)/12+(J70+J87-J81-J76+J106))*4/12)*0.02,2)</f>
        <v>6.17</v>
      </c>
      <c r="K118" s="46"/>
      <c r="L118" s="46"/>
    </row>
    <row r="119" spans="1:12" ht="18" customHeight="1" x14ac:dyDescent="0.2">
      <c r="A119" s="82" t="s">
        <v>367</v>
      </c>
      <c r="B119" s="627" t="s">
        <v>752</v>
      </c>
      <c r="C119" s="487"/>
      <c r="D119" s="487"/>
      <c r="E119" s="487"/>
      <c r="F119" s="487"/>
      <c r="G119" s="487"/>
      <c r="H119" s="487"/>
      <c r="I119" s="488"/>
      <c r="J119" s="66">
        <f>ROUND(((($J$110/30)*5)/12),2)</f>
        <v>34.81</v>
      </c>
      <c r="K119" s="46"/>
      <c r="L119" s="46"/>
    </row>
    <row r="120" spans="1:12" ht="18" customHeight="1" x14ac:dyDescent="0.2">
      <c r="A120" s="562" t="s">
        <v>412</v>
      </c>
      <c r="B120" s="487"/>
      <c r="C120" s="487"/>
      <c r="D120" s="487"/>
      <c r="E120" s="487"/>
      <c r="F120" s="487"/>
      <c r="G120" s="487"/>
      <c r="H120" s="487"/>
      <c r="I120" s="488"/>
      <c r="J120" s="7">
        <f>SUM(J114:J119)</f>
        <v>192.37</v>
      </c>
      <c r="K120" s="46"/>
      <c r="L120" s="46"/>
    </row>
    <row r="121" spans="1:12" ht="18" customHeight="1" x14ac:dyDescent="0.2">
      <c r="A121" s="669"/>
      <c r="B121" s="661"/>
      <c r="C121" s="661"/>
      <c r="D121" s="661"/>
      <c r="E121" s="661"/>
      <c r="F121" s="661"/>
      <c r="G121" s="661"/>
      <c r="H121" s="661"/>
      <c r="I121" s="662"/>
      <c r="J121" s="67"/>
      <c r="K121" s="46"/>
      <c r="L121" s="46"/>
    </row>
    <row r="122" spans="1:12" ht="18" customHeight="1" x14ac:dyDescent="0.2">
      <c r="A122" s="4" t="s">
        <v>413</v>
      </c>
      <c r="B122" s="554" t="s">
        <v>414</v>
      </c>
      <c r="C122" s="487"/>
      <c r="D122" s="487"/>
      <c r="E122" s="487"/>
      <c r="F122" s="487"/>
      <c r="G122" s="487"/>
      <c r="H122" s="487"/>
      <c r="I122" s="488"/>
      <c r="J122" s="4" t="s">
        <v>357</v>
      </c>
      <c r="K122" s="46"/>
      <c r="L122" s="46"/>
    </row>
    <row r="123" spans="1:12" ht="18" customHeight="1" x14ac:dyDescent="0.2">
      <c r="A123" s="58" t="s">
        <v>304</v>
      </c>
      <c r="B123" s="555" t="s">
        <v>415</v>
      </c>
      <c r="C123" s="487"/>
      <c r="D123" s="487"/>
      <c r="E123" s="487"/>
      <c r="F123" s="487"/>
      <c r="G123" s="487"/>
      <c r="H123" s="487"/>
      <c r="I123" s="488"/>
      <c r="J123" s="66">
        <v>0</v>
      </c>
      <c r="K123" s="46"/>
      <c r="L123" s="46"/>
    </row>
    <row r="124" spans="1:12" ht="18" customHeight="1" x14ac:dyDescent="0.2">
      <c r="A124" s="562" t="s">
        <v>416</v>
      </c>
      <c r="B124" s="487"/>
      <c r="C124" s="487"/>
      <c r="D124" s="487"/>
      <c r="E124" s="487"/>
      <c r="F124" s="487"/>
      <c r="G124" s="487"/>
      <c r="H124" s="487"/>
      <c r="I124" s="488"/>
      <c r="J124" s="7">
        <f>SUM(J123)</f>
        <v>0</v>
      </c>
      <c r="K124" s="46"/>
      <c r="L124" s="46"/>
    </row>
    <row r="125" spans="1:12" ht="18" customHeight="1" x14ac:dyDescent="0.2">
      <c r="A125" s="669"/>
      <c r="B125" s="661"/>
      <c r="C125" s="661"/>
      <c r="D125" s="661"/>
      <c r="E125" s="661"/>
      <c r="F125" s="661"/>
      <c r="G125" s="661"/>
      <c r="H125" s="661"/>
      <c r="I125" s="662"/>
      <c r="J125" s="67"/>
      <c r="K125" s="46"/>
      <c r="L125" s="46"/>
    </row>
    <row r="126" spans="1:12" ht="18" customHeight="1" x14ac:dyDescent="0.2">
      <c r="A126" s="554" t="s">
        <v>417</v>
      </c>
      <c r="B126" s="487"/>
      <c r="C126" s="487"/>
      <c r="D126" s="487"/>
      <c r="E126" s="487"/>
      <c r="F126" s="487"/>
      <c r="G126" s="487"/>
      <c r="H126" s="487"/>
      <c r="I126" s="487"/>
      <c r="J126" s="488"/>
    </row>
    <row r="127" spans="1:12" ht="18" customHeight="1" x14ac:dyDescent="0.2">
      <c r="A127" s="4" t="s">
        <v>418</v>
      </c>
      <c r="B127" s="554" t="s">
        <v>392</v>
      </c>
      <c r="C127" s="487"/>
      <c r="D127" s="487"/>
      <c r="E127" s="487"/>
      <c r="F127" s="487"/>
      <c r="G127" s="487"/>
      <c r="H127" s="487"/>
      <c r="I127" s="488"/>
      <c r="J127" s="9" t="s">
        <v>357</v>
      </c>
    </row>
    <row r="128" spans="1:12" ht="18" customHeight="1" x14ac:dyDescent="0.2">
      <c r="A128" s="58" t="s">
        <v>410</v>
      </c>
      <c r="B128" s="555" t="s">
        <v>411</v>
      </c>
      <c r="C128" s="487"/>
      <c r="D128" s="487"/>
      <c r="E128" s="487"/>
      <c r="F128" s="487"/>
      <c r="G128" s="487"/>
      <c r="H128" s="487"/>
      <c r="I128" s="488"/>
      <c r="J128" s="66">
        <f>J120</f>
        <v>192.37</v>
      </c>
    </row>
    <row r="129" spans="1:13" ht="18" customHeight="1" x14ac:dyDescent="0.2">
      <c r="A129" s="58" t="s">
        <v>419</v>
      </c>
      <c r="B129" s="555" t="s">
        <v>414</v>
      </c>
      <c r="C129" s="487"/>
      <c r="D129" s="487"/>
      <c r="E129" s="487"/>
      <c r="F129" s="487"/>
      <c r="G129" s="487"/>
      <c r="H129" s="487"/>
      <c r="I129" s="488"/>
      <c r="J129" s="66">
        <f>J124</f>
        <v>0</v>
      </c>
    </row>
    <row r="130" spans="1:13" ht="18" customHeight="1" x14ac:dyDescent="0.2">
      <c r="A130" s="562" t="s">
        <v>420</v>
      </c>
      <c r="B130" s="487"/>
      <c r="C130" s="487"/>
      <c r="D130" s="487"/>
      <c r="E130" s="487"/>
      <c r="F130" s="487"/>
      <c r="G130" s="487"/>
      <c r="H130" s="487"/>
      <c r="I130" s="488"/>
      <c r="J130" s="7">
        <f>SUM(J128+J129)</f>
        <v>192.37</v>
      </c>
      <c r="K130" s="46"/>
      <c r="L130" s="46"/>
      <c r="M130" s="46"/>
    </row>
    <row r="131" spans="1:13" ht="34.5" customHeight="1" x14ac:dyDescent="0.2">
      <c r="A131" s="65" t="s">
        <v>388</v>
      </c>
      <c r="B131" s="559" t="s">
        <v>422</v>
      </c>
      <c r="C131" s="487"/>
      <c r="D131" s="487"/>
      <c r="E131" s="487"/>
      <c r="F131" s="487"/>
      <c r="G131" s="487"/>
      <c r="H131" s="487"/>
      <c r="I131" s="487"/>
      <c r="J131" s="488"/>
      <c r="K131" s="46"/>
      <c r="L131" s="46"/>
      <c r="M131" s="46"/>
    </row>
    <row r="132" spans="1:13" ht="18" customHeight="1" x14ac:dyDescent="0.2">
      <c r="A132" s="72"/>
      <c r="B132" s="73"/>
      <c r="C132" s="73"/>
      <c r="D132" s="73"/>
      <c r="E132" s="73"/>
      <c r="F132" s="73"/>
      <c r="G132" s="73"/>
      <c r="H132" s="73"/>
      <c r="I132" s="73"/>
      <c r="J132" s="73"/>
      <c r="K132" s="46"/>
      <c r="L132" s="46"/>
      <c r="M132" s="46"/>
    </row>
    <row r="133" spans="1:13" ht="18" customHeight="1" x14ac:dyDescent="0.2">
      <c r="A133" s="554" t="s">
        <v>423</v>
      </c>
      <c r="B133" s="487"/>
      <c r="C133" s="487"/>
      <c r="D133" s="487"/>
      <c r="E133" s="487"/>
      <c r="F133" s="487"/>
      <c r="G133" s="487"/>
      <c r="H133" s="487"/>
      <c r="I133" s="487"/>
      <c r="J133" s="488"/>
      <c r="K133" s="46"/>
      <c r="L133" s="46"/>
      <c r="M133" s="46"/>
    </row>
    <row r="134" spans="1:13" ht="18" customHeight="1" x14ac:dyDescent="0.2">
      <c r="A134" s="4"/>
      <c r="B134" s="554" t="s">
        <v>392</v>
      </c>
      <c r="C134" s="487"/>
      <c r="D134" s="487"/>
      <c r="E134" s="487"/>
      <c r="F134" s="487"/>
      <c r="G134" s="487"/>
      <c r="H134" s="487"/>
      <c r="I134" s="488"/>
      <c r="J134" s="4" t="s">
        <v>357</v>
      </c>
      <c r="K134" s="46"/>
      <c r="L134" s="46"/>
      <c r="M134" s="46"/>
    </row>
    <row r="135" spans="1:13" ht="18" customHeight="1" x14ac:dyDescent="0.2">
      <c r="A135" s="58" t="s">
        <v>304</v>
      </c>
      <c r="B135" s="555" t="s">
        <v>424</v>
      </c>
      <c r="C135" s="487"/>
      <c r="D135" s="487"/>
      <c r="E135" s="487"/>
      <c r="F135" s="487"/>
      <c r="G135" s="487"/>
      <c r="H135" s="487"/>
      <c r="I135" s="488"/>
      <c r="J135" s="66">
        <f>'2. SVS INSUMOS'!F118</f>
        <v>103.25708333333334</v>
      </c>
      <c r="K135" s="46"/>
      <c r="L135" s="46"/>
      <c r="M135" s="46"/>
    </row>
    <row r="136" spans="1:13" ht="18" customHeight="1" x14ac:dyDescent="0.2">
      <c r="A136" s="58" t="s">
        <v>306</v>
      </c>
      <c r="B136" s="555" t="s">
        <v>425</v>
      </c>
      <c r="C136" s="487"/>
      <c r="D136" s="487"/>
      <c r="E136" s="487"/>
      <c r="F136" s="487"/>
      <c r="G136" s="487"/>
      <c r="H136" s="487"/>
      <c r="I136" s="488"/>
      <c r="J136" s="66">
        <f>'2. SVS INSUMOS'!F114</f>
        <v>379.87959607189333</v>
      </c>
      <c r="K136" s="46"/>
      <c r="L136" s="46"/>
      <c r="M136" s="46"/>
    </row>
    <row r="137" spans="1:13" ht="18" customHeight="1" x14ac:dyDescent="0.2">
      <c r="A137" s="58" t="s">
        <v>307</v>
      </c>
      <c r="B137" s="555" t="s">
        <v>426</v>
      </c>
      <c r="C137" s="487"/>
      <c r="D137" s="487"/>
      <c r="E137" s="487"/>
      <c r="F137" s="487"/>
      <c r="G137" s="487"/>
      <c r="H137" s="487"/>
      <c r="I137" s="488"/>
      <c r="J137" s="66">
        <f>'2. SVS INSUMOS'!F116</f>
        <v>12.089859157171606</v>
      </c>
      <c r="K137" s="46"/>
      <c r="L137" s="46"/>
      <c r="M137" s="46"/>
    </row>
    <row r="138" spans="1:13" ht="18" customHeight="1" x14ac:dyDescent="0.2">
      <c r="A138" s="58" t="s">
        <v>309</v>
      </c>
      <c r="B138" s="555" t="s">
        <v>555</v>
      </c>
      <c r="C138" s="487"/>
      <c r="D138" s="487"/>
      <c r="E138" s="487"/>
      <c r="F138" s="487"/>
      <c r="G138" s="487"/>
      <c r="H138" s="487"/>
      <c r="I138" s="488"/>
      <c r="J138" s="66" t="s">
        <v>427</v>
      </c>
      <c r="K138" s="46"/>
      <c r="L138" s="46"/>
      <c r="M138" s="46"/>
    </row>
    <row r="139" spans="1:13" ht="18" customHeight="1" x14ac:dyDescent="0.2">
      <c r="A139" s="562" t="s">
        <v>529</v>
      </c>
      <c r="B139" s="487"/>
      <c r="C139" s="487"/>
      <c r="D139" s="487"/>
      <c r="E139" s="487"/>
      <c r="F139" s="487"/>
      <c r="G139" s="487"/>
      <c r="H139" s="487"/>
      <c r="I139" s="488"/>
      <c r="J139" s="7">
        <f>SUM(J135:J138)</f>
        <v>495.22653856239828</v>
      </c>
      <c r="K139" s="46"/>
      <c r="L139" s="46"/>
      <c r="M139" s="46"/>
    </row>
    <row r="140" spans="1:13" ht="18" customHeight="1" x14ac:dyDescent="0.2">
      <c r="A140" s="65" t="s">
        <v>421</v>
      </c>
      <c r="B140" s="559" t="s">
        <v>430</v>
      </c>
      <c r="C140" s="487"/>
      <c r="D140" s="487"/>
      <c r="E140" s="487"/>
      <c r="F140" s="487"/>
      <c r="G140" s="487"/>
      <c r="H140" s="487"/>
      <c r="I140" s="487"/>
      <c r="J140" s="488"/>
      <c r="K140" s="46"/>
      <c r="L140" s="46"/>
      <c r="M140" s="46"/>
    </row>
    <row r="141" spans="1:13" ht="18" customHeight="1" x14ac:dyDescent="0.2">
      <c r="A141" s="663"/>
      <c r="B141" s="661"/>
      <c r="C141" s="661"/>
      <c r="D141" s="661"/>
      <c r="E141" s="661"/>
      <c r="F141" s="661"/>
      <c r="G141" s="661"/>
      <c r="H141" s="661"/>
      <c r="I141" s="661"/>
      <c r="J141" s="662"/>
      <c r="K141" s="46"/>
      <c r="L141" s="46"/>
      <c r="M141" s="46"/>
    </row>
    <row r="142" spans="1:13" ht="18" customHeight="1" x14ac:dyDescent="0.2">
      <c r="A142" s="554" t="s">
        <v>431</v>
      </c>
      <c r="B142" s="487"/>
      <c r="C142" s="487"/>
      <c r="D142" s="487"/>
      <c r="E142" s="487"/>
      <c r="F142" s="487"/>
      <c r="G142" s="487"/>
      <c r="H142" s="487"/>
      <c r="I142" s="487"/>
      <c r="J142" s="488"/>
      <c r="K142" s="46"/>
      <c r="L142" s="46"/>
      <c r="M142" s="46"/>
    </row>
    <row r="143" spans="1:13" ht="18" customHeight="1" x14ac:dyDescent="0.2">
      <c r="A143" s="4"/>
      <c r="B143" s="554" t="s">
        <v>432</v>
      </c>
      <c r="C143" s="487"/>
      <c r="D143" s="487"/>
      <c r="E143" s="487"/>
      <c r="F143" s="487"/>
      <c r="G143" s="487"/>
      <c r="H143" s="488"/>
      <c r="I143" s="4" t="s">
        <v>347</v>
      </c>
      <c r="J143" s="9" t="s">
        <v>357</v>
      </c>
      <c r="K143" s="46"/>
      <c r="L143" s="46"/>
      <c r="M143" s="46"/>
    </row>
    <row r="144" spans="1:13" ht="42.75" customHeight="1" x14ac:dyDescent="0.2">
      <c r="A144" s="555" t="s">
        <v>753</v>
      </c>
      <c r="B144" s="487"/>
      <c r="C144" s="487"/>
      <c r="D144" s="487"/>
      <c r="E144" s="487"/>
      <c r="F144" s="487"/>
      <c r="G144" s="487"/>
      <c r="H144" s="487"/>
      <c r="I144" s="488"/>
      <c r="J144" s="83">
        <f>SUM(J50+J96+J106+J130+J139)</f>
        <v>3586.486538562398</v>
      </c>
      <c r="K144" s="46"/>
      <c r="L144" s="46"/>
      <c r="M144" s="46"/>
    </row>
    <row r="145" spans="1:13" ht="18" customHeight="1" x14ac:dyDescent="0.2">
      <c r="A145" s="4" t="s">
        <v>304</v>
      </c>
      <c r="B145" s="590" t="s">
        <v>433</v>
      </c>
      <c r="C145" s="487"/>
      <c r="D145" s="487"/>
      <c r="E145" s="487"/>
      <c r="F145" s="487"/>
      <c r="G145" s="487"/>
      <c r="H145" s="488"/>
      <c r="I145" s="84">
        <f>'1. SVS ABA DE CARREGAMENTO'!$B$103</f>
        <v>0.06</v>
      </c>
      <c r="J145" s="7">
        <f>ROUND(I145*J144,2)</f>
        <v>215.19</v>
      </c>
      <c r="K145" s="46"/>
      <c r="L145" s="46"/>
      <c r="M145" s="46"/>
    </row>
    <row r="146" spans="1:13" ht="44.25" customHeight="1" x14ac:dyDescent="0.2">
      <c r="A146" s="555" t="s">
        <v>754</v>
      </c>
      <c r="B146" s="487"/>
      <c r="C146" s="487"/>
      <c r="D146" s="487"/>
      <c r="E146" s="487"/>
      <c r="F146" s="487"/>
      <c r="G146" s="487"/>
      <c r="H146" s="487"/>
      <c r="I146" s="488"/>
      <c r="J146" s="79">
        <f>SUM(J50+J96+J106+J130+J139+J145)</f>
        <v>3801.676538562398</v>
      </c>
      <c r="K146" s="46"/>
      <c r="L146" s="46"/>
      <c r="M146" s="46"/>
    </row>
    <row r="147" spans="1:13" ht="18" customHeight="1" x14ac:dyDescent="0.2">
      <c r="A147" s="4" t="s">
        <v>306</v>
      </c>
      <c r="B147" s="590" t="s">
        <v>139</v>
      </c>
      <c r="C147" s="487"/>
      <c r="D147" s="487"/>
      <c r="E147" s="487"/>
      <c r="F147" s="487"/>
      <c r="G147" s="487"/>
      <c r="H147" s="488"/>
      <c r="I147" s="84">
        <f>'1. SVS ABA DE CARREGAMENTO'!$B$104</f>
        <v>6.7900000000000002E-2</v>
      </c>
      <c r="J147" s="7">
        <f>ROUND(I147*J146,2)</f>
        <v>258.13</v>
      </c>
      <c r="K147" s="46"/>
      <c r="L147" s="46"/>
      <c r="M147" s="46"/>
    </row>
    <row r="148" spans="1:13" ht="50.25" customHeight="1" x14ac:dyDescent="0.2">
      <c r="A148" s="555" t="s">
        <v>755</v>
      </c>
      <c r="B148" s="487"/>
      <c r="C148" s="487"/>
      <c r="D148" s="487"/>
      <c r="E148" s="487"/>
      <c r="F148" s="487"/>
      <c r="G148" s="487"/>
      <c r="H148" s="487"/>
      <c r="I148" s="488"/>
      <c r="J148" s="79">
        <f>SUM(J50+J96+J106+J130+J139+J145+J147)</f>
        <v>4059.8065385623981</v>
      </c>
      <c r="K148" s="46"/>
      <c r="L148" s="46"/>
      <c r="M148" s="46"/>
    </row>
    <row r="149" spans="1:13" ht="18" customHeight="1" x14ac:dyDescent="0.2">
      <c r="A149" s="4" t="s">
        <v>307</v>
      </c>
      <c r="B149" s="590" t="s">
        <v>434</v>
      </c>
      <c r="C149" s="487"/>
      <c r="D149" s="487"/>
      <c r="E149" s="487"/>
      <c r="F149" s="487"/>
      <c r="G149" s="487"/>
      <c r="H149" s="488"/>
      <c r="I149" s="84">
        <f t="shared" ref="I149:J149" si="1">SUM(I150:I153)</f>
        <v>0.14250000000000002</v>
      </c>
      <c r="J149" s="7">
        <f t="shared" si="1"/>
        <v>674.66</v>
      </c>
      <c r="K149" s="613"/>
      <c r="L149" s="478"/>
    </row>
    <row r="150" spans="1:13" ht="18" customHeight="1" x14ac:dyDescent="0.2">
      <c r="A150" s="614" t="s">
        <v>435</v>
      </c>
      <c r="B150" s="615" t="s">
        <v>436</v>
      </c>
      <c r="C150" s="578"/>
      <c r="D150" s="578"/>
      <c r="E150" s="579"/>
      <c r="F150" s="555" t="s">
        <v>142</v>
      </c>
      <c r="G150" s="487"/>
      <c r="H150" s="488"/>
      <c r="I150" s="68">
        <f>IF(H15=1,0.0165,IF(H15=2,0.0065,IF(H15=3,'1. SVS ABA DE CARREGAMENTO'!B108,IF(H15=4,'1. SVS ABA DE CARREGAMENTO'!B108,IF(H15=5,'1. SVS ABA DE CARREGAMENTO'!B112,"RT Indefinido")))))</f>
        <v>1.6500000000000001E-2</v>
      </c>
      <c r="J150" s="79">
        <f t="shared" ref="J150:J151" si="2">ROUND(($J$148/(1-$I$149))*I150,2)</f>
        <v>78.12</v>
      </c>
      <c r="K150" s="85"/>
      <c r="L150" s="86"/>
    </row>
    <row r="151" spans="1:13" ht="18" customHeight="1" x14ac:dyDescent="0.2">
      <c r="A151" s="497"/>
      <c r="B151" s="580"/>
      <c r="C151" s="485"/>
      <c r="D151" s="485"/>
      <c r="E151" s="505"/>
      <c r="F151" s="555" t="s">
        <v>143</v>
      </c>
      <c r="G151" s="487"/>
      <c r="H151" s="488"/>
      <c r="I151" s="68">
        <f>IF(H15=1,0.076,IF(H15=2,0.03,IF(H15=3,'1. SVS ABA DE CARREGAMENTO'!B109,IF(H15=4,'1. SVS ABA DE CARREGAMENTO'!B109,IF(H15=5,'1. SVS ABA DE CARREGAMENTO'!B113,"RT Indefinido")))))</f>
        <v>7.5999999999999998E-2</v>
      </c>
      <c r="J151" s="79">
        <f t="shared" si="2"/>
        <v>359.82</v>
      </c>
      <c r="K151" s="85"/>
      <c r="L151" s="86"/>
    </row>
    <row r="152" spans="1:13" ht="18" customHeight="1" x14ac:dyDescent="0.2">
      <c r="A152" s="58" t="s">
        <v>437</v>
      </c>
      <c r="B152" s="555" t="s">
        <v>438</v>
      </c>
      <c r="C152" s="487"/>
      <c r="D152" s="487"/>
      <c r="E152" s="488"/>
      <c r="F152" s="555" t="s">
        <v>439</v>
      </c>
      <c r="G152" s="487"/>
      <c r="H152" s="488"/>
      <c r="I152" s="68">
        <v>0</v>
      </c>
      <c r="J152" s="66">
        <v>0</v>
      </c>
      <c r="K152" s="85"/>
      <c r="L152" s="86"/>
    </row>
    <row r="153" spans="1:13" ht="18" customHeight="1" x14ac:dyDescent="0.2">
      <c r="A153" s="58" t="s">
        <v>440</v>
      </c>
      <c r="B153" s="555" t="s">
        <v>441</v>
      </c>
      <c r="C153" s="487"/>
      <c r="D153" s="487"/>
      <c r="E153" s="488"/>
      <c r="F153" s="555" t="s">
        <v>442</v>
      </c>
      <c r="G153" s="487"/>
      <c r="H153" s="488"/>
      <c r="I153" s="68">
        <f>'1. SVS ABA DE CARREGAMENTO'!$B$105</f>
        <v>0.05</v>
      </c>
      <c r="J153" s="79">
        <f>ROUND(($J$148/(1-$I$149))*I153,2)</f>
        <v>236.72</v>
      </c>
    </row>
    <row r="154" spans="1:13" ht="18" customHeight="1" x14ac:dyDescent="0.2">
      <c r="A154" s="562" t="s">
        <v>443</v>
      </c>
      <c r="B154" s="487"/>
      <c r="C154" s="487"/>
      <c r="D154" s="487"/>
      <c r="E154" s="487"/>
      <c r="F154" s="487"/>
      <c r="G154" s="487"/>
      <c r="H154" s="487"/>
      <c r="I154" s="488"/>
      <c r="J154" s="7">
        <f>SUM(J145+J147+J149)</f>
        <v>1147.98</v>
      </c>
      <c r="K154" s="46"/>
      <c r="L154" s="46"/>
    </row>
    <row r="155" spans="1:13" ht="18" customHeight="1" x14ac:dyDescent="0.2">
      <c r="A155" s="65" t="s">
        <v>429</v>
      </c>
      <c r="B155" s="559" t="s">
        <v>445</v>
      </c>
      <c r="C155" s="487"/>
      <c r="D155" s="487"/>
      <c r="E155" s="487"/>
      <c r="F155" s="487"/>
      <c r="G155" s="487"/>
      <c r="H155" s="487"/>
      <c r="I155" s="487"/>
      <c r="J155" s="488"/>
      <c r="K155" s="46"/>
      <c r="L155" s="46"/>
    </row>
    <row r="156" spans="1:13" ht="18" customHeight="1" x14ac:dyDescent="0.2">
      <c r="A156" s="618" t="s">
        <v>444</v>
      </c>
      <c r="B156" s="619" t="s">
        <v>446</v>
      </c>
      <c r="C156" s="620"/>
      <c r="D156" s="538" t="s">
        <v>759</v>
      </c>
      <c r="E156" s="539"/>
      <c r="F156" s="539"/>
      <c r="G156" s="544" t="s">
        <v>757</v>
      </c>
      <c r="H156" s="545"/>
      <c r="I156" s="94"/>
      <c r="J156" s="550"/>
      <c r="K156" s="46"/>
      <c r="L156" s="46"/>
    </row>
    <row r="157" spans="1:13" ht="18" customHeight="1" x14ac:dyDescent="0.2">
      <c r="A157" s="496"/>
      <c r="B157" s="621"/>
      <c r="C157" s="622"/>
      <c r="D157" s="540"/>
      <c r="E157" s="541"/>
      <c r="F157" s="541"/>
      <c r="G157" s="546"/>
      <c r="H157" s="547"/>
      <c r="I157" s="95"/>
      <c r="J157" s="551"/>
      <c r="K157" s="46"/>
      <c r="L157" s="46"/>
    </row>
    <row r="158" spans="1:13" ht="18" customHeight="1" x14ac:dyDescent="0.2">
      <c r="A158" s="497"/>
      <c r="B158" s="623"/>
      <c r="C158" s="624"/>
      <c r="D158" s="542"/>
      <c r="E158" s="543"/>
      <c r="F158" s="543"/>
      <c r="G158" s="548"/>
      <c r="H158" s="549"/>
      <c r="I158" s="96"/>
      <c r="J158" s="552"/>
      <c r="K158" s="46"/>
      <c r="L158" s="46"/>
    </row>
    <row r="159" spans="1:13" ht="18" customHeight="1" x14ac:dyDescent="0.2">
      <c r="A159" s="663"/>
      <c r="B159" s="661"/>
      <c r="C159" s="661"/>
      <c r="D159" s="661"/>
      <c r="E159" s="661"/>
      <c r="F159" s="661"/>
      <c r="G159" s="661"/>
      <c r="H159" s="661"/>
      <c r="I159" s="661"/>
      <c r="J159" s="662"/>
      <c r="K159" s="46"/>
      <c r="L159" s="46"/>
    </row>
    <row r="160" spans="1:13" ht="18" customHeight="1" x14ac:dyDescent="0.2">
      <c r="A160" s="616" t="s">
        <v>781</v>
      </c>
      <c r="B160" s="487"/>
      <c r="C160" s="487"/>
      <c r="D160" s="487"/>
      <c r="E160" s="487"/>
      <c r="F160" s="487"/>
      <c r="G160" s="487"/>
      <c r="H160" s="487"/>
      <c r="I160" s="487"/>
      <c r="J160" s="488"/>
      <c r="K160" s="46"/>
      <c r="L160" s="46"/>
    </row>
    <row r="161" spans="1:26" ht="18" customHeight="1" x14ac:dyDescent="0.2">
      <c r="A161" s="617" t="s">
        <v>447</v>
      </c>
      <c r="B161" s="487"/>
      <c r="C161" s="487"/>
      <c r="D161" s="487"/>
      <c r="E161" s="487"/>
      <c r="F161" s="487"/>
      <c r="G161" s="487"/>
      <c r="H161" s="487"/>
      <c r="I161" s="488"/>
      <c r="J161" s="4" t="s">
        <v>357</v>
      </c>
      <c r="K161" s="46"/>
      <c r="L161" s="46"/>
    </row>
    <row r="162" spans="1:26" ht="18" customHeight="1" x14ac:dyDescent="0.2">
      <c r="A162" s="87" t="s">
        <v>304</v>
      </c>
      <c r="B162" s="611" t="s">
        <v>448</v>
      </c>
      <c r="C162" s="487"/>
      <c r="D162" s="487"/>
      <c r="E162" s="487"/>
      <c r="F162" s="487"/>
      <c r="G162" s="487"/>
      <c r="H162" s="487"/>
      <c r="I162" s="488"/>
      <c r="J162" s="97">
        <f>J50</f>
        <v>1576.9099999999999</v>
      </c>
      <c r="K162" s="46"/>
      <c r="L162" s="46"/>
    </row>
    <row r="163" spans="1:26" ht="18" customHeight="1" x14ac:dyDescent="0.2">
      <c r="A163" s="87" t="s">
        <v>306</v>
      </c>
      <c r="B163" s="611" t="s">
        <v>449</v>
      </c>
      <c r="C163" s="487"/>
      <c r="D163" s="487"/>
      <c r="E163" s="487"/>
      <c r="F163" s="487"/>
      <c r="G163" s="487"/>
      <c r="H163" s="487"/>
      <c r="I163" s="488"/>
      <c r="J163" s="97">
        <f>J96</f>
        <v>1234.94</v>
      </c>
      <c r="K163" s="46"/>
      <c r="L163" s="46"/>
    </row>
    <row r="164" spans="1:26" ht="18" customHeight="1" x14ac:dyDescent="0.2">
      <c r="A164" s="87" t="s">
        <v>307</v>
      </c>
      <c r="B164" s="611" t="s">
        <v>450</v>
      </c>
      <c r="C164" s="487"/>
      <c r="D164" s="487"/>
      <c r="E164" s="487"/>
      <c r="F164" s="487"/>
      <c r="G164" s="487"/>
      <c r="H164" s="487"/>
      <c r="I164" s="488"/>
      <c r="J164" s="97">
        <f>J106</f>
        <v>87.039999999999992</v>
      </c>
      <c r="K164" s="46"/>
      <c r="L164" s="46"/>
    </row>
    <row r="165" spans="1:26" ht="18" customHeight="1" x14ac:dyDescent="0.2">
      <c r="A165" s="87" t="s">
        <v>309</v>
      </c>
      <c r="B165" s="611" t="s">
        <v>451</v>
      </c>
      <c r="C165" s="487"/>
      <c r="D165" s="487"/>
      <c r="E165" s="487"/>
      <c r="F165" s="487"/>
      <c r="G165" s="487"/>
      <c r="H165" s="487"/>
      <c r="I165" s="488"/>
      <c r="J165" s="97">
        <f>J130</f>
        <v>192.37</v>
      </c>
      <c r="K165" s="46"/>
      <c r="L165" s="46"/>
    </row>
    <row r="166" spans="1:26" ht="18" customHeight="1" x14ac:dyDescent="0.2">
      <c r="A166" s="87" t="s">
        <v>366</v>
      </c>
      <c r="B166" s="611" t="s">
        <v>452</v>
      </c>
      <c r="C166" s="487"/>
      <c r="D166" s="487"/>
      <c r="E166" s="487"/>
      <c r="F166" s="487"/>
      <c r="G166" s="487"/>
      <c r="H166" s="487"/>
      <c r="I166" s="488"/>
      <c r="J166" s="97">
        <f>J139</f>
        <v>495.22653856239828</v>
      </c>
      <c r="K166" s="46"/>
      <c r="L166" s="46"/>
    </row>
    <row r="167" spans="1:26" ht="18" customHeight="1" x14ac:dyDescent="0.2">
      <c r="A167" s="612" t="s">
        <v>453</v>
      </c>
      <c r="B167" s="487"/>
      <c r="C167" s="487"/>
      <c r="D167" s="487"/>
      <c r="E167" s="487"/>
      <c r="F167" s="487"/>
      <c r="G167" s="487"/>
      <c r="H167" s="487"/>
      <c r="I167" s="488"/>
      <c r="J167" s="98">
        <f>SUM(J162:J166)</f>
        <v>3586.486538562398</v>
      </c>
      <c r="K167" s="46"/>
      <c r="L167" s="46"/>
    </row>
    <row r="168" spans="1:26" ht="18" customHeight="1" x14ac:dyDescent="0.2">
      <c r="A168" s="87" t="s">
        <v>367</v>
      </c>
      <c r="B168" s="611" t="s">
        <v>454</v>
      </c>
      <c r="C168" s="487"/>
      <c r="D168" s="487"/>
      <c r="E168" s="487"/>
      <c r="F168" s="487"/>
      <c r="G168" s="487"/>
      <c r="H168" s="487"/>
      <c r="I168" s="488"/>
      <c r="J168" s="97">
        <f>J154</f>
        <v>1147.98</v>
      </c>
      <c r="K168" s="46"/>
      <c r="L168" s="46"/>
    </row>
    <row r="169" spans="1:26" ht="18" customHeight="1" x14ac:dyDescent="0.2">
      <c r="A169" s="612" t="s">
        <v>455</v>
      </c>
      <c r="B169" s="487"/>
      <c r="C169" s="487"/>
      <c r="D169" s="487"/>
      <c r="E169" s="487"/>
      <c r="F169" s="487"/>
      <c r="G169" s="487"/>
      <c r="H169" s="88">
        <f>'1. SVS ABA DE CARREGAMENTO'!C68</f>
        <v>44</v>
      </c>
      <c r="I169" s="89" t="s">
        <v>349</v>
      </c>
      <c r="J169" s="98">
        <f>SUM(J167:J168)</f>
        <v>4734.4665385623975</v>
      </c>
      <c r="K169" s="46"/>
      <c r="L169" s="46"/>
    </row>
    <row r="170" spans="1:26" ht="18" customHeight="1" x14ac:dyDescent="0.2">
      <c r="A170" s="99"/>
      <c r="B170" s="99"/>
      <c r="C170" s="99"/>
      <c r="D170" s="99"/>
      <c r="E170" s="99"/>
      <c r="F170" s="99"/>
      <c r="G170" s="99"/>
      <c r="H170" s="99"/>
      <c r="I170" s="99"/>
      <c r="J170" s="100"/>
      <c r="K170" s="46"/>
      <c r="L170" s="46"/>
    </row>
    <row r="171" spans="1:26" ht="18" customHeight="1" x14ac:dyDescent="0.2">
      <c r="A171" s="554" t="s">
        <v>456</v>
      </c>
      <c r="B171" s="487"/>
      <c r="C171" s="487"/>
      <c r="D171" s="487"/>
      <c r="E171" s="487"/>
      <c r="F171" s="487"/>
      <c r="G171" s="487"/>
      <c r="H171" s="487"/>
      <c r="I171" s="487"/>
      <c r="J171" s="488"/>
    </row>
    <row r="172" spans="1:26" ht="18" customHeight="1" x14ac:dyDescent="0.2">
      <c r="A172" s="571" t="s">
        <v>760</v>
      </c>
      <c r="B172" s="487"/>
      <c r="C172" s="487"/>
      <c r="D172" s="487"/>
      <c r="E172" s="487"/>
      <c r="F172" s="487"/>
      <c r="G172" s="487"/>
      <c r="H172" s="487"/>
      <c r="I172" s="487"/>
      <c r="J172" s="488"/>
    </row>
    <row r="173" spans="1:26" ht="18" customHeight="1" x14ac:dyDescent="0.2">
      <c r="A173" s="590" t="s">
        <v>556</v>
      </c>
      <c r="B173" s="487"/>
      <c r="C173" s="487"/>
      <c r="D173" s="487"/>
      <c r="E173" s="487"/>
      <c r="F173" s="487"/>
      <c r="G173" s="487"/>
      <c r="H173" s="487"/>
      <c r="I173" s="487"/>
      <c r="J173" s="488"/>
    </row>
    <row r="174" spans="1:26" ht="75" customHeight="1" x14ac:dyDescent="0.2">
      <c r="A174" s="4" t="s">
        <v>782</v>
      </c>
      <c r="B174" s="554" t="s">
        <v>557</v>
      </c>
      <c r="C174" s="487"/>
      <c r="D174" s="488"/>
      <c r="E174" s="4" t="s">
        <v>558</v>
      </c>
      <c r="F174" s="554" t="s">
        <v>559</v>
      </c>
      <c r="G174" s="488"/>
      <c r="H174" s="4" t="s">
        <v>560</v>
      </c>
      <c r="I174" s="4" t="s">
        <v>561</v>
      </c>
      <c r="J174" s="4" t="s">
        <v>562</v>
      </c>
      <c r="K174" s="46"/>
      <c r="L174" s="46"/>
      <c r="M174" s="46"/>
      <c r="N174" s="46"/>
      <c r="O174" s="46"/>
      <c r="P174" s="46"/>
      <c r="Q174" s="46"/>
      <c r="R174" s="46"/>
      <c r="S174" s="46"/>
      <c r="T174" s="46"/>
      <c r="U174" s="46"/>
      <c r="V174" s="46"/>
      <c r="W174" s="46"/>
      <c r="X174" s="46"/>
      <c r="Y174" s="46"/>
      <c r="Z174" s="46"/>
    </row>
    <row r="175" spans="1:26" ht="60" customHeight="1" x14ac:dyDescent="0.2">
      <c r="A175" s="101" t="s">
        <v>563</v>
      </c>
      <c r="B175" s="102" t="s">
        <v>492</v>
      </c>
      <c r="C175" s="103">
        <v>30</v>
      </c>
      <c r="D175" s="104">
        <f>C176</f>
        <v>160</v>
      </c>
      <c r="E175" s="105">
        <v>188.76</v>
      </c>
      <c r="F175" s="102" t="s">
        <v>492</v>
      </c>
      <c r="G175" s="102" t="s">
        <v>564</v>
      </c>
      <c r="H175" s="106">
        <f>ROUND((B175/(C175*D175))*E175*(F175/G175),7)</f>
        <v>2.0829999999999999E-4</v>
      </c>
      <c r="I175" s="107">
        <v>0</v>
      </c>
      <c r="J175" s="107">
        <f t="shared" ref="J175:J176" si="3">ROUND(H175*I175,2)</f>
        <v>0</v>
      </c>
    </row>
    <row r="176" spans="1:26" ht="78.75" customHeight="1" x14ac:dyDescent="0.2">
      <c r="A176" s="101" t="s">
        <v>565</v>
      </c>
      <c r="B176" s="102">
        <v>1</v>
      </c>
      <c r="C176" s="685">
        <f>'6. SVS Cálc. DEMO Esq. e Fach'!$C$8</f>
        <v>160</v>
      </c>
      <c r="D176" s="488"/>
      <c r="E176" s="103">
        <v>188.76</v>
      </c>
      <c r="F176" s="102" t="s">
        <v>492</v>
      </c>
      <c r="G176" s="102" t="s">
        <v>564</v>
      </c>
      <c r="H176" s="106">
        <f>ROUND((B176/C176)*E176*(F176/G176),7)</f>
        <v>6.2500000000000003E-3</v>
      </c>
      <c r="I176" s="107">
        <f>J169</f>
        <v>4734.4665385623975</v>
      </c>
      <c r="J176" s="107">
        <f t="shared" si="3"/>
        <v>29.59</v>
      </c>
      <c r="K176" s="46"/>
      <c r="L176" s="46"/>
      <c r="M176" s="46"/>
      <c r="N176" s="46"/>
      <c r="O176" s="46"/>
      <c r="P176" s="46"/>
      <c r="Q176" s="46"/>
      <c r="R176" s="46"/>
      <c r="S176" s="46"/>
      <c r="T176" s="46"/>
      <c r="U176" s="46"/>
      <c r="V176" s="46"/>
      <c r="W176" s="46"/>
      <c r="X176" s="46"/>
      <c r="Y176" s="46"/>
      <c r="Z176" s="46"/>
    </row>
    <row r="177" spans="1:26" ht="18" customHeight="1" x14ac:dyDescent="0.2">
      <c r="A177" s="562" t="s">
        <v>462</v>
      </c>
      <c r="B177" s="487"/>
      <c r="C177" s="487"/>
      <c r="D177" s="487"/>
      <c r="E177" s="487"/>
      <c r="F177" s="487"/>
      <c r="G177" s="487"/>
      <c r="H177" s="487"/>
      <c r="I177" s="488"/>
      <c r="J177" s="108">
        <f>J176+J175</f>
        <v>29.59</v>
      </c>
      <c r="K177" s="46"/>
      <c r="L177" s="46"/>
      <c r="M177" s="46"/>
      <c r="N177" s="46"/>
      <c r="O177" s="46"/>
      <c r="P177" s="46"/>
      <c r="Q177" s="46"/>
      <c r="R177" s="46"/>
      <c r="S177" s="46"/>
      <c r="T177" s="46"/>
      <c r="U177" s="46"/>
      <c r="V177" s="46"/>
      <c r="W177" s="46"/>
      <c r="X177" s="46"/>
      <c r="Y177" s="46"/>
      <c r="Z177" s="46"/>
    </row>
    <row r="178" spans="1:26" ht="18" customHeight="1" x14ac:dyDescent="0.2">
      <c r="A178" s="686"/>
      <c r="B178" s="487"/>
      <c r="C178" s="487"/>
      <c r="D178" s="487"/>
      <c r="E178" s="487"/>
      <c r="F178" s="487"/>
      <c r="G178" s="487"/>
      <c r="H178" s="487"/>
      <c r="I178" s="487"/>
      <c r="J178" s="488"/>
      <c r="K178" s="51"/>
      <c r="L178" s="51"/>
      <c r="M178" s="51"/>
      <c r="N178" s="51"/>
      <c r="O178" s="51"/>
      <c r="P178" s="51"/>
      <c r="Q178" s="51"/>
      <c r="R178" s="51"/>
      <c r="S178" s="51"/>
      <c r="T178" s="51"/>
      <c r="U178" s="51"/>
      <c r="V178" s="51"/>
      <c r="W178" s="51"/>
      <c r="X178" s="51"/>
      <c r="Y178" s="51"/>
      <c r="Z178" s="51"/>
    </row>
    <row r="179" spans="1:26" ht="75.75" customHeight="1" x14ac:dyDescent="0.2">
      <c r="A179" s="101" t="s">
        <v>566</v>
      </c>
      <c r="B179" s="102">
        <v>1</v>
      </c>
      <c r="C179" s="103">
        <v>30</v>
      </c>
      <c r="D179" s="104">
        <f>C180</f>
        <v>380</v>
      </c>
      <c r="E179" s="103">
        <v>188.76</v>
      </c>
      <c r="F179" s="102" t="s">
        <v>492</v>
      </c>
      <c r="G179" s="102" t="s">
        <v>564</v>
      </c>
      <c r="H179" s="106">
        <f>ROUND((B179/(C179*D179))*E179*(F179/G179),7)</f>
        <v>8.7700000000000004E-5</v>
      </c>
      <c r="I179" s="107">
        <v>0</v>
      </c>
      <c r="J179" s="107">
        <f t="shared" ref="J179:J180" si="4">ROUND(H179*I179,2)</f>
        <v>0</v>
      </c>
    </row>
    <row r="180" spans="1:26" ht="64.5" customHeight="1" x14ac:dyDescent="0.2">
      <c r="A180" s="101" t="s">
        <v>567</v>
      </c>
      <c r="B180" s="102">
        <v>1</v>
      </c>
      <c r="C180" s="684">
        <f>'6. SVS Cálc. DEMO Esq. e Fach'!$C$9</f>
        <v>380</v>
      </c>
      <c r="D180" s="488"/>
      <c r="E180" s="103">
        <v>188.76</v>
      </c>
      <c r="F180" s="102" t="s">
        <v>492</v>
      </c>
      <c r="G180" s="102" t="s">
        <v>564</v>
      </c>
      <c r="H180" s="106">
        <f>ROUND((B180/C180)*E180*(F180/G180),7)</f>
        <v>2.6316E-3</v>
      </c>
      <c r="I180" s="107">
        <f>J169</f>
        <v>4734.4665385623975</v>
      </c>
      <c r="J180" s="107">
        <f t="shared" si="4"/>
        <v>12.46</v>
      </c>
    </row>
    <row r="181" spans="1:26" ht="18" customHeight="1" x14ac:dyDescent="0.2">
      <c r="A181" s="562" t="s">
        <v>462</v>
      </c>
      <c r="B181" s="487"/>
      <c r="C181" s="487"/>
      <c r="D181" s="487"/>
      <c r="E181" s="487"/>
      <c r="F181" s="487"/>
      <c r="G181" s="487"/>
      <c r="H181" s="487"/>
      <c r="I181" s="488"/>
      <c r="J181" s="108">
        <f>J180+J179</f>
        <v>12.46</v>
      </c>
    </row>
    <row r="182" spans="1:26" ht="31.5" customHeight="1" x14ac:dyDescent="0.2">
      <c r="A182" s="101" t="s">
        <v>568</v>
      </c>
      <c r="B182" s="102">
        <v>1</v>
      </c>
      <c r="C182" s="103">
        <v>30</v>
      </c>
      <c r="D182" s="104">
        <f>C183</f>
        <v>380</v>
      </c>
      <c r="E182" s="105">
        <v>188.76</v>
      </c>
      <c r="F182" s="102" t="s">
        <v>492</v>
      </c>
      <c r="G182" s="102" t="s">
        <v>564</v>
      </c>
      <c r="H182" s="106">
        <f>ROUND((B182/(C182*D182))*E182*(F182/G182),7)</f>
        <v>8.7700000000000004E-5</v>
      </c>
      <c r="I182" s="107">
        <v>0</v>
      </c>
      <c r="J182" s="107">
        <f t="shared" ref="J182:J183" si="5">ROUND(H182*I182,2)</f>
        <v>0</v>
      </c>
    </row>
    <row r="183" spans="1:26" ht="31.5" customHeight="1" x14ac:dyDescent="0.2">
      <c r="A183" s="101" t="s">
        <v>569</v>
      </c>
      <c r="B183" s="102">
        <v>1</v>
      </c>
      <c r="C183" s="684">
        <f>'6. SVS Cálc. DEMO Esq. e Fach'!$C$10</f>
        <v>380</v>
      </c>
      <c r="D183" s="488"/>
      <c r="E183" s="105">
        <v>188.76</v>
      </c>
      <c r="F183" s="102" t="s">
        <v>492</v>
      </c>
      <c r="G183" s="102" t="s">
        <v>564</v>
      </c>
      <c r="H183" s="106">
        <f>ROUND((B183/C183)*E183*(F183/G183),7)</f>
        <v>2.6316E-3</v>
      </c>
      <c r="I183" s="107">
        <f>J169</f>
        <v>4734.4665385623975</v>
      </c>
      <c r="J183" s="107">
        <f t="shared" si="5"/>
        <v>12.46</v>
      </c>
    </row>
    <row r="184" spans="1:26" ht="18" customHeight="1" x14ac:dyDescent="0.2">
      <c r="A184" s="562" t="s">
        <v>570</v>
      </c>
      <c r="B184" s="487"/>
      <c r="C184" s="487"/>
      <c r="D184" s="487"/>
      <c r="E184" s="487"/>
      <c r="F184" s="487"/>
      <c r="G184" s="487"/>
      <c r="H184" s="487"/>
      <c r="I184" s="488"/>
      <c r="J184" s="109">
        <f>SUM(J182:J183)</f>
        <v>12.46</v>
      </c>
    </row>
    <row r="185" spans="1:26" ht="18" customHeight="1" x14ac:dyDescent="0.2">
      <c r="A185" s="687" t="s">
        <v>571</v>
      </c>
      <c r="B185" s="481"/>
      <c r="C185" s="481"/>
      <c r="D185" s="481"/>
      <c r="E185" s="481"/>
      <c r="F185" s="481"/>
      <c r="G185" s="481"/>
      <c r="H185" s="481"/>
      <c r="I185" s="481"/>
      <c r="J185" s="688"/>
    </row>
    <row r="186" spans="1:26" ht="58.5" customHeight="1" x14ac:dyDescent="0.2">
      <c r="A186" s="4" t="s">
        <v>783</v>
      </c>
      <c r="B186" s="554" t="s">
        <v>572</v>
      </c>
      <c r="C186" s="487"/>
      <c r="D186" s="488"/>
      <c r="E186" s="4" t="s">
        <v>573</v>
      </c>
      <c r="F186" s="554" t="s">
        <v>574</v>
      </c>
      <c r="G186" s="488"/>
      <c r="H186" s="4" t="s">
        <v>575</v>
      </c>
      <c r="I186" s="4" t="s">
        <v>576</v>
      </c>
      <c r="J186" s="4" t="s">
        <v>577</v>
      </c>
    </row>
    <row r="187" spans="1:26" ht="18" customHeight="1" x14ac:dyDescent="0.2">
      <c r="A187" s="110" t="s">
        <v>578</v>
      </c>
      <c r="B187" s="102">
        <v>1</v>
      </c>
      <c r="C187" s="103">
        <v>4</v>
      </c>
      <c r="D187" s="104">
        <f>C188</f>
        <v>160</v>
      </c>
      <c r="E187" s="103">
        <v>188.76</v>
      </c>
      <c r="F187" s="103">
        <v>1</v>
      </c>
      <c r="G187" s="111">
        <v>188.76</v>
      </c>
      <c r="H187" s="112">
        <f>ROUND((B187/(C187*D187))*E187*(F187/G187),7)</f>
        <v>1.5625000000000001E-3</v>
      </c>
      <c r="I187" s="113">
        <v>0</v>
      </c>
      <c r="J187" s="107">
        <f t="shared" ref="J187:J188" si="6">ROUND(H187*I187,2)</f>
        <v>0</v>
      </c>
    </row>
    <row r="188" spans="1:26" ht="18" customHeight="1" x14ac:dyDescent="0.2">
      <c r="A188" s="110" t="s">
        <v>498</v>
      </c>
      <c r="B188" s="102">
        <v>1</v>
      </c>
      <c r="C188" s="684">
        <f>'6. SVS Cálc. DEMO Esq. e Fach'!$C$11</f>
        <v>160</v>
      </c>
      <c r="D188" s="488"/>
      <c r="E188" s="103">
        <v>188.76</v>
      </c>
      <c r="F188" s="114">
        <v>1</v>
      </c>
      <c r="G188" s="111">
        <v>188.76</v>
      </c>
      <c r="H188" s="112">
        <f>ROUND((B188/C188)*E188*(F188/G188),7)</f>
        <v>6.2500000000000003E-3</v>
      </c>
      <c r="I188" s="113">
        <f>J169</f>
        <v>4734.4665385623975</v>
      </c>
      <c r="J188" s="107">
        <f t="shared" si="6"/>
        <v>29.59</v>
      </c>
    </row>
    <row r="189" spans="1:26" ht="18" customHeight="1" x14ac:dyDescent="0.2">
      <c r="A189" s="562" t="s">
        <v>579</v>
      </c>
      <c r="B189" s="487"/>
      <c r="C189" s="487"/>
      <c r="D189" s="487"/>
      <c r="E189" s="487"/>
      <c r="F189" s="487"/>
      <c r="G189" s="487"/>
      <c r="H189" s="487"/>
      <c r="I189" s="488"/>
      <c r="J189" s="109">
        <f>SUM(J187:J188)</f>
        <v>29.59</v>
      </c>
    </row>
    <row r="190" spans="1:26" ht="92.25" customHeight="1" x14ac:dyDescent="0.2">
      <c r="A190" s="604" t="s">
        <v>536</v>
      </c>
      <c r="B190" s="605"/>
      <c r="C190" s="605"/>
      <c r="D190" s="605"/>
      <c r="E190" s="605"/>
      <c r="F190" s="605"/>
      <c r="G190" s="605"/>
      <c r="H190" s="605"/>
      <c r="I190" s="605"/>
      <c r="J190" s="606"/>
      <c r="K190" s="46"/>
    </row>
    <row r="191" spans="1:26" ht="18" customHeight="1" x14ac:dyDescent="0.2">
      <c r="A191" s="554" t="s">
        <v>500</v>
      </c>
      <c r="B191" s="487"/>
      <c r="C191" s="487"/>
      <c r="D191" s="487"/>
      <c r="E191" s="487"/>
      <c r="F191" s="487"/>
      <c r="G191" s="487"/>
      <c r="H191" s="487"/>
      <c r="I191" s="487"/>
      <c r="J191" s="488"/>
    </row>
    <row r="192" spans="1:26" ht="18" customHeight="1" x14ac:dyDescent="0.2">
      <c r="A192" s="554" t="s">
        <v>63</v>
      </c>
      <c r="B192" s="487"/>
      <c r="C192" s="487"/>
      <c r="D192" s="487"/>
      <c r="E192" s="488"/>
      <c r="F192" s="554" t="s">
        <v>501</v>
      </c>
      <c r="G192" s="488"/>
      <c r="H192" s="4" t="s">
        <v>502</v>
      </c>
      <c r="I192" s="554" t="s">
        <v>503</v>
      </c>
      <c r="J192" s="488"/>
    </row>
    <row r="193" spans="1:26" ht="18" customHeight="1" x14ac:dyDescent="0.2">
      <c r="A193" s="571" t="s">
        <v>546</v>
      </c>
      <c r="B193" s="487"/>
      <c r="C193" s="487"/>
      <c r="D193" s="487"/>
      <c r="E193" s="488"/>
      <c r="F193" s="572">
        <f>$J$177</f>
        <v>29.59</v>
      </c>
      <c r="G193" s="488"/>
      <c r="H193" s="115">
        <f>$I$25</f>
        <v>4.3447750000000003</v>
      </c>
      <c r="I193" s="570">
        <f t="shared" ref="I193:I195" si="7">ROUND(F193*H193,2)</f>
        <v>128.56</v>
      </c>
      <c r="J193" s="488"/>
    </row>
    <row r="194" spans="1:26" ht="18" customHeight="1" x14ac:dyDescent="0.2">
      <c r="A194" s="571" t="s">
        <v>547</v>
      </c>
      <c r="B194" s="487"/>
      <c r="C194" s="487"/>
      <c r="D194" s="487"/>
      <c r="E194" s="488"/>
      <c r="F194" s="572">
        <f>$J$181</f>
        <v>12.46</v>
      </c>
      <c r="G194" s="488"/>
      <c r="H194" s="115">
        <f>$I$26</f>
        <v>14.599608333333334</v>
      </c>
      <c r="I194" s="570">
        <f t="shared" si="7"/>
        <v>181.91</v>
      </c>
      <c r="J194" s="488"/>
    </row>
    <row r="195" spans="1:26" ht="18" customHeight="1" x14ac:dyDescent="0.2">
      <c r="A195" s="571" t="s">
        <v>580</v>
      </c>
      <c r="B195" s="487"/>
      <c r="C195" s="487"/>
      <c r="D195" s="487"/>
      <c r="E195" s="488"/>
      <c r="F195" s="572">
        <f>J184</f>
        <v>12.46</v>
      </c>
      <c r="G195" s="488"/>
      <c r="H195" s="115">
        <f>$I$27</f>
        <v>879.04554166666685</v>
      </c>
      <c r="I195" s="570">
        <f t="shared" si="7"/>
        <v>10952.91</v>
      </c>
      <c r="J195" s="488"/>
    </row>
    <row r="196" spans="1:26" ht="18" customHeight="1" x14ac:dyDescent="0.2">
      <c r="A196" s="562" t="s">
        <v>581</v>
      </c>
      <c r="B196" s="487"/>
      <c r="C196" s="487"/>
      <c r="D196" s="487"/>
      <c r="E196" s="487"/>
      <c r="F196" s="487"/>
      <c r="G196" s="488"/>
      <c r="H196" s="116">
        <f>I28</f>
        <v>897.9899250000002</v>
      </c>
      <c r="I196" s="600">
        <f>SUM(I193:I195)</f>
        <v>11263.38</v>
      </c>
      <c r="J196" s="488"/>
    </row>
    <row r="197" spans="1:26" ht="18" customHeight="1" x14ac:dyDescent="0.2">
      <c r="A197" s="571" t="s">
        <v>550</v>
      </c>
      <c r="B197" s="487"/>
      <c r="C197" s="487"/>
      <c r="D197" s="487"/>
      <c r="E197" s="488"/>
      <c r="F197" s="572">
        <f>J189</f>
        <v>29.59</v>
      </c>
      <c r="G197" s="488"/>
      <c r="H197" s="117">
        <f>$I$30</f>
        <v>66.431708333333319</v>
      </c>
      <c r="I197" s="570">
        <f>ROUND(F197*H197,2)</f>
        <v>1965.71</v>
      </c>
      <c r="J197" s="488"/>
    </row>
    <row r="198" spans="1:26" ht="18" customHeight="1" x14ac:dyDescent="0.2">
      <c r="A198" s="562" t="s">
        <v>582</v>
      </c>
      <c r="B198" s="487"/>
      <c r="C198" s="487"/>
      <c r="D198" s="487"/>
      <c r="E198" s="487"/>
      <c r="F198" s="487"/>
      <c r="G198" s="488"/>
      <c r="H198" s="116">
        <f>I30</f>
        <v>66.431708333333319</v>
      </c>
      <c r="I198" s="600">
        <f>SUM(I197)</f>
        <v>1965.71</v>
      </c>
      <c r="J198" s="488"/>
    </row>
    <row r="199" spans="1:26" ht="18" customHeight="1" x14ac:dyDescent="0.2">
      <c r="A199" s="571" t="s">
        <v>337</v>
      </c>
      <c r="B199" s="487"/>
      <c r="C199" s="487"/>
      <c r="D199" s="487"/>
      <c r="E199" s="488"/>
      <c r="F199" s="572">
        <v>0</v>
      </c>
      <c r="G199" s="488"/>
      <c r="H199" s="115">
        <f>I31</f>
        <v>0</v>
      </c>
      <c r="I199" s="570">
        <v>0</v>
      </c>
      <c r="J199" s="488"/>
    </row>
    <row r="200" spans="1:26" ht="18" customHeight="1" x14ac:dyDescent="0.2">
      <c r="A200" s="562" t="s">
        <v>761</v>
      </c>
      <c r="B200" s="487"/>
      <c r="C200" s="487"/>
      <c r="D200" s="487"/>
      <c r="E200" s="487"/>
      <c r="F200" s="487"/>
      <c r="G200" s="488"/>
      <c r="H200" s="116">
        <f>H199</f>
        <v>0</v>
      </c>
      <c r="I200" s="600">
        <v>0</v>
      </c>
      <c r="J200" s="488"/>
    </row>
    <row r="201" spans="1:26" ht="18" customHeight="1" x14ac:dyDescent="0.2">
      <c r="A201" s="562" t="s">
        <v>583</v>
      </c>
      <c r="B201" s="487"/>
      <c r="C201" s="487"/>
      <c r="D201" s="487"/>
      <c r="E201" s="487"/>
      <c r="F201" s="487"/>
      <c r="G201" s="488"/>
      <c r="H201" s="116">
        <f>H200+H198+H196</f>
        <v>964.42163333333349</v>
      </c>
      <c r="I201" s="600">
        <f>I200+I198+I196</f>
        <v>13229.09</v>
      </c>
      <c r="J201" s="488"/>
    </row>
    <row r="202" spans="1:26" ht="18" customHeight="1" x14ac:dyDescent="0.2">
      <c r="A202" s="590" t="s">
        <v>512</v>
      </c>
      <c r="B202" s="487"/>
      <c r="C202" s="487"/>
      <c r="D202" s="487"/>
      <c r="E202" s="487"/>
      <c r="F202" s="487"/>
      <c r="G202" s="487"/>
      <c r="H202" s="488"/>
      <c r="I202" s="594">
        <f>I201</f>
        <v>13229.09</v>
      </c>
      <c r="J202" s="488"/>
    </row>
    <row r="203" spans="1:26" ht="18" customHeight="1" x14ac:dyDescent="0.2">
      <c r="A203" s="590" t="s">
        <v>513</v>
      </c>
      <c r="B203" s="487"/>
      <c r="C203" s="487"/>
      <c r="D203" s="487"/>
      <c r="E203" s="487"/>
      <c r="F203" s="487"/>
      <c r="G203" s="487"/>
      <c r="H203" s="488"/>
      <c r="I203" s="593">
        <f>H21</f>
        <v>20</v>
      </c>
      <c r="J203" s="488"/>
    </row>
    <row r="204" spans="1:26" ht="18" customHeight="1" x14ac:dyDescent="0.2">
      <c r="A204" s="590" t="s">
        <v>591</v>
      </c>
      <c r="B204" s="487"/>
      <c r="C204" s="487"/>
      <c r="D204" s="487"/>
      <c r="E204" s="487"/>
      <c r="F204" s="487"/>
      <c r="G204" s="487"/>
      <c r="H204" s="488"/>
      <c r="I204" s="594">
        <f>ROUND(I201*I203,2)</f>
        <v>264581.8</v>
      </c>
      <c r="J204" s="488"/>
      <c r="L204" s="338">
        <f>I202/J169</f>
        <v>2.7942092086296508</v>
      </c>
    </row>
    <row r="205" spans="1:26" ht="18" customHeight="1" x14ac:dyDescent="0.2">
      <c r="A205" s="677"/>
      <c r="B205" s="678"/>
      <c r="C205" s="678"/>
      <c r="D205" s="678"/>
      <c r="E205" s="678"/>
      <c r="F205" s="678"/>
      <c r="G205" s="678"/>
      <c r="H205" s="678"/>
      <c r="I205" s="678"/>
      <c r="J205" s="679"/>
      <c r="K205" s="51"/>
      <c r="L205" s="51"/>
      <c r="M205" s="51"/>
      <c r="N205" s="51"/>
      <c r="O205" s="51"/>
      <c r="P205" s="51"/>
      <c r="Q205" s="51"/>
      <c r="R205" s="51"/>
      <c r="S205" s="51"/>
      <c r="T205" s="51"/>
      <c r="U205" s="51"/>
      <c r="V205" s="51"/>
      <c r="W205" s="51"/>
      <c r="X205" s="51"/>
      <c r="Y205" s="51"/>
      <c r="Z205" s="51"/>
    </row>
    <row r="206" spans="1:26" ht="18" customHeight="1" x14ac:dyDescent="0.2">
      <c r="A206" s="590" t="s">
        <v>514</v>
      </c>
      <c r="B206" s="487"/>
      <c r="C206" s="487"/>
      <c r="D206" s="487"/>
      <c r="E206" s="487"/>
      <c r="F206" s="487"/>
      <c r="G206" s="487"/>
      <c r="H206" s="487"/>
      <c r="I206" s="487"/>
      <c r="J206" s="488"/>
    </row>
    <row r="207" spans="1:26" ht="18" customHeight="1" x14ac:dyDescent="0.2">
      <c r="A207" s="554" t="s">
        <v>515</v>
      </c>
      <c r="B207" s="487"/>
      <c r="C207" s="487"/>
      <c r="D207" s="487"/>
      <c r="E207" s="487"/>
      <c r="F207" s="488"/>
      <c r="G207" s="554" t="s">
        <v>516</v>
      </c>
      <c r="H207" s="487"/>
      <c r="I207" s="487"/>
      <c r="J207" s="488"/>
    </row>
    <row r="208" spans="1:26" ht="18" customHeight="1" x14ac:dyDescent="0.2">
      <c r="A208" s="591" t="s">
        <v>108</v>
      </c>
      <c r="B208" s="487"/>
      <c r="C208" s="487"/>
      <c r="D208" s="487"/>
      <c r="E208" s="487"/>
      <c r="F208" s="488"/>
      <c r="G208" s="592">
        <f>'6. SVS Cálc. DEMO Esq. e Fach'!$L$14</f>
        <v>2.7940507839912283</v>
      </c>
      <c r="H208" s="487"/>
      <c r="I208" s="487"/>
      <c r="J208" s="488"/>
    </row>
    <row r="209" spans="1:10" ht="29.25" customHeight="1" x14ac:dyDescent="0.2">
      <c r="A209" s="680" t="s">
        <v>614</v>
      </c>
      <c r="B209" s="681"/>
      <c r="C209" s="681"/>
      <c r="D209" s="681"/>
      <c r="E209" s="681"/>
      <c r="F209" s="681"/>
      <c r="G209" s="681"/>
      <c r="H209" s="681"/>
      <c r="I209" s="681"/>
      <c r="J209" s="682"/>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sheetData>
  <sheetProtection selectLockedCells="1" selectUnlockedCells="1"/>
  <mergeCells count="270">
    <mergeCell ref="B155:J155"/>
    <mergeCell ref="A156:A158"/>
    <mergeCell ref="B156:C158"/>
    <mergeCell ref="D156:F158"/>
    <mergeCell ref="G156:H158"/>
    <mergeCell ref="J156:J158"/>
    <mergeCell ref="A150:A151"/>
    <mergeCell ref="B150:E151"/>
    <mergeCell ref="F150:H150"/>
    <mergeCell ref="F151:H151"/>
    <mergeCell ref="B152:E152"/>
    <mergeCell ref="F152:H152"/>
    <mergeCell ref="B153:E153"/>
    <mergeCell ref="F153:H153"/>
    <mergeCell ref="A154:I154"/>
    <mergeCell ref="B186:D186"/>
    <mergeCell ref="F186:G186"/>
    <mergeCell ref="A159:J159"/>
    <mergeCell ref="A160:J160"/>
    <mergeCell ref="A161:I161"/>
    <mergeCell ref="B162:I162"/>
    <mergeCell ref="B163:I163"/>
    <mergeCell ref="B164:I164"/>
    <mergeCell ref="B165:I165"/>
    <mergeCell ref="B166:I166"/>
    <mergeCell ref="A167:I167"/>
    <mergeCell ref="A189:I189"/>
    <mergeCell ref="A190:J190"/>
    <mergeCell ref="A191:J191"/>
    <mergeCell ref="A192:E192"/>
    <mergeCell ref="F192:G192"/>
    <mergeCell ref="I192:J192"/>
    <mergeCell ref="F193:G193"/>
    <mergeCell ref="I193:J193"/>
    <mergeCell ref="B168:I168"/>
    <mergeCell ref="A169:G169"/>
    <mergeCell ref="A171:J171"/>
    <mergeCell ref="A172:J172"/>
    <mergeCell ref="A173:J173"/>
    <mergeCell ref="C180:D180"/>
    <mergeCell ref="C183:D183"/>
    <mergeCell ref="C188:D188"/>
    <mergeCell ref="B174:D174"/>
    <mergeCell ref="F174:G174"/>
    <mergeCell ref="C176:D176"/>
    <mergeCell ref="A177:I177"/>
    <mergeCell ref="A178:J178"/>
    <mergeCell ref="A181:I181"/>
    <mergeCell ref="A184:I184"/>
    <mergeCell ref="A185:J185"/>
    <mergeCell ref="I195:J195"/>
    <mergeCell ref="I196:J196"/>
    <mergeCell ref="A193:E193"/>
    <mergeCell ref="A194:E194"/>
    <mergeCell ref="F194:G194"/>
    <mergeCell ref="I194:J194"/>
    <mergeCell ref="A195:E195"/>
    <mergeCell ref="F195:G195"/>
    <mergeCell ref="A196:G196"/>
    <mergeCell ref="A200:G200"/>
    <mergeCell ref="I200:J200"/>
    <mergeCell ref="I201:J201"/>
    <mergeCell ref="A201:G201"/>
    <mergeCell ref="A202:H202"/>
    <mergeCell ref="I202:J202"/>
    <mergeCell ref="A197:E197"/>
    <mergeCell ref="F197:G197"/>
    <mergeCell ref="I197:J197"/>
    <mergeCell ref="A198:G198"/>
    <mergeCell ref="I198:J198"/>
    <mergeCell ref="A199:E199"/>
    <mergeCell ref="F199:G199"/>
    <mergeCell ref="I199:J199"/>
    <mergeCell ref="A203:H203"/>
    <mergeCell ref="I203:J203"/>
    <mergeCell ref="A27:F27"/>
    <mergeCell ref="G27:H27"/>
    <mergeCell ref="I27:J27"/>
    <mergeCell ref="A28:H28"/>
    <mergeCell ref="I28:J28"/>
    <mergeCell ref="G29:H29"/>
    <mergeCell ref="I29:J29"/>
    <mergeCell ref="A29:F29"/>
    <mergeCell ref="A30:H30"/>
    <mergeCell ref="I30:J30"/>
    <mergeCell ref="A31:F31"/>
    <mergeCell ref="G31:H31"/>
    <mergeCell ref="I31:J31"/>
    <mergeCell ref="I32:J32"/>
    <mergeCell ref="A37:J37"/>
    <mergeCell ref="B78:H78"/>
    <mergeCell ref="B79:H79"/>
    <mergeCell ref="B72:J72"/>
    <mergeCell ref="B74:J74"/>
    <mergeCell ref="B75:I75"/>
    <mergeCell ref="B76:I76"/>
    <mergeCell ref="J76:J80"/>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G24:H24"/>
    <mergeCell ref="I24:J24"/>
    <mergeCell ref="A24:F24"/>
    <mergeCell ref="A25:F25"/>
    <mergeCell ref="G25:H25"/>
    <mergeCell ref="I25:J25"/>
    <mergeCell ref="A26:F26"/>
    <mergeCell ref="G26:H26"/>
    <mergeCell ref="I26:J26"/>
    <mergeCell ref="A32:H32"/>
    <mergeCell ref="A33:H33"/>
    <mergeCell ref="I33:J33"/>
    <mergeCell ref="A34:J34"/>
    <mergeCell ref="A35:J35"/>
    <mergeCell ref="A36:J36"/>
    <mergeCell ref="B43:J43"/>
    <mergeCell ref="A44:J44"/>
    <mergeCell ref="A45:J45"/>
    <mergeCell ref="B46:H46"/>
    <mergeCell ref="B47:D47"/>
    <mergeCell ref="G47:I47"/>
    <mergeCell ref="B48:C48"/>
    <mergeCell ref="B77:H77"/>
    <mergeCell ref="B80:H80"/>
    <mergeCell ref="A76:A80"/>
    <mergeCell ref="D48:H48"/>
    <mergeCell ref="B49:I49"/>
    <mergeCell ref="A50:I50"/>
    <mergeCell ref="B51:J51"/>
    <mergeCell ref="A52:J52"/>
    <mergeCell ref="A53:J53"/>
    <mergeCell ref="B54:I54"/>
    <mergeCell ref="B55:I55"/>
    <mergeCell ref="B56:I56"/>
    <mergeCell ref="A57:I57"/>
    <mergeCell ref="B58:J58"/>
    <mergeCell ref="A59:I59"/>
    <mergeCell ref="B60:J60"/>
    <mergeCell ref="B61:H61"/>
    <mergeCell ref="B38:G38"/>
    <mergeCell ref="H38:J38"/>
    <mergeCell ref="B39:G39"/>
    <mergeCell ref="H39:J39"/>
    <mergeCell ref="B40:G40"/>
    <mergeCell ref="H40:J40"/>
    <mergeCell ref="H41:J41"/>
    <mergeCell ref="B41:G41"/>
    <mergeCell ref="B42:G42"/>
    <mergeCell ref="H42:J42"/>
    <mergeCell ref="B62:H62"/>
    <mergeCell ref="B63:H63"/>
    <mergeCell ref="B64:D64"/>
    <mergeCell ref="B65:H65"/>
    <mergeCell ref="B66:H66"/>
    <mergeCell ref="B67:H67"/>
    <mergeCell ref="B68:H68"/>
    <mergeCell ref="B69:H69"/>
    <mergeCell ref="A70:H70"/>
    <mergeCell ref="B71:J71"/>
    <mergeCell ref="B93:I93"/>
    <mergeCell ref="B94:I94"/>
    <mergeCell ref="B85:D85"/>
    <mergeCell ref="B86:I86"/>
    <mergeCell ref="A87:I87"/>
    <mergeCell ref="B88:J88"/>
    <mergeCell ref="B89:J89"/>
    <mergeCell ref="A91:J91"/>
    <mergeCell ref="B92:I92"/>
    <mergeCell ref="A81:A84"/>
    <mergeCell ref="B81:D81"/>
    <mergeCell ref="J81:J84"/>
    <mergeCell ref="B82:H82"/>
    <mergeCell ref="B83:H83"/>
    <mergeCell ref="B84:H84"/>
    <mergeCell ref="E81:I81"/>
    <mergeCell ref="E85:I85"/>
    <mergeCell ref="B95:I9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K149:L149"/>
    <mergeCell ref="B149:H149"/>
    <mergeCell ref="A208:F208"/>
    <mergeCell ref="G208:J208"/>
    <mergeCell ref="A209:J209"/>
    <mergeCell ref="A204:H204"/>
    <mergeCell ref="I204:J204"/>
    <mergeCell ref="A205:J205"/>
    <mergeCell ref="A206:J206"/>
    <mergeCell ref="A207:F207"/>
    <mergeCell ref="G207:J207"/>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55" pageOrder="overThenDown" orientation="portrait" r:id="rId1"/>
  <headerFooter>
    <oddHeader>&amp;R&amp;P de &amp;N</oddHeader>
    <oddFooter>&amp;L&amp;F - &amp;A&amp;CPágina &amp;P de &amp;N</oddFooter>
  </headerFooter>
  <rowBreaks count="2" manualBreakCount="2">
    <brk id="80" max="9" man="1"/>
    <brk id="148"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20</vt:i4>
      </vt:variant>
    </vt:vector>
  </HeadingPairs>
  <TitlesOfParts>
    <vt:vector size="32" baseType="lpstr">
      <vt:lpstr>1. SVS ABA DE CARREGAMENTO</vt:lpstr>
      <vt:lpstr>2. SVS INSUMOS</vt:lpstr>
      <vt:lpstr>3. SVS Áreas</vt:lpstr>
      <vt:lpstr>4. SVS Cál DEMO Limpeza Geral</vt:lpstr>
      <vt:lpstr>5. SVS Cálc. DEMO Banheiros</vt:lpstr>
      <vt:lpstr>6. SVS Cálc. DEMO Esq. e Fach</vt:lpstr>
      <vt:lpstr>7. SVS Planilha Área Geral</vt:lpstr>
      <vt:lpstr>8. SVS Planilha Área Banheiros</vt:lpstr>
      <vt:lpstr>9. Planilha Área Esq e Fach</vt:lpstr>
      <vt:lpstr>10. SVS Planilha Encarregado</vt:lpstr>
      <vt:lpstr>11. SVS Resumo da Proposta</vt:lpstr>
      <vt:lpstr>Plan1</vt:lpstr>
      <vt:lpstr>'1. SVS ABA DE CARREGAMENTO'!Area_de_impressao</vt:lpstr>
      <vt:lpstr>'10. SVS Planilha Encarregado'!Area_de_impressao</vt:lpstr>
      <vt:lpstr>'11. SVS Resumo da Proposta'!Area_de_impressao</vt:lpstr>
      <vt:lpstr>'2. SVS INSUMOS'!Area_de_impressao</vt:lpstr>
      <vt:lpstr>'3. SVS Áreas'!Area_de_impressao</vt:lpstr>
      <vt:lpstr>'4. SVS Cál DEMO Limpeza Geral'!Area_de_impressao</vt:lpstr>
      <vt:lpstr>'5. SVS Cálc. DEMO Banheiros'!Area_de_impressao</vt:lpstr>
      <vt:lpstr>'6. SVS Cálc. DEMO Esq. e Fach'!Area_de_impressao</vt:lpstr>
      <vt:lpstr>'7. SVS Planilha Área Geral'!Area_de_impressao</vt:lpstr>
      <vt:lpstr>'8. SVS Planilha Área Banheiros'!Area_de_impressao</vt:lpstr>
      <vt:lpstr>'9. Planilha Área Esq e Fach'!Area_de_impressao</vt:lpstr>
      <vt:lpstr>'7. SVS Planilha Área Geral'!Print_Area</vt:lpstr>
      <vt:lpstr>'1. SVS ABA DE CARREGAMENTO'!Titulos_de_impressao</vt:lpstr>
      <vt:lpstr>'10. SVS Planilha Encarregado'!Titulos_de_impressao</vt:lpstr>
      <vt:lpstr>'2. SVS INSUMOS'!Titulos_de_impressao</vt:lpstr>
      <vt:lpstr>'3. SVS Áreas'!Titulos_de_impressao</vt:lpstr>
      <vt:lpstr>'4. SVS Cál DEMO Limpeza Geral'!Titulos_de_impressao</vt:lpstr>
      <vt:lpstr>'7. SVS Planilha Área Geral'!Titulos_de_impressao</vt:lpstr>
      <vt:lpstr>'8. SVS Planilha Área Banheiros'!Titulos_de_impressao</vt:lpstr>
      <vt:lpstr>'9. Planilha Área Esq e Fach'!Titulos_de_impressao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2022-02-17T14:21:57Z</cp:lastPrinted>
  <dcterms:created xsi:type="dcterms:W3CDTF">2018-01-29T11:38:17Z</dcterms:created>
  <dcterms:modified xsi:type="dcterms:W3CDTF">2022-02-17T14:22:45Z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