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555" windowWidth="19815" windowHeight="9405" firstSheet="1" activeTab="2"/>
  </bookViews>
  <sheets>
    <sheet name="Dados" sheetId="1" r:id="rId1"/>
    <sheet name="1-ABA-DE-CARREGAMENTO" sheetId="2" r:id="rId2"/>
    <sheet name="Proposta_Serv-Portaria" sheetId="3" r:id="rId3"/>
    <sheet name="Portaria DIURNA_12×36" sheetId="4" r:id="rId4"/>
    <sheet name="Portaria NOTURNA_12×36" sheetId="5" r:id="rId5"/>
    <sheet name="Portaria SEG-a-SEX_19-as-23_4hs" sheetId="6" r:id="rId6"/>
    <sheet name="Portaria_SEG-SEX_Diurna_8,48hs" sheetId="7" r:id="rId7"/>
    <sheet name="Portaria_SEG-SEX_Diurna_6hs" sheetId="8" r:id="rId8"/>
    <sheet name="Uniformes - EPIs_Portaria" sheetId="9" r:id="rId9"/>
    <sheet name="Plan1" sheetId="10" r:id="rId10"/>
  </sheets>
  <calcPr calcId="145621"/>
  <extLst>
    <ext uri="GoogleSheetsCustomDataVersion1">
      <go:sheetsCustomData xmlns:go="http://customooxmlschemas.google.com/" r:id="rId13" roundtripDataSignature="AMtx7mjs+bH4K9iN40F+NIhJS4ZXYjJvRA=="/>
    </ext>
  </extLst>
</workbook>
</file>

<file path=xl/calcChain.xml><?xml version="1.0" encoding="utf-8"?>
<calcChain xmlns="http://schemas.openxmlformats.org/spreadsheetml/2006/main">
  <c r="F21" i="9" l="1"/>
  <c r="F22" i="9" s="1"/>
  <c r="E16" i="9"/>
  <c r="F16" i="9" s="1"/>
  <c r="G16" i="9" s="1"/>
  <c r="E15" i="9"/>
  <c r="F15" i="9" s="1"/>
  <c r="G15" i="9" s="1"/>
  <c r="E14" i="9"/>
  <c r="F14" i="9" s="1"/>
  <c r="G14" i="9" s="1"/>
  <c r="E13" i="9"/>
  <c r="F13" i="9" s="1"/>
  <c r="G13" i="9" s="1"/>
  <c r="F12" i="9"/>
  <c r="G12" i="9" s="1"/>
  <c r="G11" i="9"/>
  <c r="F11" i="9"/>
  <c r="F10" i="9"/>
  <c r="G10" i="9" s="1"/>
  <c r="F9" i="9"/>
  <c r="G9" i="9" s="1"/>
  <c r="G8" i="9"/>
  <c r="F8" i="9"/>
  <c r="F7" i="9"/>
  <c r="G7" i="9" s="1"/>
  <c r="F6" i="9"/>
  <c r="G6" i="9" s="1"/>
  <c r="G5" i="9"/>
  <c r="F5" i="9"/>
  <c r="E164" i="8"/>
  <c r="F144" i="8"/>
  <c r="G142" i="8"/>
  <c r="G140" i="8"/>
  <c r="H127" i="8"/>
  <c r="H122" i="8"/>
  <c r="H80" i="8"/>
  <c r="F78" i="8"/>
  <c r="F77" i="8"/>
  <c r="F76" i="8"/>
  <c r="H76" i="8" s="1"/>
  <c r="F74" i="8"/>
  <c r="F69" i="8"/>
  <c r="F63" i="8"/>
  <c r="G56" i="8"/>
  <c r="F53" i="8"/>
  <c r="H27" i="8"/>
  <c r="H34" i="8" s="1"/>
  <c r="F27" i="8"/>
  <c r="H26" i="8"/>
  <c r="H37" i="8" s="1"/>
  <c r="E25" i="8"/>
  <c r="E24" i="8"/>
  <c r="B164" i="8" s="1"/>
  <c r="H14" i="8"/>
  <c r="E12" i="8"/>
  <c r="G9" i="8"/>
  <c r="F9" i="8"/>
  <c r="F145" i="8" s="1"/>
  <c r="D8" i="8"/>
  <c r="D7" i="8"/>
  <c r="G4" i="8"/>
  <c r="C4" i="8"/>
  <c r="E164" i="7"/>
  <c r="G142" i="7"/>
  <c r="G140" i="7"/>
  <c r="H127" i="7"/>
  <c r="H122" i="7"/>
  <c r="H80" i="7"/>
  <c r="F78" i="7"/>
  <c r="F77" i="7"/>
  <c r="H76" i="7" s="1"/>
  <c r="F76" i="7"/>
  <c r="F74" i="7"/>
  <c r="F63" i="7"/>
  <c r="F69" i="7" s="1"/>
  <c r="G56" i="7" s="1"/>
  <c r="F53" i="7"/>
  <c r="H26" i="7"/>
  <c r="H27" i="7" s="1"/>
  <c r="H34" i="7" s="1"/>
  <c r="E25" i="7"/>
  <c r="E24" i="7"/>
  <c r="B164" i="7" s="1"/>
  <c r="H14" i="7"/>
  <c r="E12" i="7"/>
  <c r="F9" i="7"/>
  <c r="F145" i="7" s="1"/>
  <c r="D8" i="7"/>
  <c r="D7" i="7"/>
  <c r="G4" i="7"/>
  <c r="C4" i="7"/>
  <c r="E165" i="6"/>
  <c r="B165" i="6"/>
  <c r="G143" i="6"/>
  <c r="G141" i="6"/>
  <c r="H128" i="6"/>
  <c r="H123" i="6"/>
  <c r="H81" i="6"/>
  <c r="F79" i="6"/>
  <c r="F78" i="6"/>
  <c r="F77" i="6"/>
  <c r="H77" i="6" s="1"/>
  <c r="F75" i="6"/>
  <c r="F70" i="6"/>
  <c r="F64" i="6"/>
  <c r="G57" i="6"/>
  <c r="F54" i="6"/>
  <c r="F27" i="6"/>
  <c r="H26" i="6"/>
  <c r="H38" i="6" s="1"/>
  <c r="E25" i="6"/>
  <c r="E24" i="6"/>
  <c r="H14" i="6"/>
  <c r="E12" i="6"/>
  <c r="F9" i="6"/>
  <c r="G9" i="6" s="1"/>
  <c r="D8" i="6"/>
  <c r="D7" i="6"/>
  <c r="G4" i="6"/>
  <c r="C4" i="6"/>
  <c r="E164" i="5"/>
  <c r="G142" i="5"/>
  <c r="G140" i="5"/>
  <c r="H127" i="5"/>
  <c r="H122" i="5"/>
  <c r="H80" i="5"/>
  <c r="F78" i="5"/>
  <c r="F77" i="5"/>
  <c r="F76" i="5"/>
  <c r="H76" i="5" s="1"/>
  <c r="F74" i="5"/>
  <c r="F69" i="5"/>
  <c r="F63" i="5"/>
  <c r="G56" i="5"/>
  <c r="F53" i="5"/>
  <c r="H38" i="5"/>
  <c r="F27" i="5"/>
  <c r="H26" i="5"/>
  <c r="H27" i="5" s="1"/>
  <c r="H34" i="5" s="1"/>
  <c r="E25" i="5"/>
  <c r="E24" i="5"/>
  <c r="B164" i="5" s="1"/>
  <c r="H14" i="5"/>
  <c r="E12" i="5"/>
  <c r="G9" i="5"/>
  <c r="F9" i="5"/>
  <c r="D8" i="5"/>
  <c r="D7" i="5"/>
  <c r="G4" i="5"/>
  <c r="C4" i="5"/>
  <c r="E164" i="4"/>
  <c r="B164" i="4"/>
  <c r="F144" i="4"/>
  <c r="G142" i="4"/>
  <c r="G140" i="4"/>
  <c r="H127" i="4"/>
  <c r="H122" i="4"/>
  <c r="H80" i="4"/>
  <c r="F78" i="4"/>
  <c r="F77" i="4"/>
  <c r="F76" i="4"/>
  <c r="H76" i="4" s="1"/>
  <c r="F74" i="4"/>
  <c r="F63" i="4"/>
  <c r="F69" i="4" s="1"/>
  <c r="G56" i="4" s="1"/>
  <c r="F53" i="4"/>
  <c r="H37" i="4"/>
  <c r="F27" i="4"/>
  <c r="H26" i="4"/>
  <c r="H27" i="4" s="1"/>
  <c r="H34" i="4" s="1"/>
  <c r="E25" i="4"/>
  <c r="E24" i="4"/>
  <c r="H14" i="4"/>
  <c r="E12" i="4"/>
  <c r="G9" i="4"/>
  <c r="F9" i="4"/>
  <c r="F145" i="4" s="1"/>
  <c r="D8" i="4"/>
  <c r="D7" i="4"/>
  <c r="G4" i="4"/>
  <c r="C4" i="4"/>
  <c r="J18" i="3"/>
  <c r="F18" i="3"/>
  <c r="D18" i="3"/>
  <c r="C18" i="3"/>
  <c r="J17" i="3"/>
  <c r="F17" i="3"/>
  <c r="D17" i="3"/>
  <c r="C17" i="3"/>
  <c r="J16" i="3"/>
  <c r="F16" i="3"/>
  <c r="D16" i="3"/>
  <c r="C16" i="3"/>
  <c r="J15" i="3"/>
  <c r="F15" i="3"/>
  <c r="D15" i="3"/>
  <c r="C15" i="3"/>
  <c r="J14" i="3"/>
  <c r="F14" i="3"/>
  <c r="D14" i="3"/>
  <c r="C14" i="3"/>
  <c r="D10" i="3"/>
  <c r="J9" i="3"/>
  <c r="D9" i="3"/>
  <c r="D8" i="3"/>
  <c r="D7" i="3"/>
  <c r="J6" i="3"/>
  <c r="D6" i="3"/>
  <c r="D4" i="3"/>
  <c r="G82" i="2"/>
  <c r="F82" i="2"/>
  <c r="G164" i="7" s="1"/>
  <c r="E82" i="2"/>
  <c r="D82" i="2"/>
  <c r="G164" i="5" s="1"/>
  <c r="C82" i="2"/>
  <c r="G164" i="4" s="1"/>
  <c r="F81" i="2"/>
  <c r="C80" i="2"/>
  <c r="C76" i="2"/>
  <c r="F147" i="4" s="1"/>
  <c r="G73" i="2"/>
  <c r="G81" i="2" s="1"/>
  <c r="F73" i="2"/>
  <c r="E73" i="2"/>
  <c r="E81" i="2" s="1"/>
  <c r="D73" i="2"/>
  <c r="D81" i="2" s="1"/>
  <c r="C73" i="2"/>
  <c r="C81" i="2" s="1"/>
  <c r="C72" i="2"/>
  <c r="C12" i="3" s="1"/>
  <c r="G65" i="2"/>
  <c r="F65" i="2"/>
  <c r="E65" i="2"/>
  <c r="D65" i="2"/>
  <c r="C65" i="2"/>
  <c r="G64" i="2"/>
  <c r="F64" i="2"/>
  <c r="E64" i="2"/>
  <c r="D64" i="2"/>
  <c r="C64" i="2"/>
  <c r="C56" i="2"/>
  <c r="F75" i="4" s="1"/>
  <c r="C40" i="2"/>
  <c r="F73" i="4" l="1"/>
  <c r="F35" i="4"/>
  <c r="H43" i="4"/>
  <c r="H35" i="4"/>
  <c r="H44" i="4" s="1"/>
  <c r="F143" i="4"/>
  <c r="F148" i="4" s="1"/>
  <c r="H73" i="4"/>
  <c r="H85" i="4" s="1"/>
  <c r="H92" i="4" s="1"/>
  <c r="D76" i="2"/>
  <c r="E76" i="2" s="1"/>
  <c r="F76" i="2" s="1"/>
  <c r="G76" i="2" s="1"/>
  <c r="G165" i="6"/>
  <c r="E16" i="3"/>
  <c r="E17" i="3"/>
  <c r="E18" i="3"/>
  <c r="G164" i="8"/>
  <c r="E14" i="3"/>
  <c r="F17" i="9"/>
  <c r="F24" i="9" s="1"/>
  <c r="F75" i="8"/>
  <c r="F75" i="5"/>
  <c r="F75" i="7"/>
  <c r="F76" i="6"/>
  <c r="F144" i="5"/>
  <c r="F145" i="5"/>
  <c r="H35" i="5"/>
  <c r="F35" i="5"/>
  <c r="H43" i="5"/>
  <c r="H39" i="5"/>
  <c r="F73" i="5"/>
  <c r="H35" i="7"/>
  <c r="F73" i="7"/>
  <c r="F35" i="7"/>
  <c r="H43" i="7"/>
  <c r="G17" i="9"/>
  <c r="E15" i="3"/>
  <c r="H43" i="8"/>
  <c r="H35" i="8"/>
  <c r="H44" i="8" s="1"/>
  <c r="F73" i="8"/>
  <c r="F35" i="8"/>
  <c r="F147" i="8"/>
  <c r="F143" i="8" s="1"/>
  <c r="F148" i="8" s="1"/>
  <c r="F147" i="5"/>
  <c r="F147" i="7"/>
  <c r="F148" i="6"/>
  <c r="H37" i="5"/>
  <c r="H27" i="6"/>
  <c r="H35" i="6" s="1"/>
  <c r="H37" i="7"/>
  <c r="F145" i="6"/>
  <c r="G21" i="9"/>
  <c r="G22" i="9" s="1"/>
  <c r="G9" i="7"/>
  <c r="F144" i="7"/>
  <c r="F146" i="6"/>
  <c r="F144" i="6" l="1"/>
  <c r="F149" i="6" s="1"/>
  <c r="E19" i="3"/>
  <c r="F143" i="5"/>
  <c r="F148" i="5" s="1"/>
  <c r="H48" i="4"/>
  <c r="H39" i="6"/>
  <c r="F74" i="6"/>
  <c r="H74" i="6" s="1"/>
  <c r="H86" i="6" s="1"/>
  <c r="H93" i="6" s="1"/>
  <c r="H36" i="6"/>
  <c r="F36" i="6"/>
  <c r="H44" i="6"/>
  <c r="F143" i="7"/>
  <c r="F148" i="7" s="1"/>
  <c r="H73" i="7"/>
  <c r="H85" i="7" s="1"/>
  <c r="H92" i="7" s="1"/>
  <c r="H44" i="5"/>
  <c r="H48" i="8"/>
  <c r="H44" i="7"/>
  <c r="H48" i="7" s="1"/>
  <c r="H73" i="5"/>
  <c r="H85" i="5" s="1"/>
  <c r="H92" i="5" s="1"/>
  <c r="G24" i="9"/>
  <c r="H133" i="7"/>
  <c r="H134" i="6"/>
  <c r="H133" i="4"/>
  <c r="H133" i="8"/>
  <c r="H133" i="5"/>
  <c r="H132" i="8"/>
  <c r="H135" i="8" s="1"/>
  <c r="H156" i="8" s="1"/>
  <c r="H132" i="5"/>
  <c r="H135" i="5" s="1"/>
  <c r="H156" i="5" s="1"/>
  <c r="H132" i="7"/>
  <c r="H133" i="6"/>
  <c r="H136" i="6" s="1"/>
  <c r="H157" i="6" s="1"/>
  <c r="H132" i="4"/>
  <c r="H135" i="4" s="1"/>
  <c r="H156" i="4" s="1"/>
  <c r="H48" i="5"/>
  <c r="H73" i="8"/>
  <c r="H85" i="8" s="1"/>
  <c r="H92" i="8" s="1"/>
  <c r="H152" i="7" l="1"/>
  <c r="H112" i="7"/>
  <c r="H66" i="7"/>
  <c r="H61" i="7"/>
  <c r="H53" i="7"/>
  <c r="H111" i="7"/>
  <c r="H65" i="7"/>
  <c r="H110" i="7"/>
  <c r="H100" i="7"/>
  <c r="H101" i="7" s="1"/>
  <c r="H64" i="7"/>
  <c r="H99" i="7"/>
  <c r="H63" i="7"/>
  <c r="H114" i="7"/>
  <c r="H68" i="7"/>
  <c r="H113" i="7"/>
  <c r="H67" i="7"/>
  <c r="H62" i="7"/>
  <c r="H54" i="7"/>
  <c r="H97" i="7" s="1"/>
  <c r="H152" i="4"/>
  <c r="H111" i="4"/>
  <c r="H65" i="4"/>
  <c r="H66" i="4"/>
  <c r="H64" i="4"/>
  <c r="H114" i="4"/>
  <c r="H63" i="4"/>
  <c r="H113" i="4"/>
  <c r="H54" i="4"/>
  <c r="H112" i="4"/>
  <c r="H100" i="4"/>
  <c r="H101" i="4" s="1"/>
  <c r="H68" i="4"/>
  <c r="H62" i="4"/>
  <c r="H53" i="4"/>
  <c r="H110" i="4"/>
  <c r="H99" i="4"/>
  <c r="H67" i="4"/>
  <c r="H61" i="4"/>
  <c r="H110" i="5"/>
  <c r="H100" i="5"/>
  <c r="H101" i="5" s="1"/>
  <c r="H64" i="5"/>
  <c r="H99" i="5"/>
  <c r="H63" i="5"/>
  <c r="H114" i="5"/>
  <c r="H68" i="5"/>
  <c r="H113" i="5"/>
  <c r="H67" i="5"/>
  <c r="H62" i="5"/>
  <c r="H54" i="5"/>
  <c r="H152" i="5"/>
  <c r="H112" i="5"/>
  <c r="H66" i="5"/>
  <c r="H61" i="5"/>
  <c r="H111" i="5"/>
  <c r="H65" i="5"/>
  <c r="H53" i="5"/>
  <c r="H97" i="5" s="1"/>
  <c r="H110" i="8"/>
  <c r="H100" i="8"/>
  <c r="H101" i="8" s="1"/>
  <c r="H64" i="8"/>
  <c r="H99" i="8"/>
  <c r="H63" i="8"/>
  <c r="H114" i="8"/>
  <c r="H68" i="8"/>
  <c r="H113" i="8"/>
  <c r="H97" i="8"/>
  <c r="H67" i="8"/>
  <c r="H62" i="8"/>
  <c r="H54" i="8"/>
  <c r="H152" i="8"/>
  <c r="H112" i="8"/>
  <c r="H66" i="8"/>
  <c r="H61" i="8"/>
  <c r="H53" i="8"/>
  <c r="H55" i="8" s="1"/>
  <c r="H111" i="8"/>
  <c r="H65" i="8"/>
  <c r="H135" i="7"/>
  <c r="H156" i="7" s="1"/>
  <c r="H45" i="6"/>
  <c r="H49" i="6" s="1"/>
  <c r="H98" i="5" l="1"/>
  <c r="H98" i="7"/>
  <c r="H114" i="6"/>
  <c r="H68" i="6"/>
  <c r="H63" i="6"/>
  <c r="H55" i="6"/>
  <c r="H153" i="6"/>
  <c r="H113" i="6"/>
  <c r="H67" i="6"/>
  <c r="H62" i="6"/>
  <c r="H54" i="6"/>
  <c r="H56" i="6" s="1"/>
  <c r="H112" i="6"/>
  <c r="H66" i="6"/>
  <c r="H111" i="6"/>
  <c r="H101" i="6"/>
  <c r="H102" i="6" s="1"/>
  <c r="H65" i="6"/>
  <c r="H100" i="6"/>
  <c r="H64" i="6"/>
  <c r="H115" i="6"/>
  <c r="H69" i="6"/>
  <c r="H55" i="7"/>
  <c r="H55" i="4"/>
  <c r="H97" i="4"/>
  <c r="H69" i="7"/>
  <c r="H91" i="7" s="1"/>
  <c r="H98" i="8"/>
  <c r="H69" i="5"/>
  <c r="H91" i="5" s="1"/>
  <c r="H56" i="8"/>
  <c r="H57" i="8" s="1"/>
  <c r="H90" i="8" s="1"/>
  <c r="H69" i="4"/>
  <c r="H91" i="4" s="1"/>
  <c r="H69" i="8"/>
  <c r="H91" i="8" s="1"/>
  <c r="H55" i="5"/>
  <c r="H93" i="8" l="1"/>
  <c r="H106" i="8"/>
  <c r="H109" i="8" s="1"/>
  <c r="H98" i="4"/>
  <c r="H57" i="6"/>
  <c r="H58" i="6" s="1"/>
  <c r="H91" i="6" s="1"/>
  <c r="H56" i="5"/>
  <c r="H57" i="5" s="1"/>
  <c r="H90" i="5" s="1"/>
  <c r="H70" i="6"/>
  <c r="H92" i="6" s="1"/>
  <c r="H56" i="4"/>
  <c r="H57" i="4" s="1"/>
  <c r="H90" i="4" s="1"/>
  <c r="H56" i="7"/>
  <c r="H57" i="7" s="1"/>
  <c r="H90" i="7" s="1"/>
  <c r="H98" i="6"/>
  <c r="H94" i="6" l="1"/>
  <c r="H107" i="6"/>
  <c r="H110" i="6" s="1"/>
  <c r="H93" i="5"/>
  <c r="H106" i="5"/>
  <c r="H109" i="5" s="1"/>
  <c r="H93" i="7"/>
  <c r="H106" i="7"/>
  <c r="H109" i="7" s="1"/>
  <c r="H93" i="4"/>
  <c r="H106" i="4"/>
  <c r="H109" i="4" s="1"/>
  <c r="H99" i="6"/>
  <c r="H115" i="8"/>
  <c r="H102" i="8"/>
  <c r="H103" i="8" s="1"/>
  <c r="H154" i="8" s="1"/>
  <c r="H153" i="8"/>
  <c r="H153" i="5" l="1"/>
  <c r="H116" i="8"/>
  <c r="H117" i="8"/>
  <c r="H126" i="8" s="1"/>
  <c r="H128" i="8" s="1"/>
  <c r="H155" i="8" s="1"/>
  <c r="H157" i="8" s="1"/>
  <c r="H153" i="4"/>
  <c r="H116" i="6"/>
  <c r="H103" i="6"/>
  <c r="H104" i="6" s="1"/>
  <c r="H155" i="6" s="1"/>
  <c r="H153" i="7"/>
  <c r="H115" i="5"/>
  <c r="H102" i="5"/>
  <c r="H103" i="5" s="1"/>
  <c r="H154" i="5" s="1"/>
  <c r="H115" i="4"/>
  <c r="H102" i="4"/>
  <c r="H103" i="4" s="1"/>
  <c r="H154" i="4" s="1"/>
  <c r="H115" i="7"/>
  <c r="H102" i="7"/>
  <c r="H103" i="7" s="1"/>
  <c r="H154" i="7" s="1"/>
  <c r="H154" i="6"/>
  <c r="H117" i="6" l="1"/>
  <c r="H118" i="6" s="1"/>
  <c r="H127" i="6" s="1"/>
  <c r="H129" i="6" s="1"/>
  <c r="H156" i="6" s="1"/>
  <c r="H116" i="4"/>
  <c r="H117" i="4" s="1"/>
  <c r="H126" i="4" s="1"/>
  <c r="H128" i="4" s="1"/>
  <c r="H155" i="4" s="1"/>
  <c r="H116" i="5"/>
  <c r="H117" i="5"/>
  <c r="H126" i="5" s="1"/>
  <c r="H128" i="5" s="1"/>
  <c r="H155" i="5" s="1"/>
  <c r="H139" i="5" s="1"/>
  <c r="H157" i="5"/>
  <c r="H116" i="7"/>
  <c r="H117" i="7" s="1"/>
  <c r="H126" i="7" s="1"/>
  <c r="H128" i="7" s="1"/>
  <c r="H155" i="7" s="1"/>
  <c r="H139" i="8"/>
  <c r="H139" i="4" l="1"/>
  <c r="H157" i="4"/>
  <c r="H139" i="7"/>
  <c r="H157" i="7"/>
  <c r="H140" i="5"/>
  <c r="H146" i="5" s="1"/>
  <c r="H158" i="6"/>
  <c r="H140" i="6"/>
  <c r="H140" i="8"/>
  <c r="H146" i="8" s="1"/>
  <c r="H141" i="5" l="1"/>
  <c r="H141" i="8"/>
  <c r="H140" i="7"/>
  <c r="H146" i="7" s="1"/>
  <c r="H141" i="6"/>
  <c r="H147" i="6" s="1"/>
  <c r="H140" i="4"/>
  <c r="H146" i="4" s="1"/>
  <c r="H141" i="7" l="1"/>
  <c r="H142" i="8"/>
  <c r="H144" i="8" s="1"/>
  <c r="H141" i="4"/>
  <c r="H142" i="6"/>
  <c r="H142" i="5"/>
  <c r="H144" i="5" s="1"/>
  <c r="H142" i="4" l="1"/>
  <c r="H145" i="4" s="1"/>
  <c r="H144" i="4"/>
  <c r="H147" i="5"/>
  <c r="H145" i="5"/>
  <c r="H145" i="8"/>
  <c r="H147" i="8"/>
  <c r="H143" i="6"/>
  <c r="H145" i="6" s="1"/>
  <c r="H142" i="7"/>
  <c r="H145" i="7" s="1"/>
  <c r="H147" i="7"/>
  <c r="H143" i="5" l="1"/>
  <c r="H148" i="5" s="1"/>
  <c r="H158" i="5" s="1"/>
  <c r="H159" i="5" s="1"/>
  <c r="D164" i="5" s="1"/>
  <c r="H143" i="8"/>
  <c r="H148" i="8" s="1"/>
  <c r="H158" i="8" s="1"/>
  <c r="H159" i="8" s="1"/>
  <c r="D164" i="8" s="1"/>
  <c r="F164" i="5"/>
  <c r="G15" i="3"/>
  <c r="F164" i="8"/>
  <c r="G18" i="3"/>
  <c r="H144" i="7"/>
  <c r="H143" i="7" s="1"/>
  <c r="H148" i="7" s="1"/>
  <c r="H158" i="7" s="1"/>
  <c r="H159" i="7" s="1"/>
  <c r="D164" i="7" s="1"/>
  <c r="H146" i="6"/>
  <c r="H147" i="4"/>
  <c r="H143" i="4" s="1"/>
  <c r="H148" i="4" s="1"/>
  <c r="H158" i="4" s="1"/>
  <c r="H159" i="4" s="1"/>
  <c r="D164" i="4" s="1"/>
  <c r="H148" i="6"/>
  <c r="H144" i="6" s="1"/>
  <c r="H149" i="6" s="1"/>
  <c r="H159" i="6" s="1"/>
  <c r="H160" i="6" s="1"/>
  <c r="D165" i="6" s="1"/>
  <c r="F165" i="6" l="1"/>
  <c r="G16" i="3"/>
  <c r="F164" i="7"/>
  <c r="G17" i="3"/>
  <c r="F164" i="4"/>
  <c r="G14" i="3"/>
  <c r="H164" i="8"/>
  <c r="H18" i="3"/>
  <c r="H164" i="5"/>
  <c r="H15" i="3"/>
  <c r="H169" i="5" l="1"/>
  <c r="H170" i="5" s="1"/>
  <c r="K15" i="3" s="1"/>
  <c r="H165" i="5"/>
  <c r="I15" i="3" s="1"/>
  <c r="H14" i="3"/>
  <c r="H164" i="4"/>
  <c r="H17" i="3"/>
  <c r="H164" i="7"/>
  <c r="H169" i="8"/>
  <c r="H170" i="8" s="1"/>
  <c r="K18" i="3" s="1"/>
  <c r="H165" i="8"/>
  <c r="I18" i="3" s="1"/>
  <c r="H165" i="6"/>
  <c r="H16" i="3"/>
  <c r="H165" i="4" l="1"/>
  <c r="I14" i="3" s="1"/>
  <c r="H169" i="4"/>
  <c r="H170" i="4" s="1"/>
  <c r="K14" i="3" s="1"/>
  <c r="H169" i="7"/>
  <c r="H170" i="7" s="1"/>
  <c r="K17" i="3" s="1"/>
  <c r="H165" i="7"/>
  <c r="I17" i="3" s="1"/>
  <c r="H170" i="6"/>
  <c r="H171" i="6" s="1"/>
  <c r="K16" i="3" s="1"/>
  <c r="H166" i="6"/>
  <c r="I16" i="3" s="1"/>
  <c r="K19" i="3" l="1"/>
  <c r="I19" i="3"/>
</calcChain>
</file>

<file path=xl/comments1.xml><?xml version="1.0" encoding="utf-8"?>
<comments xmlns="http://schemas.openxmlformats.org/spreadsheetml/2006/main">
  <authors>
    <author/>
  </authors>
  <commentList>
    <comment ref="C99" authorId="0">
      <text>
        <r>
          <rPr>
            <sz val="11"/>
            <color rgb="FF000000"/>
            <rFont val="Calibri"/>
          </rPr>
          <t>======
ID#AAAAQPQ9bQA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ID#AAAAQPQ9bPI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ID#AAAAQPQ9bPM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ID#AAAAQPQ9bPw
Informe    (2021-09-01 12:28:02)
S - Sim 
N - Não</t>
        </r>
      </text>
    </comment>
    <comment ref="I112" authorId="0">
      <text>
        <r>
          <rPr>
            <sz val="11"/>
            <color rgb="FF000000"/>
            <rFont val="Calibri"/>
          </rPr>
          <t>======
ID#AAAAQPQ9bPY
Informe    (2021-09-01 12:28:02)
S - Sim 
N - Não</t>
        </r>
      </text>
    </comment>
    <comment ref="F147" authorId="0">
      <text>
        <r>
          <rPr>
            <sz val="11"/>
            <color rgb="FF000000"/>
            <rFont val="Calibri"/>
          </rPr>
          <t>======
ID#AAAAQPQ9bP0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h3RodYQ8wzI4HmyLFcqVeMGOf1ww=="/>
    </ext>
  </extLst>
</comments>
</file>

<file path=xl/comments2.xml><?xml version="1.0" encoding="utf-8"?>
<comments xmlns="http://schemas.openxmlformats.org/spreadsheetml/2006/main">
  <authors>
    <author/>
  </authors>
  <commentList>
    <comment ref="C99" authorId="0">
      <text>
        <r>
          <rPr>
            <sz val="11"/>
            <color rgb="FF000000"/>
            <rFont val="Calibri"/>
          </rPr>
          <t>======
ID#AAAAQPQ9bPU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ID#AAAAQPQ9bQM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ID#AAAAQPQ9bQI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ID#AAAAQPQ9bOo
Informe    (2021-09-01 12:28:02)
S - Sim 
N - Não</t>
        </r>
      </text>
    </comment>
    <comment ref="I112" authorId="0">
      <text>
        <r>
          <rPr>
            <sz val="11"/>
            <color rgb="FF000000"/>
            <rFont val="Calibri"/>
          </rPr>
          <t>======
ID#AAAAQPQ9bOs
Informe    (2021-09-01 12:28:02)
S - Sim 
N - Não</t>
        </r>
      </text>
    </comment>
    <comment ref="F147" authorId="0">
      <text>
        <r>
          <rPr>
            <sz val="11"/>
            <color rgb="FF000000"/>
            <rFont val="Calibri"/>
          </rPr>
          <t>======
ID#AAAAQPQ9bQc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hRYHyuAlD031gV9tuakjdahp51tA=="/>
    </ext>
  </extLst>
</comments>
</file>

<file path=xl/comments3.xml><?xml version="1.0" encoding="utf-8"?>
<comments xmlns="http://schemas.openxmlformats.org/spreadsheetml/2006/main">
  <authors>
    <author/>
  </authors>
  <commentList>
    <comment ref="C100" authorId="0">
      <text>
        <r>
          <rPr>
            <sz val="11"/>
            <color rgb="FF000000"/>
            <rFont val="Calibri"/>
          </rPr>
          <t>======
ID#AAAAQPQ9bP8
    (2021-09-01 12:28:02)
Multa de 40% + Contribuição Social de 10% sobre Saldo da Conta Vinculada do FGTS para RCT s/Justa Causa, com Aviso Indenizado durante a vigência do Contrato de Prestação de Serviços.</t>
        </r>
      </text>
    </comment>
    <comment ref="C103" authorId="0">
      <text>
        <r>
          <rPr>
            <sz val="11"/>
            <color rgb="FF000000"/>
            <rFont val="Calibri"/>
          </rPr>
          <t>======
ID#AAAAQPQ9bO8
    (2021-09-01 12:28:02)
Multa de 40% + Contribuição Social de 10% sobre Saldo da Conta Vinculada do FGTS para RCT s/Justa Causa, com Aviso Trabalhado ao final do Contrato de Prestação de Serviços.</t>
        </r>
      </text>
    </comment>
    <comment ref="C110" authorId="0">
      <text>
        <r>
          <rPr>
            <sz val="11"/>
            <color rgb="FF000000"/>
            <rFont val="Calibri"/>
          </rPr>
          <t>======
ID#AAAAQPQ9bQQ
Alex da Luz Pereira    (2021-09-01 12:28:02)
Férias Obrigatória a cotação de 9,075% sobre o valor do Módulo 1 – Composição da Remuneração, conforme Anexo XII da IN 5/17 (Férias + Adicional = 9,075% + 3,025%{ (submodulo 2.1 letra B) + (submodulo 4.1 letra A) = 12,10%}</t>
        </r>
      </text>
    </comment>
    <comment ref="I111" authorId="0">
      <text>
        <r>
          <rPr>
            <sz val="11"/>
            <color rgb="FF000000"/>
            <rFont val="Calibri"/>
          </rPr>
          <t>======
ID#AAAAQPQ9bP4
Informe    (2021-09-01 12:28:02)
S - Sim 
N - Não</t>
        </r>
      </text>
    </comment>
    <comment ref="I113" authorId="0">
      <text>
        <r>
          <rPr>
            <sz val="11"/>
            <color rgb="FF000000"/>
            <rFont val="Calibri"/>
          </rPr>
          <t>======
ID#AAAAQPQ9bPs
Informe    (2021-09-01 12:28:02)
S - Sim 
N - Não</t>
        </r>
      </text>
    </comment>
    <comment ref="F148" authorId="0">
      <text>
        <r>
          <rPr>
            <sz val="11"/>
            <color rgb="FF000000"/>
            <rFont val="Calibri"/>
          </rPr>
          <t>======
ID#AAAAQPQ9bQY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Aci2Pv6PptNPObWn8lYInmqHUzA=="/>
    </ext>
  </extLst>
</comments>
</file>

<file path=xl/comments4.xml><?xml version="1.0" encoding="utf-8"?>
<comments xmlns="http://schemas.openxmlformats.org/spreadsheetml/2006/main">
  <authors>
    <author/>
  </authors>
  <commentList>
    <comment ref="C99" authorId="0">
      <text>
        <r>
          <rPr>
            <sz val="11"/>
            <color rgb="FF000000"/>
            <rFont val="Calibri"/>
          </rPr>
          <t>======
ID#AAAAQPQ9bPg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ID#AAAAQPQ9bPE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ID#AAAAQPQ9bQU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ID#AAAAQPQ9bPc
Informe    (2021-09-01 12:28:02)
S - Sim 
N - Não</t>
        </r>
      </text>
    </comment>
    <comment ref="I112" authorId="0">
      <text>
        <r>
          <rPr>
            <sz val="11"/>
            <color rgb="FF000000"/>
            <rFont val="Calibri"/>
          </rPr>
          <t>======
ID#AAAAQPQ9bPk
Informe    (2021-09-01 12:28:02)
S - Sim 
N - Não</t>
        </r>
      </text>
    </comment>
    <comment ref="F147" authorId="0">
      <text>
        <r>
          <rPr>
            <sz val="11"/>
            <color rgb="FF000000"/>
            <rFont val="Calibri"/>
          </rPr>
          <t>======
ID#AAAAQPQ9bO0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hPUhPffdw8VeJu1hwggkaE7D3F0w=="/>
    </ext>
  </extLst>
</comments>
</file>

<file path=xl/comments5.xml><?xml version="1.0" encoding="utf-8"?>
<comments xmlns="http://schemas.openxmlformats.org/spreadsheetml/2006/main">
  <authors>
    <author/>
  </authors>
  <commentList>
    <comment ref="C99" authorId="0">
      <text>
        <r>
          <rPr>
            <sz val="11"/>
            <color rgb="FF000000"/>
            <rFont val="Calibri"/>
          </rPr>
          <t>======
ID#AAAAQPQ9bPQ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ID#AAAAQPQ9bQE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ID#AAAAQPQ9bO4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ID#AAAAQPQ9bOw
Informe    (2021-09-01 12:28:02)
S - Sim 
N - Não</t>
        </r>
      </text>
    </comment>
    <comment ref="I112" authorId="0">
      <text>
        <r>
          <rPr>
            <sz val="11"/>
            <color rgb="FF000000"/>
            <rFont val="Calibri"/>
          </rPr>
          <t>======
ID#AAAAQPQ9bPA
Informe    (2021-09-01 12:28:02)
S - Sim 
N - Não</t>
        </r>
      </text>
    </comment>
    <comment ref="F147" authorId="0">
      <text>
        <r>
          <rPr>
            <sz val="11"/>
            <color rgb="FF000000"/>
            <rFont val="Calibri"/>
          </rPr>
          <t>======
ID#AAAAQPQ9bPo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jAfxwwPXkOADSZ94/5KrV5q4u+ug=="/>
    </ext>
  </extLst>
</comments>
</file>

<file path=xl/sharedStrings.xml><?xml version="1.0" encoding="utf-8"?>
<sst xmlns="http://schemas.openxmlformats.org/spreadsheetml/2006/main" count="1536" uniqueCount="358">
  <si>
    <t>Férias Coletivas</t>
  </si>
  <si>
    <t>Número de Postos</t>
  </si>
  <si>
    <t>Campos</t>
  </si>
  <si>
    <t>Valor da Passagens (só ida)</t>
  </si>
  <si>
    <t>% ISS / ISSQN</t>
  </si>
  <si>
    <t>PORTEIRO, CBO 5174-10: posto Diurno (07:00-19:00), 12/36 horas, de segunda a domingo</t>
  </si>
  <si>
    <t>PORTEIRO, CBO 5174-10. Posto Noturno (19:00-07:00), 12/36 horas, de segunda a domingo</t>
  </si>
  <si>
    <t>PORTEIRO, CBO 5174-10. Posto Noturno (19:00-23:00), 4 horas, de segunda a sexta</t>
  </si>
  <si>
    <t>PORTEIRO, CBO 5174-10, Posto Diurno (07:00-12:10 e 13:30-17:08), 8:48 horas, de segunda a sexta</t>
  </si>
  <si>
    <t>PORTEIRO, CBO 5174-10. Posto Diurno (manhã (07:00-13:00) e tarde (13:00-19:00) , 2 x 6 horas, de segunda a sexta</t>
  </si>
  <si>
    <t>Alegrete</t>
  </si>
  <si>
    <t>N</t>
  </si>
  <si>
    <t>Frederico Westphalen</t>
  </si>
  <si>
    <t>S</t>
  </si>
  <si>
    <t>Jaguari</t>
  </si>
  <si>
    <t>Júlio de Castilhos</t>
  </si>
  <si>
    <t>Santo Augusto</t>
  </si>
  <si>
    <t>São Borja</t>
  </si>
  <si>
    <t>São Vicente do Sul</t>
  </si>
  <si>
    <t>Uruguaiana</t>
  </si>
  <si>
    <t>CR Santiago</t>
  </si>
  <si>
    <t>Ministério da Educação</t>
  </si>
  <si>
    <t>Secretaria de Educação Tecnológica</t>
  </si>
  <si>
    <t>Instituto Federal de Educação, Ciência e Tecnologia Farroupilha - IFFar</t>
  </si>
  <si>
    <t>DADOS DA LICITAÇÃO</t>
  </si>
  <si>
    <t>Descrição do serviço:</t>
  </si>
  <si>
    <t>SERVIÇOS DE PORTARIA DIURNA e NOTURNA</t>
  </si>
  <si>
    <t>Processo:</t>
  </si>
  <si>
    <t>23243.002571/2021-64</t>
  </si>
  <si>
    <t>Licitação:</t>
  </si>
  <si>
    <t>Campus/Município/UF da prestação do serviço:</t>
  </si>
  <si>
    <t>Endereço</t>
  </si>
  <si>
    <t>Dia/Hora:</t>
  </si>
  <si>
    <t>Razão Social:</t>
  </si>
  <si>
    <t>CNPJ:</t>
  </si>
  <si>
    <t>Responsável pela Empresa:</t>
  </si>
  <si>
    <t xml:space="preserve">Contato </t>
  </si>
  <si>
    <t>Telefone</t>
  </si>
  <si>
    <t>E-mail</t>
  </si>
  <si>
    <t>CPF do Responsável:</t>
  </si>
  <si>
    <t>Cargo ou Função:</t>
  </si>
  <si>
    <t>REGIME DE TRIBUTAÇÃO DA EMPRESA</t>
  </si>
  <si>
    <t>Lucro Real (1)</t>
  </si>
  <si>
    <t>Lucro Presumido   (2)</t>
  </si>
  <si>
    <t>INFORMAÇÕES DA CCT</t>
  </si>
  <si>
    <t>PORTEIRO            CBO 5174-10</t>
  </si>
  <si>
    <t>Dados/registro CCT</t>
  </si>
  <si>
    <t>SINDIASSEIO  RS005021/2021</t>
  </si>
  <si>
    <t>Data base</t>
  </si>
  <si>
    <t>Salário base da categoria (220 h)</t>
  </si>
  <si>
    <t xml:space="preserve">Módulo 1:               R E M U N E R A Ç Ã O </t>
  </si>
  <si>
    <t>Jornada DIÁRIA contratada (h)</t>
  </si>
  <si>
    <t>12×36</t>
  </si>
  <si>
    <t>Jornada SEMANAL contratada (h)</t>
  </si>
  <si>
    <t>Jornada NENSAL contratada (h)</t>
  </si>
  <si>
    <t xml:space="preserve">MÓDULO 2:          E N C A R G O S   E   B E N E F Í C I O S  </t>
  </si>
  <si>
    <t>RAT</t>
  </si>
  <si>
    <t>(Comprovação será efetivada na aceitação da proposta)</t>
  </si>
  <si>
    <t>FAP</t>
  </si>
  <si>
    <t>Auxílio alimentação(VA)/dia</t>
  </si>
  <si>
    <t>Desconto do empregado (VA)</t>
  </si>
  <si>
    <t>Qtd dias/mês recebimento aux. alim</t>
  </si>
  <si>
    <r>
      <rPr>
        <sz val="10"/>
        <color theme="1"/>
        <rFont val="Arial"/>
      </rPr>
      <t xml:space="preserve">Auxilio Lanche (postos </t>
    </r>
    <r>
      <rPr>
        <b/>
        <sz val="10"/>
        <color rgb="FFFF0000"/>
        <rFont val="Arial"/>
      </rPr>
      <t>ATE 6hs</t>
    </r>
    <r>
      <rPr>
        <sz val="10"/>
        <color theme="1"/>
        <rFont val="Arial"/>
      </rPr>
      <t>)</t>
    </r>
  </si>
  <si>
    <r>
      <rPr>
        <sz val="10"/>
        <color theme="1"/>
        <rFont val="Arial"/>
      </rPr>
      <t xml:space="preserve">Dias de Aux.Lanche  VA e VT </t>
    </r>
    <r>
      <rPr>
        <b/>
        <sz val="10"/>
        <color rgb="FFFF0000"/>
        <rFont val="Arial"/>
      </rPr>
      <t>(POSTOS SEG a SEX)</t>
    </r>
  </si>
  <si>
    <t>Valor unit. da passagem</t>
  </si>
  <si>
    <t>Quantid. passagens/dia</t>
  </si>
  <si>
    <t>Qtd dias/mês receb. aux. Transp (12×36)</t>
  </si>
  <si>
    <t>Plano Benef. Soc. Familiar (CCT 21, cláus. 29)</t>
  </si>
  <si>
    <t xml:space="preserve">MÓDULO 4:    C U S T O     D E    R EP O S I C A O    D O   P R O F I S S I O N A L     A U S E N T E  </t>
  </si>
  <si>
    <t>Férias ( Será cotado responder S ou N )</t>
  </si>
  <si>
    <r>
      <rPr>
        <sz val="10"/>
        <color theme="1"/>
        <rFont val="Arial"/>
      </rPr>
      <t xml:space="preserve">Responder </t>
    </r>
    <r>
      <rPr>
        <b/>
        <sz val="12"/>
        <color theme="1"/>
        <rFont val="Arial"/>
      </rPr>
      <t xml:space="preserve">S </t>
    </r>
    <r>
      <rPr>
        <sz val="10"/>
        <color theme="1"/>
        <rFont val="Arial"/>
      </rPr>
      <t xml:space="preserve"> 
( Será calulada reposição 
(Equipe mantem atividade nas férias ESCOLARES)</t>
    </r>
  </si>
  <si>
    <r>
      <rPr>
        <sz val="10"/>
        <color theme="1"/>
        <rFont val="Arial"/>
      </rPr>
      <t xml:space="preserve">Responder </t>
    </r>
    <r>
      <rPr>
        <b/>
        <sz val="12"/>
        <color theme="1"/>
        <rFont val="Arial"/>
      </rPr>
      <t xml:space="preserve">N 
 </t>
    </r>
    <r>
      <rPr>
        <sz val="10"/>
        <color theme="1"/>
        <rFont val="Arial"/>
      </rPr>
      <t>( Não será calculada reposição
 (Todos gozarão férias férias em JANEIRO)</t>
    </r>
  </si>
  <si>
    <t>MÓDULO 6: CUSTOS INDIRETOS, LUCRO E TRIBUTOS</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</si>
  <si>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</si>
  <si>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</si>
  <si>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</si>
  <si>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</si>
  <si>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</si>
  <si>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</si>
  <si>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</si>
  <si>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 xml:space="preserve">QUADRO RESUMO DA PROPOSTA </t>
  </si>
  <si>
    <t>Campus/Municipio prestacao serviço</t>
  </si>
  <si>
    <t>CNPJ nº</t>
  </si>
  <si>
    <t>Endereço:</t>
  </si>
  <si>
    <t>Responsável Contato:</t>
  </si>
  <si>
    <t>Telefone:</t>
  </si>
  <si>
    <t>e-mail:</t>
  </si>
  <si>
    <t xml:space="preserve">Data da apresentação da proposta </t>
  </si>
  <si>
    <t>POSTO</t>
  </si>
  <si>
    <t>JORNADA MÊS</t>
  </si>
  <si>
    <t>QUANTIDADE DE POSTOS</t>
  </si>
  <si>
    <t>EMPREGADOS por  POSTO</t>
  </si>
  <si>
    <t>VALOR por
EMPREGADO</t>
  </si>
  <si>
    <t>VALOR por
POSTO</t>
  </si>
  <si>
    <t xml:space="preserve">VALOR por  MÊS </t>
  </si>
  <si>
    <t>VIGÊNCIA em  MESES</t>
  </si>
  <si>
    <t>TOTAL ESTIMADO
durante a
VIGENCIA</t>
  </si>
  <si>
    <t>INICIAL</t>
  </si>
  <si>
    <t>TOTAL CONTRATO (INICIAL)</t>
  </si>
  <si>
    <t xml:space="preserve">IN/MPOG - nº 05/2017 - ANEXO VII-D </t>
  </si>
  <si>
    <t>Planilha de Custos e Formação de Preços</t>
  </si>
  <si>
    <t>Dia/hora:</t>
  </si>
  <si>
    <t>DADOS DO PROPONENTE</t>
  </si>
  <si>
    <t>Razão Social...................................:</t>
  </si>
  <si>
    <t>CNPJ..............................................:</t>
  </si>
  <si>
    <t>Regime de Tributação: (1)Real (2)Presumido (3 e 4)Simples</t>
  </si>
  <si>
    <t>DISCRIMINAÇÃO DO SERVIÇO</t>
  </si>
  <si>
    <t>A</t>
  </si>
  <si>
    <t>Data de Apresentação da Proposta (dia/mês/ano)</t>
  </si>
  <si>
    <t>B</t>
  </si>
  <si>
    <t>Campus / Município Prestacao de serviços /UF</t>
  </si>
  <si>
    <t>C</t>
  </si>
  <si>
    <t>Ano Acordo, Convenção ou Sentença Normativa em Dissídio 
Coletivo</t>
  </si>
  <si>
    <t>SIND DAS EMPRESAS DE ASSEIO E CONSERV. DO EST DO R G S, CNPJ 87.078.325/0001-75
×
SIND INTERMUN  EMPREGADOS EM EMPRESAS DE ASSEIO E CONSERV E SERV TERC EM ASSEIO E CONSERV. DO ESTADO DO  RGS-SEEAC/RS, CNPJ 90.601.956/0001-31</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</si>
  <si>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</si>
  <si>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</si>
  <si>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</si>
  <si>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</si>
  <si>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</si>
  <si>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</si>
  <si>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</si>
  <si>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</si>
  <si>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</si>
  <si>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MÃO-DE-OBRA</t>
  </si>
  <si>
    <t>MÃO-DE-OBRA VINCULADA À EXECUÇÃO CONTRATUAL</t>
  </si>
  <si>
    <t>Dados complementares para composição dos custos referente à mão-de-obra</t>
  </si>
  <si>
    <t>Tipo de serviço (mesmo serviço com características distintas)</t>
  </si>
  <si>
    <t>Classificação Brasileira de Ocupações</t>
  </si>
  <si>
    <t xml:space="preserve">Salário Normativo da Categoria Profissional – 220 hs  </t>
  </si>
  <si>
    <t>Remuneracao - jornada em Escala de hs</t>
  </si>
  <si>
    <t>Salário mínimo nacional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</si>
  <si>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</si>
  <si>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</si>
  <si>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</si>
  <si>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</si>
  <si>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</si>
  <si>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</si>
  <si>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</si>
  <si>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</si>
  <si>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</si>
  <si>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</si>
  <si>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</si>
  <si>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r>
      <rPr>
        <sz val="10"/>
        <color rgb="FF000000"/>
        <rFont val="Arial"/>
      </rPr>
      <t xml:space="preserve">Adicional de Insalubridade </t>
    </r>
    <r>
      <rPr>
        <sz val="10"/>
        <color rgb="FFFF0000"/>
        <rFont val="Arial"/>
      </rPr>
      <t>(S/SAL.BASE NORMATIVO)</t>
    </r>
  </si>
  <si>
    <t>risco inexiste</t>
  </si>
  <si>
    <t>Adicional Noturno</t>
  </si>
  <si>
    <t>E</t>
  </si>
  <si>
    <t xml:space="preserve">Adicional de Hora Noturna Reduzida </t>
  </si>
  <si>
    <t>F</t>
  </si>
  <si>
    <t xml:space="preserve">Adicional de 8hs - (Hora Extra a 50%) ; 
</t>
  </si>
  <si>
    <t>G</t>
  </si>
  <si>
    <t>Hora Noturna Adicional</t>
  </si>
  <si>
    <t>H</t>
  </si>
  <si>
    <t xml:space="preserve">Adicional de 8hs - (Hora Extra a 100%) ; </t>
  </si>
  <si>
    <t>I</t>
  </si>
  <si>
    <r>
      <rPr>
        <sz val="10"/>
        <color rgb="FF000000"/>
        <rFont val="Arial"/>
      </rPr>
      <t xml:space="preserve">Intervalo Intrajornada ((Salar /220h + 50% x 15 dias)*0,5 horas intrajornada
 </t>
    </r>
    <r>
      <rPr>
        <sz val="10"/>
        <color rgb="FFC00000"/>
        <rFont val="Arial"/>
      </rPr>
      <t>Clausula 49 CCT Intrajornada deve ser de no mínimo  30min</t>
    </r>
  </si>
  <si>
    <t>J</t>
  </si>
  <si>
    <t>DSR Descanso semanal remunerado (20% sobre itens variáveis)</t>
  </si>
  <si>
    <t>K</t>
  </si>
  <si>
    <t>Outros (Especificar)</t>
  </si>
  <si>
    <t>(=) TOTAL MODULO - 1  DA REMUNERAÇÃO</t>
  </si>
  <si>
    <t>MÓDULO 2</t>
  </si>
  <si>
    <t>ENCARGOS E BENEFÍCIOS MENSAIS E DIÁRIOS</t>
  </si>
  <si>
    <t>Submódulo 2.1</t>
  </si>
  <si>
    <t xml:space="preserve">13º (decimo terceiro) Salário, 
Férias e Adicional de Férias </t>
  </si>
  <si>
    <t xml:space="preserve">Descricao </t>
  </si>
  <si>
    <t xml:space="preserve">Valor </t>
  </si>
  <si>
    <t xml:space="preserve">13º (Décimo Terceiro) Salario </t>
  </si>
  <si>
    <t>Adicional de férias</t>
  </si>
  <si>
    <t xml:space="preserve">SUBTOTAL </t>
  </si>
  <si>
    <t>Incidência dos encargos do Submódulo 2.2 sobre o total do Submódulo 2.1</t>
  </si>
  <si>
    <t>TOTAL SUBMODULO - 2.1 ENCARGOS E BENEFÍCIOS MENSAIS E DIÁRIOS</t>
  </si>
  <si>
    <t>Submódulo 2.2</t>
  </si>
  <si>
    <t>Encargos Previdenciários (GPS), 
Fundo de Garantia por Tempo de Serviço (FGTS), e Outras</t>
  </si>
  <si>
    <t>Percentual</t>
  </si>
  <si>
    <t>INSS</t>
  </si>
  <si>
    <t xml:space="preserve">Salário Educação </t>
  </si>
  <si>
    <t>Seguro Acidente de Trabalho SAT (Calculo do FAP x RAT)</t>
  </si>
  <si>
    <t>SESC ou SESI</t>
  </si>
  <si>
    <t>SENAI - SENAC</t>
  </si>
  <si>
    <t>SEBRAE</t>
  </si>
  <si>
    <t xml:space="preserve">INCRA </t>
  </si>
  <si>
    <t xml:space="preserve">FGTS </t>
  </si>
  <si>
    <t>TOTAL SUBMODULO - 2.2 Encargos Previdenciários (GPS), 
Fundo de Garantia por Tempo de Serviço (FGTS), e Outras</t>
  </si>
  <si>
    <t>Submódulo 2.3</t>
  </si>
  <si>
    <t xml:space="preserve">Beneficios Mensais e Diários </t>
  </si>
  <si>
    <r>
      <rPr>
        <sz val="10"/>
        <color rgb="FF000000"/>
        <rFont val="Arial"/>
      </rPr>
      <t xml:space="preserve">Transporte 
</t>
    </r>
    <r>
      <rPr>
        <sz val="10"/>
        <color rgb="FFFF0000"/>
        <rFont val="Arial"/>
      </rPr>
      <t>(base 15 dias )</t>
    </r>
  </si>
  <si>
    <r>
      <rPr>
        <sz val="10"/>
        <color rgb="FF000000"/>
        <rFont val="Arial"/>
      </rPr>
      <t>BC para Desconto</t>
    </r>
    <r>
      <rPr>
        <sz val="10"/>
        <color rgb="FFC00000"/>
        <rFont val="Arial"/>
      </rPr>
      <t xml:space="preserve"> (Sal Normativo)</t>
    </r>
  </si>
  <si>
    <t>Qtde de Passagens p/Dia</t>
  </si>
  <si>
    <r>
      <rPr>
        <sz val="10"/>
        <color rgb="FF000000"/>
        <rFont val="Arial"/>
      </rPr>
      <t xml:space="preserve">Valor da Passagem
</t>
    </r>
    <r>
      <rPr>
        <b/>
        <sz val="10"/>
        <color rgb="FFFF0000"/>
        <rFont val="Arial"/>
      </rPr>
      <t>observar cred pis/cofins</t>
    </r>
  </si>
  <si>
    <t>Auxilio Alimentação (Vales, Cesta Básica, etc.)</t>
  </si>
  <si>
    <r>
      <rPr>
        <b/>
        <sz val="10"/>
        <color rgb="FF000000"/>
        <rFont val="Arial"/>
      </rPr>
      <t xml:space="preserve">Vale Alimentação </t>
    </r>
    <r>
      <rPr>
        <b/>
        <sz val="10"/>
        <color rgb="FFFF0000"/>
        <rFont val="Arial"/>
      </rPr>
      <t xml:space="preserve">
observar cred pis/cofins</t>
    </r>
  </si>
  <si>
    <t>Dias Trabalhados/Mês</t>
  </si>
  <si>
    <t>% de Desconto</t>
  </si>
  <si>
    <t>Assistência Médica e Familiar</t>
  </si>
  <si>
    <t xml:space="preserve">Plano de Benefício Social Familiar </t>
  </si>
  <si>
    <t>Seguro de Vida, Invalidez e Funeral</t>
  </si>
  <si>
    <t>TOTAL SUBMODULO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</si>
  <si>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</si>
  <si>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</si>
  <si>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</si>
  <si>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</si>
  <si>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</si>
  <si>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</si>
  <si>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</si>
  <si>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</si>
  <si>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</si>
  <si>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</si>
  <si>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PROVISAO PARA RESCISÃO </t>
  </si>
  <si>
    <t>Aviso Prévio Indenizado</t>
  </si>
  <si>
    <t>Incidência do FGTS sobre Aviso Prévio Indenizado</t>
  </si>
  <si>
    <r>
      <rPr>
        <sz val="10"/>
        <color rgb="FFFF0000"/>
        <rFont val="Arial"/>
      </rPr>
      <t>Multa do FGTS sobre Aviso Prévio Indenizado</t>
    </r>
    <r>
      <rPr>
        <b/>
        <sz val="10"/>
        <color rgb="FFFF0000"/>
        <rFont val="Arial"/>
      </rPr>
      <t xml:space="preserve"> 40%</t>
    </r>
  </si>
  <si>
    <t>Aviso Prévio Trabalhado</t>
  </si>
  <si>
    <t>Incidência do Submódulo 2.2 sobre Aviso Prévio Trabalhado</t>
  </si>
  <si>
    <r>
      <rPr>
        <sz val="10"/>
        <color rgb="FFFF0000"/>
        <rFont val="Arial"/>
      </rPr>
      <t xml:space="preserve">Multa FGTS sobre Aviso Prévio Trabalhado </t>
    </r>
    <r>
      <rPr>
        <b/>
        <sz val="10"/>
        <color rgb="FFFF0000"/>
        <rFont val="Arial"/>
      </rPr>
      <t>40%</t>
    </r>
  </si>
  <si>
    <t>(=) TOTAL MODULO - 3</t>
  </si>
  <si>
    <t>MÓDULO - 4</t>
  </si>
  <si>
    <t xml:space="preserve">CUSTO DE REPOSICAO DO PROFISSIONAL AUSENTE </t>
  </si>
  <si>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</si>
  <si>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Submódulo 4.1</t>
  </si>
  <si>
    <t xml:space="preserve">Ausencias legais </t>
  </si>
  <si>
    <t>Férias</t>
  </si>
  <si>
    <t>INFORME S ou N</t>
  </si>
  <si>
    <t xml:space="preserve">Ausencias Legais </t>
  </si>
  <si>
    <t>s</t>
  </si>
  <si>
    <t xml:space="preserve">Licença - Paternidade </t>
  </si>
  <si>
    <t xml:space="preserve">Ausencia por acidente de Trabalho </t>
  </si>
  <si>
    <t xml:space="preserve">Afastamento Maternidade </t>
  </si>
  <si>
    <t xml:space="preserve">Auxilio doenca </t>
  </si>
  <si>
    <t xml:space="preserve">Subtotal </t>
  </si>
  <si>
    <t>Incidência dos encargos do Submódulo 2.2 sobre o  total do Submódulo 4.1</t>
  </si>
  <si>
    <t>TOTAL Submodulo 4.1 Ausencias Legais</t>
  </si>
  <si>
    <t>Submódulo 4.2</t>
  </si>
  <si>
    <t xml:space="preserve">Intrajornada </t>
  </si>
  <si>
    <t xml:space="preserve">Intervalo para repouso ou alimentação </t>
  </si>
  <si>
    <t xml:space="preserve">TOTAL Submodulo 4.2  Intrajornada </t>
  </si>
  <si>
    <t>MODULO - 4</t>
  </si>
  <si>
    <t>4.1</t>
  </si>
  <si>
    <t>4.2</t>
  </si>
  <si>
    <t>(=) TOTAL MODULO - 4</t>
  </si>
  <si>
    <t>MODULO - 5</t>
  </si>
  <si>
    <t xml:space="preserve">INSUMOS DIVERSOS </t>
  </si>
  <si>
    <t xml:space="preserve">Insumos Diversos </t>
  </si>
  <si>
    <t xml:space="preserve">Uniformes </t>
  </si>
  <si>
    <t>Equipamentos  de protecao individual EPI's</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</si>
  <si>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</si>
  <si>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</si>
  <si>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</si>
  <si>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</si>
  <si>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</si>
  <si>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</si>
  <si>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</si>
  <si>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</si>
  <si>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</si>
  <si>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</si>
  <si>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</si>
  <si>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</si>
  <si>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</si>
  <si>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</si>
  <si>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</si>
  <si>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</si>
  <si>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</si>
  <si>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</si>
  <si>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</si>
  <si>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</si>
  <si>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</si>
  <si>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</si>
  <si>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</si>
  <si>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</si>
  <si>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</si>
  <si>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por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</si>
  <si>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</si>
  <si>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</si>
  <si>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</si>
  <si>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</si>
  <si>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</si>
  <si>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</si>
  <si>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</si>
  <si>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</si>
  <si>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Mensal do servico </t>
  </si>
  <si>
    <t>Valor global da proposta ( Valor mens do serviço multiplicado pelo numero de meses do contrato) - Por Posto</t>
  </si>
  <si>
    <r>
      <rPr>
        <sz val="10"/>
        <color rgb="FF000000"/>
        <rFont val="Arial"/>
      </rPr>
      <t xml:space="preserve">Adicional de Insalubridade </t>
    </r>
    <r>
      <rPr>
        <sz val="10"/>
        <color rgb="FFFF0000"/>
        <rFont val="Arial"/>
      </rPr>
      <t>(S/SAL.BASE NORMATIVO)</t>
    </r>
  </si>
  <si>
    <r>
      <rPr>
        <sz val="10"/>
        <color rgb="FF000000"/>
        <rFont val="Arial"/>
      </rPr>
      <t xml:space="preserve">Adicional Noturno Escala das 19h as 7h ( sendo noturnas das 22 as 5 = 7hs)
</t>
    </r>
    <r>
      <rPr>
        <sz val="10"/>
        <color rgb="FFC00000"/>
        <rFont val="Arial"/>
      </rPr>
      <t xml:space="preserve"> (Salario * (jornada noturna 7 / jornada diaria 12) * 20% aicional noturno </t>
    </r>
  </si>
  <si>
    <r>
      <rPr>
        <sz val="10"/>
        <color rgb="FF000000"/>
        <rFont val="Arial"/>
      </rPr>
      <t xml:space="preserve">Adicional de Hora Noturna Reduzida 
</t>
    </r>
    <r>
      <rPr>
        <sz val="10"/>
        <color rgb="FFC00000"/>
        <rFont val="Arial"/>
      </rPr>
      <t>Salario / ( Jornada diaria 12h ) * 1,20 hora noturna ( 1-14,28 =  85,72% das hs not)</t>
    </r>
  </si>
  <si>
    <t>Adicional de 8hs - (Hora Extra a 50%)</t>
  </si>
  <si>
    <r>
      <rPr>
        <sz val="10"/>
        <color rgb="FF000000"/>
        <rFont val="Arial"/>
      </rPr>
      <t xml:space="preserve">Intervalo Intrajornada ((Salario /220h + 50% x 15,21 dias) * 0,5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</si>
  <si>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15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</si>
  <si>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</si>
  <si>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</si>
  <si>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</si>
  <si>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</si>
  <si>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</si>
  <si>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</si>
  <si>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 contrato jornada   4hs dia - 20hs semanais - 100hs mensais</t>
  </si>
  <si>
    <t>CCT Jornada reduzida Clausula 5º. ( Jornada semanal = 20hs /*6 dias da semana)*30 dias no mês * ( salario normativo/220)</t>
  </si>
  <si>
    <r>
      <rPr>
        <sz val="10"/>
        <color rgb="FF000000"/>
        <rFont val="Arial"/>
      </rPr>
      <t xml:space="preserve">Adicional de Insalubridade </t>
    </r>
    <r>
      <rPr>
        <sz val="10"/>
        <color rgb="FFFF0000"/>
        <rFont val="Arial"/>
      </rPr>
      <t>(S/SAL.BASE NORMATIVO)</t>
    </r>
  </si>
  <si>
    <r>
      <rPr>
        <sz val="10"/>
        <color rgb="FF000000"/>
        <rFont val="Arial"/>
      </rPr>
      <t xml:space="preserve">Adicional Noturno Escala das 19h as 23h ( sendo noturnas das 22 as 23 = 1h)
</t>
    </r>
    <r>
      <rPr>
        <sz val="10"/>
        <color rgb="FFC00000"/>
        <rFont val="Arial"/>
      </rPr>
      <t xml:space="preserve"> (Salario * (jornada noturna 1 / jornada diaria 4) * 20% aicional noturno </t>
    </r>
  </si>
  <si>
    <t>Adicional de Hora Noturna Reduzida</t>
  </si>
  <si>
    <r>
      <rPr>
        <sz val="10"/>
        <color rgb="FF000000"/>
        <rFont val="Arial"/>
      </rPr>
      <t xml:space="preserve">Intervalo Intrajornada ((Salario /100h + 50% x 25 dias do mês comercial) * 0,0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</si>
  <si>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</si>
  <si>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</si>
  <si>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</si>
  <si>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</si>
  <si>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</si>
  <si>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</si>
  <si>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</si>
  <si>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Remuneracao - jornada em Seg a Sex 8,48hs</t>
  </si>
  <si>
    <r>
      <rPr>
        <sz val="10"/>
        <color rgb="FF000000"/>
        <rFont val="Arial"/>
      </rPr>
      <t xml:space="preserve">Adicional de Insalubridade </t>
    </r>
    <r>
      <rPr>
        <sz val="10"/>
        <color rgb="FFFF0000"/>
        <rFont val="Arial"/>
      </rPr>
      <t>(S/SAL.BASE NORMATIVO)</t>
    </r>
  </si>
  <si>
    <r>
      <rPr>
        <sz val="10"/>
        <color rgb="FF000000"/>
        <rFont val="Arial"/>
      </rPr>
      <t xml:space="preserve">Intervalo Intrajornada ((Salar /220h + 50% x 15 dias)*0,5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</si>
  <si>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</si>
  <si>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</si>
  <si>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</si>
  <si>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</si>
  <si>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</si>
  <si>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</si>
  <si>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</si>
  <si>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Remuneracao - jornada em Seg a Sex 6hs</t>
  </si>
  <si>
    <r>
      <rPr>
        <sz val="10"/>
        <color rgb="FF000000"/>
        <rFont val="Arial"/>
      </rPr>
      <t xml:space="preserve">Adicional de Insalubridade </t>
    </r>
    <r>
      <rPr>
        <sz val="10"/>
        <color rgb="FFFF0000"/>
        <rFont val="Arial"/>
      </rPr>
      <t>(S/SAL.BASE NORMATIVO)</t>
    </r>
  </si>
  <si>
    <r>
      <rPr>
        <sz val="10"/>
        <color rgb="FF000000"/>
        <rFont val="Arial"/>
      </rPr>
      <t xml:space="preserve">Intervalo Intrajornada ((Salar /220h + 50% x 15 dias)*0,25 horas intrajornada  </t>
    </r>
    <r>
      <rPr>
        <sz val="10"/>
        <color rgb="FFFF0000"/>
        <rFont val="Arial"/>
      </rPr>
      <t>(Art. 71, CLT, § 1º, Intrajornada deve ser de no mínimo 15 min, 4h &lt; jornadas &lt;6h)</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</si>
  <si>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</si>
  <si>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</si>
  <si>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</si>
  <si>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</si>
  <si>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</si>
  <si>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</si>
  <si>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</si>
  <si>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ANEXO IV - C</t>
  </si>
  <si>
    <t>UNIFORMES E EQUIPAMENTOS</t>
  </si>
  <si>
    <t>Tipo</t>
  </si>
  <si>
    <t>Unidade</t>
  </si>
  <si>
    <t>Preço Unitário</t>
  </si>
  <si>
    <t>Qtd</t>
  </si>
  <si>
    <t>Preço Total</t>
  </si>
  <si>
    <t>Rateio 30 meses</t>
  </si>
  <si>
    <t>Periodicidade de Consumo</t>
  </si>
  <si>
    <t>Calça social mascuilna Oxford tradicional,  tamanho a ser fornecido: 36 A 52.Características: modelagem tradicional/reta, 2 (dois) bolsos frontais tipo faca e 2 (dois) traseiros embutidos, fechamento Frontal por zíper de nylon (Resistente a Ferrugem) de 18 Cm trava automática, braguilha forrada, cós postiço de 3,8 Cm A 4,00 Cm com estensão fechável por gancho metálico e 1 (Um) botão na estensão com 6 (Seis) passantes de 1 (Um) Cm, costura reforçada, barra desfeita (ajustável), composição 65% poliéster e 35% viscose. Cor a ser definido. Em caso de colaborador feminimo, fornecer modelo adequado.</t>
  </si>
  <si>
    <t>Und. Ano</t>
  </si>
  <si>
    <t>Jaqueta/Japona, em tecido poliéster, impermeável, com forro em tactel, com dois bolsos externos e um bolso interno, com elástico na barra, com fecho em zíper, ajuste com velcro nos punhos, tamanho a ser fornecido P, M, G e GG, cor a ser definida.</t>
  </si>
  <si>
    <t>Und. 30 meses</t>
  </si>
  <si>
    <t>Camisa social manga curta, material: cedorfio (67% algodão 33% poliéster), com bolso frontal no lado esquerdo, fechamento com botões, acrescentar 1 botão extra de segurança, tamanho a ser fornecido P, M, G e GG, cor a ser definida. Modelagem masculina ou feminima, conforme sexo do colaborador.</t>
  </si>
  <si>
    <t>Camisa social manga longa, material: cedorfio (67% algodão 33% poliéster), com bolso frontal no lado esquerdo, fechamento com botões, acrescentar 1 botão extra de segurança, tamanho a ser fornecido P, M, G e GG, cor a ser definida. Modelagem masculina ou feminima, conforme sexo do colaborador.</t>
  </si>
  <si>
    <t>Cinto masculino ou feminino, modelo social, em couro de 1a linha, cor preta, tamanho a ser fornecido 80, 85, 90, 95, 100, 110 cm, largura 3,5 cm (aproximadamente), fivela de metal prata, tipo regulável.</t>
  </si>
  <si>
    <t>Sapato masculino ou femino tipo social, material couro, cor preta, características adicionais: com cadarço, material sola de borracha antiderrapante, cadarço em algodão, com palmilha, tamanhos 34 a 44, definir no ato do pedido.</t>
  </si>
  <si>
    <t>Par</t>
  </si>
  <si>
    <t>Meia social, composição do tecido 100% poliamida, cano longo, cor preta, tamanho a ser fornecido 34 a 44.</t>
  </si>
  <si>
    <t>Crachá de Identificação</t>
  </si>
  <si>
    <r>
      <rPr>
        <sz val="9"/>
        <color theme="1"/>
        <rFont val="Arial"/>
      </rPr>
      <t>Capa chuva, material em PVC, tipo uso profissional, cor amarela, características adicionais: capuz, botões plástico pressão, com solda eletrônica, tamanho referência sob medida.</t>
    </r>
    <r>
      <rPr>
        <b/>
        <i/>
        <sz val="9"/>
        <color theme="1"/>
        <rFont val="Arial"/>
      </rPr>
      <t xml:space="preserve"> </t>
    </r>
    <r>
      <rPr>
        <b/>
        <sz val="9"/>
        <color theme="1"/>
        <rFont val="Arial"/>
      </rPr>
      <t>OBS: somente para os Campi Alegrete e Santo Augusto.</t>
    </r>
  </si>
  <si>
    <r>
      <rPr>
        <sz val="9"/>
        <color theme="1"/>
        <rFont val="Arial"/>
      </rPr>
      <t xml:space="preserve">Bota, material PVC - Cloreto de Polivinila, material da sola borracha antiderrapante, cor preta, tamanho 34 a 44, tipo cano longo, características adicionais: forração Interna, solado amarelo. </t>
    </r>
    <r>
      <rPr>
        <b/>
        <sz val="9"/>
        <color theme="1"/>
        <rFont val="Arial"/>
      </rPr>
      <t>OBS: somente para os Campi Alegrete e Santo Augusto.</t>
    </r>
  </si>
  <si>
    <r>
      <rPr>
        <sz val="9"/>
        <color theme="1"/>
        <rFont val="Arial"/>
      </rPr>
      <t xml:space="preserve">Rádio comunicador Walk Talk Baofeng 777s Alcance 12km - a bateria, com fonte de carregamento 220V, jogo com dois equipamentos. </t>
    </r>
    <r>
      <rPr>
        <b/>
        <sz val="9"/>
        <color theme="1"/>
        <rFont val="Arial"/>
      </rPr>
      <t>OBS: somente para os Campi Alegrete e Santo Augusto.</t>
    </r>
  </si>
  <si>
    <r>
      <rPr>
        <sz val="9"/>
        <color theme="1"/>
        <rFont val="Arial"/>
      </rPr>
      <t xml:space="preserve">Lanterna tática profissional, modelo tipo indestrutível, de longo alcance, com LED Q5 ou T6 com zoom, recarregável. </t>
    </r>
    <r>
      <rPr>
        <b/>
        <sz val="9"/>
        <color theme="1"/>
        <rFont val="Arial"/>
      </rPr>
      <t>OBS: somente para o Campus Alegrete.</t>
    </r>
  </si>
  <si>
    <t>CUSTO POR EMPREGADO</t>
  </si>
  <si>
    <t>EPI's</t>
  </si>
  <si>
    <t>Descrição: MÁSCARA MULTIUSO – Tecido. Descrição Complementar: Máscara multiuso, material: 100% algodão ou sintético, tipo uso: reutilizável, finalidade: proteção individual; tripla camada (uma camada de tecido não impermeável na parte frontal, tecido respirável no meio e um tecido de algodão na parte em contato com a superfície do rosto); tipo correia: ajuste c/ elástico orelhas, tamanho: adulto (Altura total (altura com as pregas abertas):15 a 2, Largura total: 22 a 28, Elástico: 14 a 18), cor:branca ou preta, características adicionais: semifacial, recomendação para modelo com pregas horizontais. Informações quanto à composição aceitável dos tecidos: a. 100% Algodão- características finais: I- 90 a 110 % algodão; II- 120 a 130% algodão; e III - 160 a 210% algodão. b. Misturas aceitáveis: I - 90 % algodão com 10 % elastano; II- 92 % algodão com 8 % elastano; III- 96% algodão com 4 % elastano. Gramatura de 20 - 40 g/m². Devem ser evitados os tecidos com potencial de causar irritação ou alergia na pele, e que não propiciem boas condições de conforto ao usuário. Todas essas orientações e outras que sejam pertinentes devem atender diretamente as recomendações da "PR 1002 Prática Recomendada ABNT para máscaras de uso não profissional” e 1002 Prática Recomendada ABNT para máscaras de uso não profissional” e ANFNOR SPEC S76-001. Duração máxima de uso contínuo de 3 h.</t>
  </si>
  <si>
    <t>Unid.</t>
  </si>
  <si>
    <t>Und. 10 meses</t>
  </si>
  <si>
    <r>
      <rPr>
        <b/>
        <u/>
        <sz val="11"/>
        <color theme="1"/>
        <rFont val="Arial"/>
      </rPr>
      <t>Obs.</t>
    </r>
    <r>
      <rPr>
        <b/>
        <u/>
        <sz val="11"/>
        <color theme="1"/>
        <rFont val="Arial"/>
      </rPr>
      <t xml:space="preserve">: </t>
    </r>
  </si>
  <si>
    <t>TOTAIS</t>
  </si>
  <si>
    <t>Os uniformes deverão ter tamanho compatível com o trabalhador contratato.</t>
  </si>
  <si>
    <t>Não serão aceitos preços superiores aos de referência para uniformes e materiais.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</si>
</sst>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164" formatCode="[$R$ -416]#,##0.00"/>
    <numFmt numFmtId="165" formatCode="[$-F800]dddd\,\ mmmm\ dd\,\ yyyy"/>
    <numFmt numFmtId="166" formatCode="dd/mm/yy"/>
    <numFmt numFmtId="167" formatCode="&quot;R$&quot;\ #,##0.00"/>
    <numFmt numFmtId="168" formatCode="0.0%"/>
    <numFmt numFmtId="169" formatCode="0.000"/>
    <numFmt numFmtId="170" formatCode="#,##0.0"/>
    <numFmt numFmtId="171" formatCode="dddd&quot;, &quot;mmmm\ dd&quot;, &quot;yyyy"/>
    <numFmt numFmtId="172" formatCode="&quot;R$ &quot;#,##0.00_);&quot;(R$ &quot;#,##0.00\)"/>
    <numFmt numFmtId="173" formatCode="&quot;R$ &quot;#,##0.00"/>
    <numFmt numFmtId="174" formatCode="_-&quot;R$&quot;\ * #,##0.00_-;\-&quot;R$&quot;\ * #,##0.00_-;_-&quot;R$&quot;\ * &quot;-&quot;??_-;_-@"/>
    <numFmt numFmtId="175" formatCode="0.0000%"/>
    <numFmt numFmtId="176" formatCode="0.000000%"/>
  </numFmts>
  <fonts count="57">
    <font>
      <sz val="11"/>
      <color rgb="FF000000"/>
      <name val="Calibri"/>
    </font>
    <font>
      <sz val="11"/>
      <color rgb="FF000000"/>
      <name val="Arial"/>
    </font>
    <font>
      <b/>
      <sz val="10"/>
      <color theme="1"/>
      <name val="Arial"/>
    </font>
    <font>
      <sz val="11"/>
      <name val="Calibri"/>
    </font>
    <font>
      <sz val="9"/>
      <color theme="1"/>
      <name val="Arial"/>
    </font>
    <font>
      <sz val="9"/>
      <color rgb="FF000000"/>
      <name val="Calibri"/>
    </font>
    <font>
      <sz val="11"/>
      <color theme="1"/>
      <name val="Calibri"/>
    </font>
    <font>
      <sz val="10"/>
      <color theme="1"/>
      <name val="Arial"/>
    </font>
    <font>
      <b/>
      <sz val="10"/>
      <color rgb="FF000000"/>
      <name val="Arial"/>
    </font>
    <font>
      <b/>
      <sz val="10"/>
      <color rgb="FFFF0000"/>
      <name val="Arial"/>
    </font>
    <font>
      <b/>
      <sz val="14"/>
      <color rgb="FF000000"/>
      <name val="Arial"/>
    </font>
    <font>
      <sz val="11"/>
      <color theme="1"/>
      <name val="Arial"/>
    </font>
    <font>
      <b/>
      <sz val="11"/>
      <color theme="1"/>
      <name val="Arial"/>
    </font>
    <font>
      <sz val="11"/>
      <color theme="1"/>
      <name val="Calibri"/>
    </font>
    <font>
      <u/>
      <sz val="11"/>
      <color theme="10"/>
      <name val="Calibri"/>
    </font>
    <font>
      <b/>
      <sz val="12"/>
      <color theme="1"/>
      <name val="Arial"/>
    </font>
    <font>
      <sz val="14"/>
      <color theme="1"/>
      <name val="Arial"/>
    </font>
    <font>
      <sz val="15"/>
      <color theme="1"/>
      <name val="Arial"/>
    </font>
    <font>
      <b/>
      <sz val="11"/>
      <color rgb="FF000000"/>
      <name val="Calibri"/>
    </font>
    <font>
      <sz val="12"/>
      <color theme="1"/>
      <name val="Arial"/>
    </font>
    <font>
      <b/>
      <sz val="12"/>
      <color rgb="FF000000"/>
      <name val="Arial"/>
    </font>
    <font>
      <b/>
      <sz val="12"/>
      <color rgb="FFFF0000"/>
      <name val="Arial"/>
    </font>
    <font>
      <b/>
      <sz val="20"/>
      <color rgb="FF000000"/>
      <name val="Arial"/>
    </font>
    <font>
      <b/>
      <sz val="11"/>
      <color rgb="FF000000"/>
      <name val="Arial"/>
    </font>
    <font>
      <b/>
      <sz val="16"/>
      <color rgb="FFC00000"/>
      <name val="Calibri"/>
    </font>
    <font>
      <b/>
      <sz val="20"/>
      <color rgb="FFC00000"/>
      <name val="Calibri"/>
    </font>
    <font>
      <sz val="14"/>
      <color rgb="FF800000"/>
      <name val="Calibri"/>
    </font>
    <font>
      <b/>
      <sz val="16"/>
      <color rgb="FFC00000"/>
      <name val="Arial"/>
    </font>
    <font>
      <u/>
      <sz val="11"/>
      <color theme="10"/>
      <name val="Calibri"/>
    </font>
    <font>
      <b/>
      <sz val="14"/>
      <color rgb="FF000000"/>
      <name val="Calibri"/>
    </font>
    <font>
      <b/>
      <sz val="16"/>
      <color theme="1"/>
      <name val="Arial"/>
    </font>
    <font>
      <sz val="16"/>
      <color theme="1"/>
      <name val="Arial"/>
    </font>
    <font>
      <b/>
      <sz val="16"/>
      <color rgb="FFA5A5A5"/>
      <name val="Arial"/>
    </font>
    <font>
      <sz val="10"/>
      <color rgb="FF000000"/>
      <name val="Arial"/>
    </font>
    <font>
      <b/>
      <sz val="16"/>
      <color rgb="FFFF0000"/>
      <name val="Arial"/>
    </font>
    <font>
      <b/>
      <sz val="14"/>
      <color rgb="FFFF0000"/>
      <name val="Arial"/>
    </font>
    <font>
      <b/>
      <sz val="14"/>
      <color theme="1"/>
      <name val="Arial"/>
    </font>
    <font>
      <b/>
      <sz val="10"/>
      <color theme="1"/>
      <name val="Arial Narrow"/>
    </font>
    <font>
      <i/>
      <sz val="10"/>
      <color rgb="FF000000"/>
      <name val="Arial"/>
    </font>
    <font>
      <b/>
      <sz val="14"/>
      <color theme="0"/>
      <name val="Arial"/>
    </font>
    <font>
      <b/>
      <sz val="18"/>
      <color theme="1"/>
      <name val="Arial"/>
    </font>
    <font>
      <i/>
      <sz val="10"/>
      <color rgb="FFC00000"/>
      <name val="Arial"/>
    </font>
    <font>
      <sz val="11"/>
      <color rgb="FFFF0000"/>
      <name val="Calibri"/>
    </font>
    <font>
      <sz val="10"/>
      <color rgb="FFC00000"/>
      <name val="Arial"/>
    </font>
    <font>
      <sz val="10"/>
      <color rgb="FFFF0000"/>
      <name val="Arial"/>
    </font>
    <font>
      <sz val="12"/>
      <color rgb="FF000000"/>
      <name val="Calibri"/>
    </font>
    <font>
      <b/>
      <i/>
      <sz val="10"/>
      <color rgb="FF000000"/>
      <name val="Arial"/>
    </font>
    <font>
      <b/>
      <sz val="11"/>
      <color rgb="FF800080"/>
      <name val="Arial"/>
    </font>
    <font>
      <b/>
      <sz val="10"/>
      <color rgb="FFC00000"/>
      <name val="Arial"/>
    </font>
    <font>
      <b/>
      <sz val="11"/>
      <color rgb="FFFF0000"/>
      <name val="Arial"/>
    </font>
    <font>
      <b/>
      <sz val="8"/>
      <color rgb="FFC00000"/>
      <name val="Arial"/>
    </font>
    <font>
      <b/>
      <sz val="14"/>
      <color rgb="FFC00000"/>
      <name val="Arial"/>
    </font>
    <font>
      <b/>
      <u/>
      <sz val="11"/>
      <color rgb="FF000000"/>
      <name val="Arial"/>
    </font>
    <font>
      <b/>
      <sz val="14"/>
      <color theme="1"/>
      <name val="Calibri"/>
    </font>
    <font>
      <b/>
      <i/>
      <sz val="9"/>
      <color theme="1"/>
      <name val="Arial"/>
    </font>
    <font>
      <b/>
      <sz val="9"/>
      <color theme="1"/>
      <name val="Arial"/>
    </font>
    <font>
      <b/>
      <u/>
      <sz val="11"/>
      <color theme="1"/>
      <name val="Arial"/>
    </font>
  </fonts>
  <fills count="13">
    <fill>
      <patternFill patternType="none"/>
    </fill>
    <fill>
      <patternFill patternType="gray125"/>
    </fill>
    <fill>
      <patternFill patternType="solid">
        <fgColor rgb="FFD8D8D8"/>
        <bgColor rgb="FFD8D8D8"/>
      </patternFill>
    </fill>
    <fill>
      <patternFill patternType="solid">
        <fgColor rgb="FFFFFF00"/>
        <bgColor rgb="FFFFFF00"/>
      </patternFill>
    </fill>
    <fill>
      <patternFill patternType="solid">
        <fgColor rgb="FFD99594"/>
        <bgColor rgb="FFD99594"/>
      </patternFill>
    </fill>
    <fill>
      <patternFill patternType="solid">
        <fgColor theme="0"/>
        <bgColor theme="0"/>
      </patternFill>
    </fill>
    <fill>
      <patternFill patternType="solid">
        <fgColor rgb="FF92D050"/>
        <bgColor rgb="FF92D050"/>
      </patternFill>
    </fill>
    <fill>
      <patternFill patternType="solid">
        <fgColor rgb="FFEAF1DD"/>
        <bgColor rgb="FFEAF1DD"/>
      </patternFill>
    </fill>
    <fill>
      <patternFill patternType="solid">
        <fgColor theme="1"/>
        <bgColor theme="1"/>
      </patternFill>
    </fill>
    <fill>
      <patternFill patternType="solid">
        <fgColor rgb="FFBFBFBF"/>
        <bgColor rgb="FFBFBFBF"/>
      </patternFill>
    </fill>
    <fill>
      <patternFill patternType="solid">
        <fgColor rgb="FFF2F2F2"/>
        <bgColor rgb="FFF2F2F2"/>
      </patternFill>
    </fill>
    <fill>
      <patternFill patternType="solid">
        <fgColor rgb="FFA5A5A5"/>
        <bgColor rgb="FFA5A5A5"/>
      </patternFill>
    </fill>
    <fill>
      <patternFill patternType="solid">
        <fgColor rgb="FFFFCC00"/>
        <bgColor rgb="FFFFCC00"/>
      </patternFill>
    </fill>
  </fills>
  <borders count="101">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style="dotted">
        <color rgb="FF000000"/>
      </bottom>
      <diagonal/>
    </border>
    <border>
      <left/>
      <right/>
      <top style="dotted">
        <color rgb="FF00B0F0"/>
      </top>
      <bottom/>
      <diagonal/>
    </border>
    <border>
      <left/>
      <right/>
      <top style="dotted">
        <color rgb="FF000000"/>
      </top>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top style="dotted">
        <color rgb="FF000000"/>
      </top>
      <bottom style="thin">
        <color rgb="FF000000"/>
      </bottom>
      <diagonal/>
    </border>
    <border>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bottom/>
      <diagonal/>
    </border>
    <border>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top/>
      <bottom/>
      <diagonal/>
    </border>
    <border>
      <left style="medium">
        <color rgb="FF000000"/>
      </left>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bottom/>
      <diagonal/>
    </border>
    <border>
      <left/>
      <right style="thin">
        <color rgb="FF000000"/>
      </right>
      <top/>
      <bottom style="thin">
        <color rgb="FF000000"/>
      </bottom>
      <diagonal/>
    </border>
    <border>
      <left style="thin">
        <color rgb="FF000000"/>
      </left>
      <right style="medium">
        <color rgb="FF000000"/>
      </right>
      <top/>
      <bottom/>
      <diagonal/>
    </border>
    <border>
      <left/>
      <right style="thin">
        <color rgb="FF000000"/>
      </right>
      <top style="thin">
        <color rgb="FF000000"/>
      </top>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style="hair">
        <color rgb="FF000000"/>
      </bottom>
      <diagonal/>
    </border>
    <border>
      <left style="medium">
        <color rgb="FF000000"/>
      </left>
      <right style="thin">
        <color rgb="FF000000"/>
      </right>
      <top/>
      <bottom/>
      <diagonal/>
    </border>
    <border>
      <left style="thin">
        <color rgb="FF000000"/>
      </left>
      <right/>
      <top style="thin">
        <color rgb="FF000000"/>
      </top>
      <bottom style="medium">
        <color rgb="FF000000"/>
      </bottom>
      <diagonal/>
    </border>
    <border>
      <left/>
      <right/>
      <top style="medium">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hair">
        <color rgb="FF000000"/>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bottom/>
      <diagonal/>
    </border>
  </borders>
  <cellStyleXfs count="1">
    <xf numFmtId="0" fontId="0" fillId="0" borderId="0"/>
  </cellStyleXfs>
  <cellXfs count="458">
    <xf numFmtId="0" fontId="0" fillId="0" borderId="0" xfId="0" applyFont="1" applyAlignment="1"/>
    <xf numFmtId="0" fontId="1" fillId="0" borderId="0" xfId="0" applyFont="1" applyAlignment="1">
      <alignment horizontal="left" wrapText="1"/>
    </xf>
    <xf numFmtId="0" fontId="1" fillId="2" borderId="4" xfId="0" applyFont="1" applyFill="1" applyBorder="1" applyAlignment="1">
      <alignment horizontal="left" wrapText="1"/>
    </xf>
    <xf numFmtId="0" fontId="4"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 fillId="0" borderId="4" xfId="0" applyFont="1" applyBorder="1" applyAlignment="1">
      <alignment horizontal="left" wrapText="1"/>
    </xf>
    <xf numFmtId="164" fontId="1" fillId="0" borderId="4" xfId="0" applyNumberFormat="1" applyFont="1" applyBorder="1" applyAlignment="1">
      <alignment horizontal="right" wrapText="1"/>
    </xf>
    <xf numFmtId="10" fontId="1" fillId="0" borderId="4" xfId="0" applyNumberFormat="1" applyFont="1" applyBorder="1" applyAlignment="1">
      <alignment horizontal="right" wrapText="1"/>
    </xf>
    <xf numFmtId="0" fontId="1" fillId="0" borderId="4" xfId="0" applyFont="1" applyBorder="1" applyAlignment="1">
      <alignment horizontal="right" wrapText="1"/>
    </xf>
    <xf numFmtId="0" fontId="6" fillId="0" borderId="4" xfId="0" applyFont="1" applyBorder="1"/>
    <xf numFmtId="164" fontId="1" fillId="0" borderId="4" xfId="0" applyNumberFormat="1" applyFont="1" applyBorder="1" applyAlignment="1">
      <alignment horizontal="right" wrapText="1"/>
    </xf>
    <xf numFmtId="10" fontId="1" fillId="0" borderId="4" xfId="0" applyNumberFormat="1" applyFont="1" applyBorder="1" applyAlignment="1">
      <alignment horizontal="right" wrapText="1"/>
    </xf>
    <xf numFmtId="0" fontId="7"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xf>
    <xf numFmtId="0" fontId="7" fillId="0" borderId="4" xfId="0" applyFont="1" applyBorder="1" applyAlignment="1">
      <alignment horizontal="left" vertical="center"/>
    </xf>
    <xf numFmtId="0" fontId="13" fillId="0" borderId="0" xfId="0" applyFont="1"/>
    <xf numFmtId="22" fontId="11" fillId="5" borderId="10" xfId="0" applyNumberFormat="1" applyFont="1" applyFill="1" applyBorder="1" applyAlignment="1">
      <alignment horizontal="left" vertical="center"/>
    </xf>
    <xf numFmtId="22" fontId="11" fillId="5" borderId="11" xfId="0" applyNumberFormat="1" applyFont="1" applyFill="1" applyBorder="1" applyAlignment="1">
      <alignment horizontal="left" vertical="center"/>
    </xf>
    <xf numFmtId="0" fontId="7" fillId="0" borderId="1" xfId="0" applyFont="1" applyBorder="1" applyAlignment="1">
      <alignment horizontal="left" vertical="center"/>
    </xf>
    <xf numFmtId="22" fontId="11" fillId="5" borderId="15" xfId="0" applyNumberFormat="1" applyFont="1" applyFill="1" applyBorder="1" applyAlignment="1">
      <alignment horizontal="left" vertical="center"/>
    </xf>
    <xf numFmtId="0" fontId="7" fillId="5" borderId="16" xfId="0" applyFont="1" applyFill="1" applyBorder="1" applyAlignment="1">
      <alignment horizontal="center" vertical="center"/>
    </xf>
    <xf numFmtId="0" fontId="7" fillId="3" borderId="16" xfId="0" applyFont="1" applyFill="1" applyBorder="1" applyAlignment="1">
      <alignment vertical="center"/>
    </xf>
    <xf numFmtId="0" fontId="7" fillId="0" borderId="0" xfId="0" applyFont="1" applyAlignment="1">
      <alignment horizontal="right" vertical="center"/>
    </xf>
    <xf numFmtId="0" fontId="16" fillId="0" borderId="0" xfId="0" applyFont="1" applyAlignment="1">
      <alignment horizontal="center" vertical="center"/>
    </xf>
    <xf numFmtId="0" fontId="2" fillId="0" borderId="0" xfId="0" applyFont="1" applyAlignment="1">
      <alignment horizontal="center" vertical="center"/>
    </xf>
    <xf numFmtId="166" fontId="7" fillId="0" borderId="0" xfId="0" applyNumberFormat="1" applyFont="1" applyAlignment="1">
      <alignment horizontal="center" vertical="center"/>
    </xf>
    <xf numFmtId="0" fontId="9" fillId="0" borderId="0" xfId="0" applyFont="1" applyAlignment="1">
      <alignment horizontal="center" vertical="center"/>
    </xf>
    <xf numFmtId="167" fontId="15" fillId="0" borderId="0" xfId="0" applyNumberFormat="1" applyFont="1" applyAlignment="1">
      <alignment horizontal="center" vertical="center"/>
    </xf>
    <xf numFmtId="168" fontId="7" fillId="0" borderId="0" xfId="0" applyNumberFormat="1" applyFont="1" applyAlignment="1">
      <alignment horizontal="center" vertical="center"/>
    </xf>
    <xf numFmtId="10" fontId="7" fillId="0" borderId="0" xfId="0" applyNumberFormat="1" applyFont="1" applyAlignment="1">
      <alignment horizontal="center" vertical="center"/>
    </xf>
    <xf numFmtId="0" fontId="2"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7" fillId="5" borderId="16" xfId="0" applyFont="1" applyFill="1" applyBorder="1" applyAlignment="1">
      <alignment horizontal="right" vertical="center"/>
    </xf>
    <xf numFmtId="3" fontId="19" fillId="0" borderId="0" xfId="0" applyNumberFormat="1" applyFont="1" applyAlignment="1">
      <alignment horizontal="center" vertical="center"/>
    </xf>
    <xf numFmtId="3" fontId="15" fillId="0" borderId="0" xfId="0" applyNumberFormat="1" applyFont="1" applyAlignment="1">
      <alignment horizontal="center" vertical="center"/>
    </xf>
    <xf numFmtId="0" fontId="2" fillId="0" borderId="0" xfId="0" applyFont="1" applyAlignment="1">
      <alignment vertical="center"/>
    </xf>
    <xf numFmtId="169" fontId="15" fillId="6" borderId="16" xfId="0" applyNumberFormat="1" applyFont="1" applyFill="1" applyBorder="1" applyAlignment="1">
      <alignment horizontal="center" vertical="center"/>
    </xf>
    <xf numFmtId="169" fontId="15" fillId="6" borderId="20" xfId="0" applyNumberFormat="1" applyFont="1" applyFill="1" applyBorder="1" applyAlignment="1">
      <alignment horizontal="center" vertical="center"/>
    </xf>
    <xf numFmtId="167" fontId="15" fillId="6" borderId="21" xfId="0" applyNumberFormat="1" applyFont="1" applyFill="1" applyBorder="1" applyAlignment="1">
      <alignment horizontal="center" vertical="center"/>
    </xf>
    <xf numFmtId="167" fontId="15" fillId="0" borderId="22" xfId="0" applyNumberFormat="1" applyFont="1" applyBorder="1" applyAlignment="1">
      <alignment horizontal="center" vertical="center"/>
    </xf>
    <xf numFmtId="167" fontId="7" fillId="0" borderId="0" xfId="0" applyNumberFormat="1" applyFont="1" applyAlignment="1">
      <alignment horizontal="left" vertical="center"/>
    </xf>
    <xf numFmtId="168" fontId="15" fillId="6" borderId="21" xfId="0" applyNumberFormat="1" applyFont="1" applyFill="1" applyBorder="1" applyAlignment="1">
      <alignment horizontal="center" vertical="center"/>
    </xf>
    <xf numFmtId="167" fontId="7" fillId="0" borderId="0" xfId="0" applyNumberFormat="1" applyFont="1" applyAlignment="1">
      <alignment horizontal="center" vertical="center"/>
    </xf>
    <xf numFmtId="10" fontId="7" fillId="0" borderId="23" xfId="0" applyNumberFormat="1" applyFont="1" applyBorder="1" applyAlignment="1">
      <alignment horizontal="center" vertical="center"/>
    </xf>
    <xf numFmtId="3" fontId="15" fillId="6" borderId="21" xfId="0" applyNumberFormat="1" applyFont="1" applyFill="1" applyBorder="1" applyAlignment="1">
      <alignment horizontal="center" vertical="center"/>
    </xf>
    <xf numFmtId="3" fontId="7" fillId="0" borderId="0" xfId="0" applyNumberFormat="1" applyFont="1" applyAlignment="1">
      <alignment horizontal="center" vertical="center"/>
    </xf>
    <xf numFmtId="167" fontId="15" fillId="6" borderId="21" xfId="0" applyNumberFormat="1" applyFont="1" applyFill="1" applyBorder="1" applyAlignment="1">
      <alignment horizontal="center" vertical="center"/>
    </xf>
    <xf numFmtId="9" fontId="15" fillId="6" borderId="20" xfId="0" applyNumberFormat="1" applyFont="1" applyFill="1" applyBorder="1" applyAlignment="1">
      <alignment horizontal="center" vertical="center"/>
    </xf>
    <xf numFmtId="9" fontId="15" fillId="0" borderId="0" xfId="0" applyNumberFormat="1" applyFont="1" applyAlignment="1">
      <alignment horizontal="center" vertical="center"/>
    </xf>
    <xf numFmtId="0" fontId="7" fillId="0" borderId="0" xfId="0" applyFont="1" applyAlignment="1">
      <alignment horizontal="left" vertical="center"/>
    </xf>
    <xf numFmtId="0" fontId="7" fillId="0" borderId="24" xfId="0" applyFont="1" applyBorder="1" applyAlignment="1">
      <alignment horizontal="left" vertical="center" wrapText="1"/>
    </xf>
    <xf numFmtId="0" fontId="7" fillId="0" borderId="26" xfId="0" applyFont="1" applyBorder="1" applyAlignment="1">
      <alignment horizontal="left" vertical="center" wrapText="1"/>
    </xf>
    <xf numFmtId="167" fontId="2" fillId="0" borderId="0" xfId="0" applyNumberFormat="1" applyFont="1" applyAlignment="1">
      <alignment horizontal="center" vertical="center"/>
    </xf>
    <xf numFmtId="10" fontId="15" fillId="6" borderId="28" xfId="0" applyNumberFormat="1" applyFont="1" applyFill="1" applyBorder="1" applyAlignment="1">
      <alignment horizontal="center" vertical="center"/>
    </xf>
    <xf numFmtId="10" fontId="15" fillId="6" borderId="29" xfId="0" applyNumberFormat="1" applyFont="1" applyFill="1" applyBorder="1" applyAlignment="1">
      <alignment horizontal="center" vertical="center"/>
    </xf>
    <xf numFmtId="10" fontId="20" fillId="6" borderId="11" xfId="0" applyNumberFormat="1" applyFont="1" applyFill="1" applyBorder="1" applyAlignment="1">
      <alignment horizontal="center" vertical="center"/>
    </xf>
    <xf numFmtId="10" fontId="20" fillId="6" borderId="4" xfId="0" applyNumberFormat="1" applyFont="1" applyFill="1" applyBorder="1" applyAlignment="1">
      <alignment horizontal="center" vertical="center"/>
    </xf>
    <xf numFmtId="10" fontId="15" fillId="6" borderId="30" xfId="0" applyNumberFormat="1" applyFont="1" applyFill="1" applyBorder="1" applyAlignment="1">
      <alignment horizontal="center" vertical="center"/>
    </xf>
    <xf numFmtId="10" fontId="15" fillId="0" borderId="31" xfId="0" applyNumberFormat="1" applyFont="1" applyBorder="1" applyAlignment="1">
      <alignment horizontal="center" vertical="center"/>
    </xf>
    <xf numFmtId="10" fontId="15" fillId="0" borderId="24" xfId="0" applyNumberFormat="1" applyFont="1" applyBorder="1" applyAlignment="1">
      <alignment horizontal="center" vertical="center"/>
    </xf>
    <xf numFmtId="1" fontId="15" fillId="6" borderId="28" xfId="0" applyNumberFormat="1" applyFont="1" applyFill="1" applyBorder="1" applyAlignment="1">
      <alignment horizontal="center" vertical="center"/>
    </xf>
    <xf numFmtId="1" fontId="20" fillId="6" borderId="28" xfId="0" applyNumberFormat="1" applyFont="1" applyFill="1" applyBorder="1" applyAlignment="1">
      <alignment horizontal="center" vertical="center"/>
    </xf>
    <xf numFmtId="1" fontId="21" fillId="0" borderId="32"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7" fillId="0" borderId="26" xfId="0" applyFont="1" applyBorder="1" applyAlignment="1">
      <alignment horizontal="right" vertical="center"/>
    </xf>
    <xf numFmtId="1" fontId="20" fillId="0" borderId="32" xfId="0" applyNumberFormat="1" applyFont="1" applyBorder="1" applyAlignment="1">
      <alignment horizontal="center" vertical="center"/>
    </xf>
    <xf numFmtId="0" fontId="1" fillId="0" borderId="0" xfId="0" applyFont="1"/>
    <xf numFmtId="0" fontId="23" fillId="0" borderId="0" xfId="0" applyFont="1" applyAlignment="1">
      <alignment horizontal="center" vertical="center"/>
    </xf>
    <xf numFmtId="0" fontId="0" fillId="0" borderId="0" xfId="0" applyFont="1"/>
    <xf numFmtId="0" fontId="0" fillId="0" borderId="34" xfId="0" applyFont="1" applyBorder="1"/>
    <xf numFmtId="0" fontId="26" fillId="0" borderId="0" xfId="0" applyFont="1" applyAlignment="1">
      <alignment horizontal="left"/>
    </xf>
    <xf numFmtId="0" fontId="0" fillId="0" borderId="34" xfId="0" applyFont="1" applyBorder="1" applyAlignment="1">
      <alignment horizontal="left"/>
    </xf>
    <xf numFmtId="0" fontId="23" fillId="0" borderId="3" xfId="0" applyFont="1" applyBorder="1" applyAlignment="1">
      <alignment horizontal="right" wrapText="1"/>
    </xf>
    <xf numFmtId="0" fontId="0" fillId="0" borderId="0" xfId="0" applyFont="1" applyAlignment="1">
      <alignment horizontal="left"/>
    </xf>
    <xf numFmtId="0" fontId="0" fillId="0" borderId="31" xfId="0" applyFont="1" applyBorder="1"/>
    <xf numFmtId="0" fontId="23" fillId="2" borderId="4" xfId="0" applyFont="1" applyFill="1" applyBorder="1" applyAlignment="1">
      <alignment horizontal="center" vertical="center"/>
    </xf>
    <xf numFmtId="0" fontId="23" fillId="2" borderId="4" xfId="0" applyFont="1" applyFill="1" applyBorder="1" applyAlignment="1">
      <alignment horizontal="center" vertical="center" wrapText="1"/>
    </xf>
    <xf numFmtId="0" fontId="1" fillId="0" borderId="0" xfId="0" applyFont="1" applyAlignment="1"/>
    <xf numFmtId="0" fontId="1" fillId="0" borderId="4" xfId="0" applyFont="1" applyBorder="1" applyAlignment="1">
      <alignment horizontal="right" vertical="center" wrapText="1"/>
    </xf>
    <xf numFmtId="3" fontId="1" fillId="0" borderId="4" xfId="0" applyNumberFormat="1" applyFont="1" applyBorder="1" applyAlignment="1">
      <alignment horizontal="center" vertical="center" wrapText="1"/>
    </xf>
    <xf numFmtId="1" fontId="1" fillId="0" borderId="4" xfId="0" applyNumberFormat="1" applyFont="1" applyBorder="1" applyAlignment="1">
      <alignment horizontal="center" vertical="center"/>
    </xf>
    <xf numFmtId="167" fontId="1" fillId="0" borderId="4" xfId="0" applyNumberFormat="1" applyFont="1" applyBorder="1" applyAlignment="1">
      <alignment horizontal="center" vertical="center"/>
    </xf>
    <xf numFmtId="4" fontId="0" fillId="0" borderId="0" xfId="0" applyNumberFormat="1" applyFont="1"/>
    <xf numFmtId="4" fontId="1" fillId="0" borderId="0" xfId="0" applyNumberFormat="1" applyFont="1" applyAlignment="1"/>
    <xf numFmtId="164" fontId="1" fillId="0" borderId="0" xfId="0" applyNumberFormat="1" applyFont="1"/>
    <xf numFmtId="0" fontId="1" fillId="0" borderId="31" xfId="0" applyFont="1" applyBorder="1" applyAlignment="1">
      <alignment horizontal="right" vertical="center" wrapText="1"/>
    </xf>
    <xf numFmtId="3" fontId="1" fillId="0" borderId="31" xfId="0" applyNumberFormat="1" applyFont="1" applyBorder="1" applyAlignment="1">
      <alignment horizontal="center" vertical="center" wrapText="1"/>
    </xf>
    <xf numFmtId="1" fontId="1" fillId="0" borderId="31" xfId="0" applyNumberFormat="1" applyFont="1" applyBorder="1" applyAlignment="1">
      <alignment horizontal="center" vertical="center"/>
    </xf>
    <xf numFmtId="167" fontId="1" fillId="0" borderId="31" xfId="0" applyNumberFormat="1" applyFont="1" applyBorder="1" applyAlignment="1">
      <alignment horizontal="center" vertical="center"/>
    </xf>
    <xf numFmtId="4" fontId="1" fillId="0" borderId="0" xfId="0" applyNumberFormat="1" applyFont="1"/>
    <xf numFmtId="170" fontId="1" fillId="0" borderId="31" xfId="0" applyNumberFormat="1" applyFont="1" applyBorder="1" applyAlignment="1">
      <alignment horizontal="center" vertical="center" wrapText="1"/>
    </xf>
    <xf numFmtId="0" fontId="0" fillId="0" borderId="0" xfId="0" applyFont="1" applyAlignment="1">
      <alignment vertical="center"/>
    </xf>
    <xf numFmtId="0" fontId="30" fillId="2" borderId="4" xfId="0" applyFont="1" applyFill="1" applyBorder="1" applyAlignment="1">
      <alignment horizontal="right" vertical="center"/>
    </xf>
    <xf numFmtId="1" fontId="30" fillId="2" borderId="4" xfId="0" applyNumberFormat="1" applyFont="1" applyFill="1" applyBorder="1" applyAlignment="1">
      <alignment horizontal="center" vertical="center"/>
    </xf>
    <xf numFmtId="1" fontId="31" fillId="2" borderId="4" xfId="0" applyNumberFormat="1" applyFont="1" applyFill="1" applyBorder="1" applyAlignment="1">
      <alignment horizontal="center" vertical="center"/>
    </xf>
    <xf numFmtId="164" fontId="30" fillId="2" borderId="4" xfId="0" applyNumberFormat="1" applyFont="1" applyFill="1" applyBorder="1" applyAlignment="1">
      <alignment horizontal="center" vertical="center"/>
    </xf>
    <xf numFmtId="4" fontId="30" fillId="2" borderId="4" xfId="0" applyNumberFormat="1" applyFont="1" applyFill="1" applyBorder="1" applyAlignment="1">
      <alignment horizontal="center" vertical="center"/>
    </xf>
    <xf numFmtId="0" fontId="1" fillId="0" borderId="0" xfId="0" applyFont="1" applyAlignment="1">
      <alignment vertical="center"/>
    </xf>
    <xf numFmtId="0" fontId="29" fillId="0" borderId="0" xfId="0" applyFont="1" applyAlignment="1">
      <alignment horizontal="center" vertical="center"/>
    </xf>
    <xf numFmtId="0" fontId="32" fillId="0" borderId="0" xfId="0" applyFont="1" applyAlignment="1">
      <alignment horizontal="right"/>
    </xf>
    <xf numFmtId="0" fontId="32" fillId="0" borderId="0" xfId="0" applyFont="1" applyAlignment="1">
      <alignment horizontal="center" vertical="center"/>
    </xf>
    <xf numFmtId="4" fontId="32" fillId="0" borderId="0" xfId="0" applyNumberFormat="1" applyFont="1" applyAlignment="1">
      <alignment horizontal="center"/>
    </xf>
    <xf numFmtId="0" fontId="1" fillId="0" borderId="0" xfId="0" applyFont="1" applyAlignment="1">
      <alignment horizontal="center"/>
    </xf>
    <xf numFmtId="0" fontId="33" fillId="0" borderId="0" xfId="0" applyFont="1"/>
    <xf numFmtId="0" fontId="8" fillId="0" borderId="43" xfId="0" applyFont="1" applyBorder="1"/>
    <xf numFmtId="0" fontId="8" fillId="0" borderId="0" xfId="0" applyFont="1" applyAlignment="1">
      <alignment horizontal="right"/>
    </xf>
    <xf numFmtId="0" fontId="36" fillId="0" borderId="8" xfId="0" applyFont="1" applyBorder="1" applyAlignment="1">
      <alignment horizontal="center" vertical="center"/>
    </xf>
    <xf numFmtId="0" fontId="8" fillId="0" borderId="54" xfId="0" applyFont="1" applyBorder="1" applyAlignment="1">
      <alignment horizontal="center"/>
    </xf>
    <xf numFmtId="0" fontId="33" fillId="0" borderId="49" xfId="0" applyFont="1" applyBorder="1" applyAlignment="1">
      <alignment horizontal="left"/>
    </xf>
    <xf numFmtId="14" fontId="9" fillId="0" borderId="55" xfId="0" applyNumberFormat="1" applyFont="1" applyBorder="1" applyAlignment="1">
      <alignment horizontal="right" vertical="center"/>
    </xf>
    <xf numFmtId="0" fontId="8" fillId="0" borderId="54" xfId="0" applyFont="1" applyBorder="1" applyAlignment="1">
      <alignment horizontal="center" vertical="center"/>
    </xf>
    <xf numFmtId="0" fontId="8" fillId="0" borderId="59" xfId="0" applyFont="1" applyBorder="1" applyAlignment="1">
      <alignment horizontal="center"/>
    </xf>
    <xf numFmtId="1" fontId="2" fillId="0" borderId="60" xfId="0" applyNumberFormat="1" applyFont="1" applyBorder="1" applyAlignment="1">
      <alignment horizontal="center" vertical="center"/>
    </xf>
    <xf numFmtId="0" fontId="8" fillId="0" borderId="49" xfId="0" applyFont="1" applyBorder="1"/>
    <xf numFmtId="0" fontId="33" fillId="0" borderId="51" xfId="0" applyFont="1" applyBorder="1"/>
    <xf numFmtId="0" fontId="8" fillId="0" borderId="0" xfId="0" applyFont="1" applyAlignment="1">
      <alignment horizontal="center"/>
    </xf>
    <xf numFmtId="0" fontId="33" fillId="0" borderId="1" xfId="0" applyFont="1" applyBorder="1" applyAlignment="1">
      <alignment horizontal="left" vertical="center"/>
    </xf>
    <xf numFmtId="0" fontId="0" fillId="0" borderId="35" xfId="0" applyFont="1" applyBorder="1"/>
    <xf numFmtId="8" fontId="0" fillId="0" borderId="35" xfId="0" applyNumberFormat="1" applyFont="1" applyBorder="1"/>
    <xf numFmtId="0" fontId="8" fillId="0" borderId="48" xfId="0" applyFont="1" applyBorder="1" applyAlignment="1">
      <alignment horizontal="center" vertical="center"/>
    </xf>
    <xf numFmtId="8" fontId="7" fillId="0" borderId="0" xfId="0" applyNumberFormat="1" applyFont="1" applyAlignment="1">
      <alignment horizontal="center" vertical="center"/>
    </xf>
    <xf numFmtId="0" fontId="8" fillId="0" borderId="0" xfId="0" applyFont="1" applyAlignment="1">
      <alignment horizontal="center" vertical="center"/>
    </xf>
    <xf numFmtId="8" fontId="8" fillId="0" borderId="34" xfId="0" applyNumberFormat="1" applyFont="1" applyBorder="1" applyAlignment="1">
      <alignment horizontal="left" vertical="center"/>
    </xf>
    <xf numFmtId="3" fontId="8" fillId="0" borderId="66" xfId="0" applyNumberFormat="1" applyFont="1" applyBorder="1" applyAlignment="1">
      <alignment horizontal="center" vertical="center"/>
    </xf>
    <xf numFmtId="8" fontId="8" fillId="0" borderId="26" xfId="0" applyNumberFormat="1" applyFont="1" applyBorder="1" applyAlignment="1">
      <alignment horizontal="left" vertical="center"/>
    </xf>
    <xf numFmtId="8" fontId="2" fillId="0" borderId="4" xfId="0" applyNumberFormat="1" applyFont="1" applyBorder="1" applyAlignment="1">
      <alignment horizontal="center" vertical="center"/>
    </xf>
    <xf numFmtId="8" fontId="7" fillId="0" borderId="26" xfId="0" applyNumberFormat="1" applyFont="1" applyBorder="1" applyAlignment="1">
      <alignment horizontal="center" vertical="center"/>
    </xf>
    <xf numFmtId="14" fontId="2" fillId="0" borderId="1" xfId="0" applyNumberFormat="1" applyFont="1" applyBorder="1" applyAlignment="1">
      <alignment horizontal="center" vertical="center"/>
    </xf>
    <xf numFmtId="0" fontId="8" fillId="0" borderId="67" xfId="0" applyFont="1" applyBorder="1" applyAlignment="1">
      <alignment vertical="center"/>
    </xf>
    <xf numFmtId="0" fontId="8" fillId="0" borderId="0" xfId="0" applyFont="1"/>
    <xf numFmtId="0" fontId="38" fillId="0" borderId="0" xfId="0" applyFont="1" applyAlignment="1">
      <alignment horizontal="left"/>
    </xf>
    <xf numFmtId="0" fontId="8" fillId="7" borderId="54" xfId="0" applyFont="1" applyFill="1" applyBorder="1" applyAlignment="1">
      <alignment horizontal="center"/>
    </xf>
    <xf numFmtId="0" fontId="8" fillId="7" borderId="70" xfId="0" applyFont="1" applyFill="1" applyBorder="1" applyAlignment="1">
      <alignment horizontal="center"/>
    </xf>
    <xf numFmtId="0" fontId="8" fillId="7" borderId="71" xfId="0" applyFont="1" applyFill="1" applyBorder="1" applyAlignment="1">
      <alignment horizontal="center"/>
    </xf>
    <xf numFmtId="172" fontId="33" fillId="0" borderId="72" xfId="0" applyNumberFormat="1" applyFont="1" applyBorder="1" applyAlignment="1">
      <alignment horizontal="right" vertical="center" wrapText="1"/>
    </xf>
    <xf numFmtId="0" fontId="42" fillId="0" borderId="0" xfId="0" applyFont="1"/>
    <xf numFmtId="0" fontId="8" fillId="0" borderId="48" xfId="0" applyFont="1" applyBorder="1" applyAlignment="1">
      <alignment horizontal="center"/>
    </xf>
    <xf numFmtId="9" fontId="33" fillId="0" borderId="3" xfId="0" applyNumberFormat="1" applyFont="1" applyBorder="1" applyAlignment="1">
      <alignment horizontal="left"/>
    </xf>
    <xf numFmtId="0" fontId="44" fillId="0" borderId="2" xfId="0" applyFont="1" applyBorder="1" applyAlignment="1">
      <alignment horizontal="center" vertical="center"/>
    </xf>
    <xf numFmtId="10" fontId="2" fillId="0" borderId="3" xfId="0" applyNumberFormat="1" applyFont="1" applyBorder="1" applyAlignment="1">
      <alignment horizontal="center" vertical="center"/>
    </xf>
    <xf numFmtId="172" fontId="7" fillId="0" borderId="72" xfId="0" applyNumberFormat="1" applyFont="1" applyBorder="1" applyAlignment="1">
      <alignment horizontal="center" vertical="center" wrapText="1"/>
    </xf>
    <xf numFmtId="172" fontId="33" fillId="0" borderId="72" xfId="0" applyNumberFormat="1" applyFont="1" applyBorder="1" applyAlignment="1">
      <alignment horizontal="center" vertical="center" wrapText="1"/>
    </xf>
    <xf numFmtId="0" fontId="33" fillId="0" borderId="4" xfId="0" applyFont="1" applyBorder="1" applyAlignment="1">
      <alignment horizontal="center" vertical="center"/>
    </xf>
    <xf numFmtId="173" fontId="33" fillId="0" borderId="72" xfId="0" applyNumberFormat="1" applyFont="1" applyBorder="1" applyAlignment="1">
      <alignment horizontal="center" vertical="center" wrapText="1"/>
    </xf>
    <xf numFmtId="0" fontId="45" fillId="0" borderId="0" xfId="0" applyFont="1"/>
    <xf numFmtId="172" fontId="8" fillId="9" borderId="75" xfId="0" applyNumberFormat="1" applyFont="1" applyFill="1" applyBorder="1" applyAlignment="1">
      <alignment horizontal="center" vertical="center"/>
    </xf>
    <xf numFmtId="172" fontId="8" fillId="0" borderId="0" xfId="0" applyNumberFormat="1" applyFont="1" applyAlignment="1">
      <alignment horizontal="center" vertical="center"/>
    </xf>
    <xf numFmtId="0" fontId="33" fillId="7" borderId="76" xfId="0" applyFont="1" applyFill="1" applyBorder="1" applyAlignment="1">
      <alignment horizontal="center"/>
    </xf>
    <xf numFmtId="174" fontId="33" fillId="0" borderId="72" xfId="0" applyNumberFormat="1" applyFont="1" applyBorder="1" applyAlignment="1">
      <alignment horizontal="right" vertical="center"/>
    </xf>
    <xf numFmtId="174" fontId="8" fillId="0" borderId="72" xfId="0" applyNumberFormat="1" applyFont="1" applyBorder="1" applyAlignment="1">
      <alignment horizontal="right" vertical="center"/>
    </xf>
    <xf numFmtId="0" fontId="33" fillId="0" borderId="2" xfId="0" applyFont="1" applyBorder="1" applyAlignment="1">
      <alignment horizontal="left" vertical="center"/>
    </xf>
    <xf numFmtId="0" fontId="33" fillId="0" borderId="2" xfId="0" applyFont="1" applyBorder="1" applyAlignment="1">
      <alignment vertical="center"/>
    </xf>
    <xf numFmtId="175" fontId="33" fillId="0" borderId="2" xfId="0" applyNumberFormat="1" applyFont="1" applyBorder="1" applyAlignment="1">
      <alignment horizontal="center" vertical="center"/>
    </xf>
    <xf numFmtId="10" fontId="33" fillId="0" borderId="3" xfId="0" applyNumberFormat="1" applyFont="1" applyBorder="1" applyAlignment="1">
      <alignment horizontal="center" vertical="center"/>
    </xf>
    <xf numFmtId="0" fontId="45" fillId="0" borderId="0" xfId="0" applyFont="1" applyAlignment="1">
      <alignment vertical="center"/>
    </xf>
    <xf numFmtId="172" fontId="8" fillId="7" borderId="72" xfId="0" applyNumberFormat="1" applyFont="1" applyFill="1" applyBorder="1" applyAlignment="1">
      <alignment horizontal="center" vertical="center"/>
    </xf>
    <xf numFmtId="0" fontId="8" fillId="0" borderId="43" xfId="0" applyFont="1" applyBorder="1" applyAlignment="1">
      <alignment horizontal="center"/>
    </xf>
    <xf numFmtId="172" fontId="8" fillId="0" borderId="77" xfId="0" applyNumberFormat="1" applyFont="1" applyBorder="1" applyAlignment="1">
      <alignment horizontal="center" vertical="center"/>
    </xf>
    <xf numFmtId="0" fontId="33" fillId="7" borderId="78" xfId="0" applyFont="1" applyFill="1" applyBorder="1" applyAlignment="1">
      <alignment horizontal="center"/>
    </xf>
    <xf numFmtId="0" fontId="8" fillId="7" borderId="80" xfId="0" applyFont="1" applyFill="1" applyBorder="1" applyAlignment="1">
      <alignment horizontal="center"/>
    </xf>
    <xf numFmtId="174" fontId="8" fillId="7" borderId="72" xfId="0" applyNumberFormat="1" applyFont="1" applyFill="1" applyBorder="1" applyAlignment="1">
      <alignment vertical="center"/>
    </xf>
    <xf numFmtId="0" fontId="33" fillId="0" borderId="0" xfId="0" applyFont="1" applyAlignment="1">
      <alignment horizontal="left"/>
    </xf>
    <xf numFmtId="10" fontId="8" fillId="0" borderId="0" xfId="0" applyNumberFormat="1" applyFont="1" applyAlignment="1">
      <alignment horizontal="center"/>
    </xf>
    <xf numFmtId="0" fontId="8" fillId="0" borderId="77" xfId="0" applyFont="1" applyBorder="1" applyAlignment="1">
      <alignment horizontal="right"/>
    </xf>
    <xf numFmtId="8" fontId="0" fillId="0" borderId="0" xfId="0" applyNumberFormat="1" applyFont="1" applyAlignment="1">
      <alignment vertical="center"/>
    </xf>
    <xf numFmtId="0" fontId="8" fillId="0" borderId="73" xfId="0" applyFont="1" applyBorder="1" applyAlignment="1">
      <alignment horizontal="center" vertical="center"/>
    </xf>
    <xf numFmtId="174" fontId="7" fillId="0" borderId="74" xfId="0" applyNumberFormat="1" applyFont="1" applyBorder="1" applyAlignment="1">
      <alignment horizontal="right" vertical="center"/>
    </xf>
    <xf numFmtId="174" fontId="7" fillId="0" borderId="72" xfId="0" applyNumberFormat="1" applyFont="1" applyBorder="1" applyAlignment="1">
      <alignment horizontal="right" vertical="center"/>
    </xf>
    <xf numFmtId="174" fontId="8" fillId="7" borderId="72" xfId="0" applyNumberFormat="1" applyFont="1" applyFill="1" applyBorder="1" applyAlignment="1">
      <alignment horizontal="center" vertical="center"/>
    </xf>
    <xf numFmtId="0" fontId="33" fillId="0" borderId="43" xfId="0" applyFont="1" applyBorder="1"/>
    <xf numFmtId="0" fontId="38" fillId="0" borderId="77" xfId="0" applyFont="1" applyBorder="1" applyAlignment="1">
      <alignment horizontal="left"/>
    </xf>
    <xf numFmtId="0" fontId="33" fillId="7" borderId="78" xfId="0" applyFont="1" applyFill="1" applyBorder="1" applyAlignment="1">
      <alignment horizontal="center" vertical="center"/>
    </xf>
    <xf numFmtId="0" fontId="8" fillId="7" borderId="80" xfId="0" applyFont="1" applyFill="1" applyBorder="1" applyAlignment="1">
      <alignment horizontal="center" vertical="center"/>
    </xf>
    <xf numFmtId="0" fontId="33" fillId="0" borderId="54" xfId="0" applyFont="1" applyBorder="1" applyAlignment="1">
      <alignment vertical="center"/>
    </xf>
    <xf numFmtId="174" fontId="46" fillId="9" borderId="75" xfId="0" applyNumberFormat="1" applyFont="1" applyFill="1" applyBorder="1" applyAlignment="1">
      <alignment vertical="center"/>
    </xf>
    <xf numFmtId="0" fontId="33" fillId="0" borderId="0" xfId="0" applyFont="1" applyAlignment="1">
      <alignment vertical="center"/>
    </xf>
    <xf numFmtId="4" fontId="46" fillId="0" borderId="0" xfId="0" applyNumberFormat="1" applyFont="1" applyAlignment="1">
      <alignment vertical="center"/>
    </xf>
    <xf numFmtId="172" fontId="33" fillId="0" borderId="72" xfId="0" applyNumberFormat="1" applyFont="1" applyBorder="1" applyAlignment="1">
      <alignment horizontal="center" vertical="center"/>
    </xf>
    <xf numFmtId="172" fontId="7" fillId="0" borderId="72" xfId="0" applyNumberFormat="1" applyFont="1" applyBorder="1" applyAlignment="1">
      <alignment horizontal="center" vertical="center"/>
    </xf>
    <xf numFmtId="0" fontId="12" fillId="0" borderId="0" xfId="0" applyFont="1" applyAlignment="1">
      <alignment horizontal="center" vertical="center"/>
    </xf>
    <xf numFmtId="174" fontId="47" fillId="0" borderId="4" xfId="0" applyNumberFormat="1" applyFont="1" applyBorder="1" applyAlignment="1">
      <alignment horizontal="left" vertical="center" wrapText="1"/>
    </xf>
    <xf numFmtId="0" fontId="33" fillId="10" borderId="76" xfId="0" applyFont="1" applyFill="1" applyBorder="1" applyAlignment="1">
      <alignment horizontal="center"/>
    </xf>
    <xf numFmtId="0" fontId="8" fillId="10" borderId="71" xfId="0" applyFont="1" applyFill="1" applyBorder="1" applyAlignment="1">
      <alignment horizontal="center"/>
    </xf>
    <xf numFmtId="174" fontId="0" fillId="0" borderId="0" xfId="0" applyNumberFormat="1" applyFont="1"/>
    <xf numFmtId="0" fontId="18" fillId="0" borderId="0" xfId="0" applyFont="1" applyAlignment="1">
      <alignment horizontal="center" vertical="center"/>
    </xf>
    <xf numFmtId="0" fontId="33" fillId="0" borderId="1" xfId="0" applyFont="1" applyBorder="1" applyAlignment="1">
      <alignment vertical="center"/>
    </xf>
    <xf numFmtId="0" fontId="33" fillId="0" borderId="3" xfId="0" applyFont="1" applyBorder="1" applyAlignment="1">
      <alignment vertical="center"/>
    </xf>
    <xf numFmtId="0" fontId="49" fillId="3" borderId="15" xfId="0" applyFont="1" applyFill="1" applyBorder="1" applyAlignment="1">
      <alignment horizontal="center" vertical="center"/>
    </xf>
    <xf numFmtId="0" fontId="7" fillId="0" borderId="54" xfId="0" applyFont="1" applyBorder="1" applyAlignment="1">
      <alignment horizontal="center" vertical="center"/>
    </xf>
    <xf numFmtId="0" fontId="7" fillId="0" borderId="48" xfId="0" applyFont="1" applyBorder="1" applyAlignment="1">
      <alignment horizontal="center" vertical="center"/>
    </xf>
    <xf numFmtId="0" fontId="7" fillId="0" borderId="2" xfId="0" applyFont="1" applyBorder="1" applyAlignment="1">
      <alignment horizontal="left" vertical="center"/>
    </xf>
    <xf numFmtId="0" fontId="7" fillId="0" borderId="2" xfId="0" applyFont="1" applyBorder="1"/>
    <xf numFmtId="10" fontId="7" fillId="0" borderId="2" xfId="0" applyNumberFormat="1" applyFont="1" applyBorder="1" applyAlignment="1">
      <alignment horizontal="center" vertical="center"/>
    </xf>
    <xf numFmtId="0" fontId="2" fillId="0" borderId="3" xfId="0" applyFont="1" applyBorder="1"/>
    <xf numFmtId="174" fontId="2" fillId="0" borderId="53" xfId="0" applyNumberFormat="1" applyFont="1" applyBorder="1" applyAlignment="1">
      <alignment horizontal="right" vertical="center"/>
    </xf>
    <xf numFmtId="0" fontId="7" fillId="0" borderId="4" xfId="0" applyFont="1" applyBorder="1" applyAlignment="1">
      <alignment horizontal="center" vertical="center"/>
    </xf>
    <xf numFmtId="0" fontId="7" fillId="0" borderId="26" xfId="0" applyFont="1" applyBorder="1" applyAlignment="1">
      <alignment horizontal="left" vertical="center"/>
    </xf>
    <xf numFmtId="0" fontId="7" fillId="0" borderId="26" xfId="0" applyFont="1" applyBorder="1"/>
    <xf numFmtId="10" fontId="7" fillId="0" borderId="26" xfId="0" applyNumberFormat="1" applyFont="1" applyBorder="1" applyAlignment="1">
      <alignment horizontal="center" vertical="center"/>
    </xf>
    <xf numFmtId="0" fontId="2" fillId="0" borderId="52" xfId="0" applyFont="1" applyBorder="1"/>
    <xf numFmtId="174" fontId="7" fillId="0" borderId="53" xfId="0" applyNumberFormat="1" applyFont="1" applyBorder="1" applyAlignment="1">
      <alignment horizontal="right" vertical="center"/>
    </xf>
    <xf numFmtId="174" fontId="8" fillId="7" borderId="72" xfId="0" applyNumberFormat="1" applyFont="1" applyFill="1" applyBorder="1" applyAlignment="1">
      <alignment horizontal="right" vertical="center"/>
    </xf>
    <xf numFmtId="4" fontId="8" fillId="0" borderId="77" xfId="0" applyNumberFormat="1" applyFont="1" applyBorder="1" applyAlignment="1">
      <alignment horizontal="right" vertical="center"/>
    </xf>
    <xf numFmtId="0" fontId="33" fillId="0" borderId="43" xfId="0" applyFont="1" applyBorder="1" applyAlignment="1">
      <alignment horizontal="center"/>
    </xf>
    <xf numFmtId="0" fontId="33" fillId="0" borderId="0" xfId="0" applyFont="1" applyAlignment="1">
      <alignment horizontal="center"/>
    </xf>
    <xf numFmtId="0" fontId="8" fillId="0" borderId="77" xfId="0" applyFont="1" applyBorder="1" applyAlignment="1">
      <alignment horizontal="center"/>
    </xf>
    <xf numFmtId="0" fontId="33" fillId="7" borderId="76" xfId="0" applyFont="1" applyFill="1" applyBorder="1" applyAlignment="1">
      <alignment horizontal="center" vertical="center"/>
    </xf>
    <xf numFmtId="0" fontId="8" fillId="7" borderId="71" xfId="0" applyFont="1" applyFill="1" applyBorder="1" applyAlignment="1">
      <alignment horizontal="center" vertical="center"/>
    </xf>
    <xf numFmtId="0" fontId="33" fillId="0" borderId="54" xfId="0" applyFont="1" applyBorder="1" applyAlignment="1">
      <alignment horizontal="center"/>
    </xf>
    <xf numFmtId="174" fontId="33" fillId="0" borderId="72" xfId="0" applyNumberFormat="1" applyFont="1" applyBorder="1" applyAlignment="1">
      <alignment horizontal="right"/>
    </xf>
    <xf numFmtId="174" fontId="46" fillId="11" borderId="75" xfId="0" applyNumberFormat="1" applyFont="1" applyFill="1" applyBorder="1" applyAlignment="1">
      <alignment vertical="center"/>
    </xf>
    <xf numFmtId="0" fontId="8" fillId="7" borderId="92" xfId="0" applyFont="1" applyFill="1" applyBorder="1" applyAlignment="1">
      <alignment horizontal="center"/>
    </xf>
    <xf numFmtId="0" fontId="8" fillId="7" borderId="93" xfId="0" applyFont="1" applyFill="1" applyBorder="1" applyAlignment="1">
      <alignment horizontal="center"/>
    </xf>
    <xf numFmtId="0" fontId="8" fillId="0" borderId="73" xfId="0" applyFont="1" applyBorder="1" applyAlignment="1">
      <alignment horizontal="center"/>
    </xf>
    <xf numFmtId="174" fontId="33" fillId="0" borderId="74" xfId="0" applyNumberFormat="1" applyFont="1" applyBorder="1" applyAlignment="1">
      <alignment horizontal="center"/>
    </xf>
    <xf numFmtId="0" fontId="33" fillId="0" borderId="0" xfId="0" applyFont="1" applyAlignment="1">
      <alignment horizontal="left" vertical="center"/>
    </xf>
    <xf numFmtId="10" fontId="33" fillId="0" borderId="0" xfId="0" applyNumberFormat="1" applyFont="1" applyAlignment="1">
      <alignment horizontal="center" vertical="center"/>
    </xf>
    <xf numFmtId="4" fontId="33" fillId="0" borderId="0" xfId="0" applyNumberFormat="1" applyFont="1" applyAlignment="1">
      <alignment horizontal="right" vertical="center"/>
    </xf>
    <xf numFmtId="0" fontId="8" fillId="7" borderId="92" xfId="0" applyFont="1" applyFill="1" applyBorder="1" applyAlignment="1">
      <alignment horizontal="center" vertical="center"/>
    </xf>
    <xf numFmtId="0" fontId="8" fillId="7" borderId="94" xfId="0" applyFont="1" applyFill="1" applyBorder="1" applyAlignment="1">
      <alignment horizontal="center" vertical="center"/>
    </xf>
    <xf numFmtId="174" fontId="8" fillId="0" borderId="83" xfId="0" applyNumberFormat="1" applyFont="1" applyBorder="1" applyAlignment="1">
      <alignment horizontal="center" vertical="center"/>
    </xf>
    <xf numFmtId="10" fontId="7" fillId="0" borderId="51" xfId="0" applyNumberFormat="1" applyFont="1" applyBorder="1" applyAlignment="1">
      <alignment horizontal="center" vertical="center"/>
    </xf>
    <xf numFmtId="176" fontId="2" fillId="3" borderId="94" xfId="0" applyNumberFormat="1" applyFont="1" applyFill="1" applyBorder="1" applyAlignment="1">
      <alignment horizontal="center" vertical="center"/>
    </xf>
    <xf numFmtId="174" fontId="33" fillId="0" borderId="52" xfId="0" applyNumberFormat="1" applyFont="1" applyBorder="1" applyAlignment="1">
      <alignment vertical="center"/>
    </xf>
    <xf numFmtId="10" fontId="2" fillId="3" borderId="95" xfId="0" applyNumberFormat="1" applyFont="1" applyFill="1" applyBorder="1" applyAlignment="1">
      <alignment horizontal="center" vertical="center"/>
    </xf>
    <xf numFmtId="174" fontId="33" fillId="0" borderId="96" xfId="0" applyNumberFormat="1" applyFont="1" applyBorder="1" applyAlignment="1">
      <alignment vertical="center"/>
    </xf>
    <xf numFmtId="174" fontId="8" fillId="0" borderId="72" xfId="0" applyNumberFormat="1" applyFont="1" applyBorder="1" applyAlignment="1">
      <alignment horizontal="center" vertical="center"/>
    </xf>
    <xf numFmtId="174" fontId="33" fillId="0" borderId="72" xfId="0" applyNumberFormat="1" applyFont="1" applyBorder="1" applyAlignment="1">
      <alignment horizontal="center" vertical="center"/>
    </xf>
    <xf numFmtId="10" fontId="8" fillId="0" borderId="0" xfId="0" applyNumberFormat="1" applyFont="1" applyAlignment="1">
      <alignment horizontal="center" vertical="center"/>
    </xf>
    <xf numFmtId="0" fontId="8" fillId="0" borderId="51" xfId="0" applyFont="1" applyBorder="1" applyAlignment="1">
      <alignment vertical="center"/>
    </xf>
    <xf numFmtId="0" fontId="8" fillId="0" borderId="26" xfId="0" applyFont="1" applyBorder="1" applyAlignment="1">
      <alignment vertical="center"/>
    </xf>
    <xf numFmtId="0" fontId="8" fillId="0" borderId="52" xfId="0" applyFont="1" applyBorder="1" applyAlignment="1">
      <alignment vertical="center"/>
    </xf>
    <xf numFmtId="174" fontId="8" fillId="0" borderId="74" xfId="0" applyNumberFormat="1" applyFont="1" applyBorder="1" applyAlignment="1">
      <alignment horizontal="right" vertical="center"/>
    </xf>
    <xf numFmtId="0" fontId="8" fillId="0" borderId="1"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7" borderId="54" xfId="0" applyFont="1" applyFill="1" applyBorder="1" applyAlignment="1">
      <alignment horizontal="center" vertical="center"/>
    </xf>
    <xf numFmtId="174" fontId="46" fillId="7" borderId="72" xfId="0" applyNumberFormat="1" applyFont="1" applyFill="1" applyBorder="1" applyAlignment="1">
      <alignment horizontal="right" vertical="center"/>
    </xf>
    <xf numFmtId="174" fontId="46" fillId="9" borderId="75" xfId="0" applyNumberFormat="1" applyFont="1" applyFill="1" applyBorder="1" applyAlignment="1">
      <alignment horizontal="right" vertical="center"/>
    </xf>
    <xf numFmtId="0" fontId="8" fillId="7" borderId="98" xfId="0" applyFont="1" applyFill="1" applyBorder="1" applyAlignment="1">
      <alignment horizontal="center" vertical="center" wrapText="1"/>
    </xf>
    <xf numFmtId="0" fontId="8" fillId="7" borderId="71" xfId="0" applyFont="1" applyFill="1" applyBorder="1" applyAlignment="1">
      <alignment horizontal="center" vertical="center" wrapText="1"/>
    </xf>
    <xf numFmtId="0" fontId="8" fillId="0" borderId="48" xfId="0" applyFont="1" applyBorder="1" applyAlignment="1">
      <alignment horizontal="center" vertical="center" wrapText="1"/>
    </xf>
    <xf numFmtId="174" fontId="8" fillId="0" borderId="31" xfId="0" applyNumberFormat="1" applyFont="1" applyBorder="1" applyAlignment="1">
      <alignment horizontal="center" vertical="center"/>
    </xf>
    <xf numFmtId="1" fontId="9" fillId="0" borderId="31" xfId="0" applyNumberFormat="1" applyFont="1" applyBorder="1" applyAlignment="1">
      <alignment horizontal="center" vertical="center"/>
    </xf>
    <xf numFmtId="174" fontId="8" fillId="0" borderId="50" xfId="0" applyNumberFormat="1" applyFont="1" applyBorder="1" applyAlignment="1">
      <alignment horizontal="center" vertical="center"/>
    </xf>
    <xf numFmtId="1" fontId="9" fillId="0" borderId="50" xfId="0" applyNumberFormat="1" applyFont="1" applyBorder="1" applyAlignment="1">
      <alignment horizontal="center" vertical="center"/>
    </xf>
    <xf numFmtId="174" fontId="8" fillId="0" borderId="55" xfId="0" applyNumberFormat="1" applyFont="1" applyBorder="1" applyAlignment="1">
      <alignment horizontal="center" vertical="center"/>
    </xf>
    <xf numFmtId="174" fontId="8" fillId="9" borderId="99" xfId="0" applyNumberFormat="1" applyFont="1" applyFill="1" applyBorder="1" applyAlignment="1">
      <alignment horizontal="right" vertical="center"/>
    </xf>
    <xf numFmtId="4" fontId="8" fillId="0" borderId="0" xfId="0" applyNumberFormat="1" applyFont="1" applyAlignment="1">
      <alignment horizontal="right"/>
    </xf>
    <xf numFmtId="0" fontId="8" fillId="7" borderId="93" xfId="0" applyFont="1" applyFill="1" applyBorder="1" applyAlignment="1">
      <alignment horizontal="center" vertical="center"/>
    </xf>
    <xf numFmtId="174" fontId="8" fillId="0" borderId="74" xfId="0" applyNumberFormat="1" applyFont="1" applyBorder="1" applyAlignment="1">
      <alignment horizontal="center" vertical="center" wrapText="1"/>
    </xf>
    <xf numFmtId="0" fontId="8" fillId="0" borderId="4" xfId="0" applyFont="1" applyBorder="1" applyAlignment="1">
      <alignment horizontal="center" vertical="center" wrapText="1"/>
    </xf>
    <xf numFmtId="174" fontId="8" fillId="0" borderId="4" xfId="0" applyNumberFormat="1" applyFont="1" applyBorder="1" applyAlignment="1">
      <alignment horizontal="center" vertical="center" wrapText="1"/>
    </xf>
    <xf numFmtId="0" fontId="8" fillId="0" borderId="0" xfId="0" applyFont="1" applyAlignment="1">
      <alignment horizontal="left"/>
    </xf>
    <xf numFmtId="0" fontId="18" fillId="0" borderId="0" xfId="0" applyFont="1"/>
    <xf numFmtId="0" fontId="8" fillId="7" borderId="100" xfId="0" applyFont="1" applyFill="1" applyBorder="1" applyAlignment="1">
      <alignment horizontal="center"/>
    </xf>
    <xf numFmtId="1" fontId="2" fillId="0" borderId="31" xfId="0" applyNumberFormat="1" applyFont="1" applyBorder="1" applyAlignment="1">
      <alignment horizontal="center" vertical="center"/>
    </xf>
    <xf numFmtId="1" fontId="2" fillId="0" borderId="50" xfId="0" applyNumberFormat="1" applyFont="1" applyBorder="1" applyAlignment="1">
      <alignment horizontal="center" vertical="center"/>
    </xf>
    <xf numFmtId="8" fontId="2" fillId="0" borderId="26" xfId="0" applyNumberFormat="1" applyFont="1" applyBorder="1" applyAlignment="1">
      <alignment horizontal="center" vertical="center"/>
    </xf>
    <xf numFmtId="8" fontId="0" fillId="0" borderId="0" xfId="0" applyNumberFormat="1" applyFont="1"/>
    <xf numFmtId="4" fontId="0" fillId="0" borderId="0" xfId="0" applyNumberFormat="1" applyFont="1" applyAlignment="1">
      <alignment vertical="center"/>
    </xf>
    <xf numFmtId="4" fontId="8" fillId="0" borderId="66" xfId="0" applyNumberFormat="1" applyFont="1" applyBorder="1" applyAlignment="1">
      <alignment horizontal="center" vertical="center"/>
    </xf>
    <xf numFmtId="0" fontId="36" fillId="0" borderId="0" xfId="0" applyFont="1" applyAlignment="1">
      <alignment horizontal="center" wrapText="1"/>
    </xf>
    <xf numFmtId="0" fontId="15" fillId="7" borderId="4" xfId="0" applyFont="1" applyFill="1" applyBorder="1" applyAlignment="1">
      <alignment horizontal="center" wrapText="1"/>
    </xf>
    <xf numFmtId="4" fontId="15" fillId="7" borderId="4" xfId="0" applyNumberFormat="1" applyFont="1" applyFill="1" applyBorder="1" applyAlignment="1">
      <alignment horizontal="center" wrapText="1"/>
    </xf>
    <xf numFmtId="4" fontId="51" fillId="7" borderId="4" xfId="0" applyNumberFormat="1" applyFont="1" applyFill="1" applyBorder="1" applyAlignment="1">
      <alignment horizontal="center" wrapText="1"/>
    </xf>
    <xf numFmtId="0" fontId="4" fillId="0" borderId="4" xfId="0" applyFont="1" applyBorder="1" applyAlignment="1">
      <alignment wrapText="1"/>
    </xf>
    <xf numFmtId="0" fontId="19" fillId="0" borderId="4" xfId="0" applyFont="1" applyBorder="1" applyAlignment="1">
      <alignment horizontal="center" wrapText="1"/>
    </xf>
    <xf numFmtId="164" fontId="19" fillId="0" borderId="4" xfId="0" applyNumberFormat="1" applyFont="1" applyBorder="1" applyAlignment="1">
      <alignment horizontal="center" wrapText="1"/>
    </xf>
    <xf numFmtId="3" fontId="19" fillId="0" borderId="4" xfId="0" applyNumberFormat="1" applyFont="1" applyBorder="1" applyAlignment="1">
      <alignment horizontal="center" wrapText="1"/>
    </xf>
    <xf numFmtId="170" fontId="19" fillId="0" borderId="4" xfId="0" applyNumberFormat="1" applyFont="1" applyBorder="1" applyAlignment="1">
      <alignment horizontal="center" wrapText="1"/>
    </xf>
    <xf numFmtId="4" fontId="15" fillId="12" borderId="4" xfId="0" applyNumberFormat="1" applyFont="1" applyFill="1" applyBorder="1" applyAlignment="1">
      <alignment horizontal="right" wrapText="1"/>
    </xf>
    <xf numFmtId="3" fontId="6" fillId="0" borderId="0" xfId="0" applyNumberFormat="1" applyFont="1"/>
    <xf numFmtId="0" fontId="6" fillId="0" borderId="0" xfId="0" applyFont="1"/>
    <xf numFmtId="4" fontId="6" fillId="0" borderId="0" xfId="0" applyNumberFormat="1" applyFont="1"/>
    <xf numFmtId="0" fontId="6" fillId="0" borderId="4" xfId="0" applyFont="1" applyBorder="1" applyAlignment="1">
      <alignment wrapText="1"/>
    </xf>
    <xf numFmtId="4" fontId="19" fillId="0" borderId="4" xfId="0" applyNumberFormat="1" applyFont="1" applyBorder="1" applyAlignment="1">
      <alignment horizontal="center" wrapText="1"/>
    </xf>
    <xf numFmtId="0" fontId="52" fillId="0" borderId="0" xfId="0" applyFont="1"/>
    <xf numFmtId="0" fontId="53" fillId="0" borderId="4" xfId="0" applyFont="1" applyBorder="1"/>
    <xf numFmtId="4" fontId="53" fillId="0" borderId="4" xfId="0" applyNumberFormat="1" applyFont="1" applyBorder="1" applyAlignment="1">
      <alignment horizontal="right"/>
    </xf>
    <xf numFmtId="0" fontId="11" fillId="0" borderId="4" xfId="0" applyFont="1" applyBorder="1" applyAlignment="1">
      <alignment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2" fillId="3" borderId="5" xfId="0" applyFont="1" applyFill="1" applyBorder="1" applyAlignment="1">
      <alignment horizontal="center" vertical="center"/>
    </xf>
    <xf numFmtId="0" fontId="3" fillId="0" borderId="6" xfId="0" applyFont="1" applyBorder="1"/>
    <xf numFmtId="0" fontId="3" fillId="0" borderId="7" xfId="0" applyFont="1" applyBorder="1"/>
    <xf numFmtId="0" fontId="10" fillId="0" borderId="1" xfId="0" applyFont="1" applyBorder="1" applyAlignment="1">
      <alignment horizontal="center" vertical="center" wrapText="1"/>
    </xf>
    <xf numFmtId="0" fontId="11" fillId="4" borderId="1" xfId="0" applyFont="1" applyFill="1" applyBorder="1" applyAlignment="1">
      <alignment horizontal="left" vertical="center"/>
    </xf>
    <xf numFmtId="0" fontId="3" fillId="0" borderId="9" xfId="0" applyFont="1" applyBorder="1"/>
    <xf numFmtId="0" fontId="12" fillId="4" borderId="1" xfId="0" applyFont="1" applyFill="1" applyBorder="1" applyAlignment="1">
      <alignment horizontal="left" vertical="center"/>
    </xf>
    <xf numFmtId="165" fontId="11" fillId="4" borderId="1" xfId="0" applyNumberFormat="1" applyFont="1" applyFill="1" applyBorder="1" applyAlignment="1">
      <alignment horizontal="left" vertical="center"/>
    </xf>
    <xf numFmtId="0" fontId="14" fillId="4" borderId="1" xfId="0" applyFont="1" applyFill="1" applyBorder="1" applyAlignment="1">
      <alignment horizontal="left" vertical="center"/>
    </xf>
    <xf numFmtId="0" fontId="11" fillId="4" borderId="12" xfId="0" applyFont="1" applyFill="1" applyBorder="1" applyAlignment="1">
      <alignment horizontal="left" vertical="center"/>
    </xf>
    <xf numFmtId="0" fontId="3" fillId="0" borderId="13" xfId="0" applyFont="1" applyBorder="1"/>
    <xf numFmtId="0" fontId="3" fillId="0" borderId="14" xfId="0" applyFont="1" applyBorder="1"/>
    <xf numFmtId="0" fontId="15" fillId="6" borderId="17" xfId="0" applyFont="1" applyFill="1" applyBorder="1" applyAlignment="1">
      <alignment horizontal="center" vertical="center"/>
    </xf>
    <xf numFmtId="0" fontId="3" fillId="0" borderId="18" xfId="0" applyFont="1" applyBorder="1"/>
    <xf numFmtId="10" fontId="17" fillId="0" borderId="0" xfId="0" applyNumberFormat="1" applyFont="1" applyAlignment="1">
      <alignment horizontal="center" vertical="center"/>
    </xf>
    <xf numFmtId="0" fontId="0" fillId="0" borderId="0" xfId="0" applyFont="1" applyAlignment="1"/>
    <xf numFmtId="0" fontId="15" fillId="0" borderId="0" xfId="0" applyFont="1" applyAlignment="1">
      <alignment horizontal="center" vertical="center"/>
    </xf>
    <xf numFmtId="0" fontId="2" fillId="0" borderId="0" xfId="0" applyFont="1" applyAlignment="1">
      <alignment horizontal="center" vertical="center"/>
    </xf>
    <xf numFmtId="166" fontId="7" fillId="0" borderId="0" xfId="0" applyNumberFormat="1" applyFont="1" applyAlignment="1">
      <alignment horizontal="center" vertical="center"/>
    </xf>
    <xf numFmtId="167" fontId="15" fillId="0" borderId="0" xfId="0" applyNumberFormat="1" applyFont="1" applyAlignment="1">
      <alignment horizontal="center" vertical="center"/>
    </xf>
    <xf numFmtId="0" fontId="15" fillId="0" borderId="19" xfId="0" applyFont="1" applyBorder="1" applyAlignment="1">
      <alignment horizontal="center" vertical="center"/>
    </xf>
    <xf numFmtId="0" fontId="3" fillId="0" borderId="19" xfId="0" applyFont="1" applyBorder="1"/>
    <xf numFmtId="0" fontId="15" fillId="6" borderId="25" xfId="0" applyFont="1" applyFill="1" applyBorder="1" applyAlignment="1">
      <alignment horizontal="center" vertical="center"/>
    </xf>
    <xf numFmtId="0" fontId="3" fillId="0" borderId="27" xfId="0" applyFont="1" applyBorder="1"/>
    <xf numFmtId="0" fontId="2" fillId="0" borderId="19" xfId="0" applyFont="1" applyBorder="1" applyAlignment="1">
      <alignment horizontal="center" vertical="center"/>
    </xf>
    <xf numFmtId="0" fontId="22" fillId="2" borderId="5" xfId="0" applyFont="1" applyFill="1" applyBorder="1" applyAlignment="1">
      <alignment horizontal="center" vertical="center"/>
    </xf>
    <xf numFmtId="0" fontId="3" fillId="0" borderId="33" xfId="0" applyFont="1" applyBorder="1"/>
    <xf numFmtId="0" fontId="24" fillId="0" borderId="0" xfId="0" applyFont="1"/>
    <xf numFmtId="0" fontId="25" fillId="0" borderId="0" xfId="0" applyFont="1" applyAlignment="1">
      <alignment horizontal="left"/>
    </xf>
    <xf numFmtId="0" fontId="3" fillId="0" borderId="34" xfId="0" applyFont="1" applyBorder="1"/>
    <xf numFmtId="0" fontId="1" fillId="0" borderId="0" xfId="0" applyFont="1" applyAlignment="1">
      <alignment wrapText="1"/>
    </xf>
    <xf numFmtId="0" fontId="27" fillId="0" borderId="35" xfId="0" applyFont="1" applyBorder="1" applyAlignment="1">
      <alignment horizontal="left" wrapText="1"/>
    </xf>
    <xf numFmtId="0" fontId="23" fillId="0" borderId="35" xfId="0" applyFont="1" applyBorder="1" applyAlignment="1">
      <alignment horizontal="left" wrapText="1"/>
    </xf>
    <xf numFmtId="165" fontId="23" fillId="0" borderId="35" xfId="0" applyNumberFormat="1" applyFont="1" applyBorder="1" applyAlignment="1">
      <alignment horizontal="left" wrapText="1"/>
    </xf>
    <xf numFmtId="0" fontId="10" fillId="0" borderId="1" xfId="0" applyFont="1" applyBorder="1" applyAlignment="1">
      <alignment horizontal="center" vertical="center"/>
    </xf>
    <xf numFmtId="0" fontId="29" fillId="0" borderId="36" xfId="0" applyFont="1" applyBorder="1" applyAlignment="1">
      <alignment horizontal="center" vertical="center" textRotation="90"/>
    </xf>
    <xf numFmtId="0" fontId="3" fillId="0" borderId="36" xfId="0" applyFont="1" applyBorder="1"/>
    <xf numFmtId="0" fontId="3" fillId="0" borderId="8" xfId="0" applyFont="1" applyBorder="1"/>
    <xf numFmtId="49" fontId="23" fillId="0" borderId="0" xfId="0" applyNumberFormat="1" applyFont="1" applyAlignment="1">
      <alignment horizontal="left" wrapText="1"/>
    </xf>
    <xf numFmtId="0" fontId="28" fillId="0" borderId="1" xfId="0" applyFont="1" applyBorder="1" applyAlignment="1">
      <alignment horizontal="center" wrapText="1"/>
    </xf>
    <xf numFmtId="173" fontId="7" fillId="0" borderId="1" xfId="0" applyNumberFormat="1" applyFont="1" applyBorder="1" applyAlignment="1">
      <alignment horizontal="center" wrapText="1"/>
    </xf>
    <xf numFmtId="172" fontId="33" fillId="0" borderId="55" xfId="0" applyNumberFormat="1" applyFont="1" applyBorder="1" applyAlignment="1">
      <alignment horizontal="center" vertical="center" wrapText="1"/>
    </xf>
    <xf numFmtId="0" fontId="3" fillId="0" borderId="74" xfId="0" applyFont="1" applyBorder="1"/>
    <xf numFmtId="9" fontId="43" fillId="0" borderId="1" xfId="0" applyNumberFormat="1" applyFont="1" applyBorder="1" applyAlignment="1">
      <alignment horizontal="center"/>
    </xf>
    <xf numFmtId="0" fontId="10" fillId="7" borderId="68" xfId="0" applyFont="1" applyFill="1" applyBorder="1" applyAlignment="1">
      <alignment horizontal="center"/>
    </xf>
    <xf numFmtId="0" fontId="3" fillId="0" borderId="69" xfId="0" applyFont="1" applyBorder="1"/>
    <xf numFmtId="0" fontId="8" fillId="7" borderId="1" xfId="0" applyFont="1" applyFill="1" applyBorder="1" applyAlignment="1">
      <alignment horizontal="center"/>
    </xf>
    <xf numFmtId="0" fontId="33" fillId="0" borderId="1" xfId="0" applyFont="1" applyBorder="1" applyAlignment="1">
      <alignment horizontal="left"/>
    </xf>
    <xf numFmtId="0" fontId="8" fillId="0" borderId="59" xfId="0" applyFont="1" applyBorder="1" applyAlignment="1">
      <alignment horizontal="center" vertical="center"/>
    </xf>
    <xf numFmtId="0" fontId="3" fillId="0" borderId="73" xfId="0" applyFont="1" applyBorder="1"/>
    <xf numFmtId="0" fontId="33" fillId="0" borderId="49" xfId="0" applyFont="1" applyBorder="1" applyAlignment="1">
      <alignment horizontal="left" vertical="center"/>
    </xf>
    <xf numFmtId="0" fontId="3" fillId="0" borderId="51" xfId="0" applyFont="1" applyBorder="1"/>
    <xf numFmtId="0" fontId="33" fillId="0" borderId="49" xfId="0" applyFont="1" applyBorder="1"/>
    <xf numFmtId="0" fontId="3" fillId="0" borderId="50" xfId="0" applyFont="1" applyBorder="1"/>
    <xf numFmtId="0" fontId="8" fillId="0" borderId="48" xfId="0" applyFont="1" applyBorder="1" applyAlignment="1">
      <alignment horizontal="left"/>
    </xf>
    <xf numFmtId="0" fontId="8" fillId="0" borderId="37" xfId="0" applyFont="1" applyBorder="1" applyAlignment="1">
      <alignment horizontal="center"/>
    </xf>
    <xf numFmtId="0" fontId="3" fillId="0" borderId="38" xfId="0" applyFont="1" applyBorder="1"/>
    <xf numFmtId="0" fontId="3" fillId="0" borderId="39" xfId="0" applyFont="1" applyBorder="1"/>
    <xf numFmtId="0" fontId="8" fillId="7" borderId="40" xfId="0" applyFont="1" applyFill="1" applyBorder="1" applyAlignment="1">
      <alignment horizontal="center"/>
    </xf>
    <xf numFmtId="0" fontId="3" fillId="0" borderId="41" xfId="0" applyFont="1" applyBorder="1"/>
    <xf numFmtId="0" fontId="3" fillId="0" borderId="42" xfId="0" applyFont="1" applyBorder="1"/>
    <xf numFmtId="0" fontId="34" fillId="3" borderId="44" xfId="0" applyFont="1" applyFill="1" applyBorder="1" applyAlignment="1">
      <alignment horizontal="center"/>
    </xf>
    <xf numFmtId="0" fontId="35" fillId="3" borderId="44" xfId="0" applyFont="1" applyFill="1" applyBorder="1" applyAlignment="1">
      <alignment horizontal="center"/>
    </xf>
    <xf numFmtId="0" fontId="3" fillId="0" borderId="45" xfId="0" applyFont="1" applyBorder="1"/>
    <xf numFmtId="171" fontId="9" fillId="0" borderId="26" xfId="0" applyNumberFormat="1" applyFont="1" applyBorder="1" applyAlignment="1">
      <alignment horizontal="left"/>
    </xf>
    <xf numFmtId="0" fontId="3" fillId="0" borderId="26" xfId="0" applyFont="1" applyBorder="1"/>
    <xf numFmtId="0" fontId="3" fillId="0" borderId="46" xfId="0" applyFont="1" applyBorder="1"/>
    <xf numFmtId="0" fontId="8" fillId="7" borderId="47" xfId="0" applyFont="1" applyFill="1" applyBorder="1" applyAlignment="1">
      <alignment horizontal="center"/>
    </xf>
    <xf numFmtId="0" fontId="30" fillId="0" borderId="49" xfId="0" applyFont="1" applyBorder="1" applyAlignment="1">
      <alignment horizontal="left"/>
    </xf>
    <xf numFmtId="0" fontId="3" fillId="0" borderId="24" xfId="0" applyFont="1" applyBorder="1"/>
    <xf numFmtId="0" fontId="30" fillId="0" borderId="51" xfId="0" applyFont="1" applyBorder="1" applyAlignment="1">
      <alignment horizontal="left"/>
    </xf>
    <xf numFmtId="0" fontId="3" fillId="0" borderId="52" xfId="0" applyFont="1" applyBorder="1"/>
    <xf numFmtId="0" fontId="3" fillId="0" borderId="53" xfId="0" applyFont="1" applyBorder="1"/>
    <xf numFmtId="0" fontId="8" fillId="7" borderId="48" xfId="0" applyFont="1" applyFill="1" applyBorder="1" applyAlignment="1">
      <alignment horizontal="center"/>
    </xf>
    <xf numFmtId="0" fontId="30" fillId="0" borderId="1" xfId="0" applyFont="1" applyBorder="1" applyAlignment="1">
      <alignment horizontal="center" vertical="center"/>
    </xf>
    <xf numFmtId="0" fontId="33" fillId="0" borderId="1" xfId="0" applyFont="1" applyBorder="1" applyAlignment="1">
      <alignment horizontal="left" vertical="center" wrapText="1"/>
    </xf>
    <xf numFmtId="1" fontId="37" fillId="0" borderId="56" xfId="0" applyNumberFormat="1" applyFont="1" applyBorder="1" applyAlignment="1">
      <alignment horizontal="center" vertical="center" wrapText="1"/>
    </xf>
    <xf numFmtId="0" fontId="3" fillId="0" borderId="57" xfId="0" applyFont="1" applyBorder="1"/>
    <xf numFmtId="0" fontId="3" fillId="0" borderId="58" xfId="0" applyFont="1" applyBorder="1"/>
    <xf numFmtId="0" fontId="33" fillId="0" borderId="49" xfId="0" applyFont="1" applyBorder="1" applyAlignment="1">
      <alignment horizontal="left"/>
    </xf>
    <xf numFmtId="0" fontId="38" fillId="0" borderId="24" xfId="0" applyFont="1" applyBorder="1" applyAlignment="1">
      <alignment horizontal="left"/>
    </xf>
    <xf numFmtId="0" fontId="38" fillId="0" borderId="26" xfId="0" applyFont="1" applyBorder="1"/>
    <xf numFmtId="0" fontId="38" fillId="0" borderId="26" xfId="0" applyFont="1" applyBorder="1" applyAlignment="1">
      <alignment horizontal="left"/>
    </xf>
    <xf numFmtId="0" fontId="8" fillId="0" borderId="0" xfId="0" applyFont="1" applyAlignment="1">
      <alignment horizontal="center"/>
    </xf>
    <xf numFmtId="0" fontId="39" fillId="8" borderId="61" xfId="0" applyFont="1" applyFill="1" applyBorder="1" applyAlignment="1">
      <alignment horizontal="center" vertical="center"/>
    </xf>
    <xf numFmtId="0" fontId="33" fillId="0" borderId="62" xfId="0" applyFont="1" applyBorder="1" applyAlignment="1">
      <alignment horizontal="left" vertical="center"/>
    </xf>
    <xf numFmtId="0" fontId="33" fillId="0" borderId="1" xfId="0" applyFont="1" applyBorder="1" applyAlignment="1">
      <alignment horizontal="left" vertical="center"/>
    </xf>
    <xf numFmtId="0" fontId="40" fillId="0" borderId="63" xfId="0" applyFont="1" applyBorder="1" applyAlignment="1">
      <alignment horizontal="center" vertical="center" wrapText="1"/>
    </xf>
    <xf numFmtId="0" fontId="3" fillId="0" borderId="63" xfId="0" applyFont="1" applyBorder="1"/>
    <xf numFmtId="0" fontId="3" fillId="0" borderId="64" xfId="0" applyFont="1" applyBorder="1"/>
    <xf numFmtId="0" fontId="36" fillId="0" borderId="37" xfId="0" applyFont="1" applyBorder="1" applyAlignment="1">
      <alignment horizontal="center" vertical="center" wrapText="1"/>
    </xf>
    <xf numFmtId="0" fontId="20" fillId="0" borderId="65" xfId="0" applyFont="1" applyBorder="1" applyAlignment="1">
      <alignment horizontal="right" vertical="center"/>
    </xf>
    <xf numFmtId="0" fontId="33" fillId="0" borderId="51" xfId="0" applyFont="1" applyBorder="1" applyAlignment="1">
      <alignment horizontal="left" vertical="center"/>
    </xf>
    <xf numFmtId="0" fontId="41" fillId="0" borderId="63" xfId="0" applyFont="1" applyBorder="1" applyAlignment="1">
      <alignment horizontal="left" vertical="center"/>
    </xf>
    <xf numFmtId="0" fontId="33" fillId="0" borderId="51" xfId="0" applyFont="1" applyBorder="1" applyAlignment="1">
      <alignment horizontal="left"/>
    </xf>
    <xf numFmtId="0" fontId="33" fillId="0" borderId="1" xfId="0" applyFont="1" applyBorder="1"/>
    <xf numFmtId="0" fontId="33" fillId="0" borderId="1" xfId="0" applyFont="1" applyBorder="1" applyAlignment="1">
      <alignment horizontal="left" wrapText="1"/>
    </xf>
    <xf numFmtId="0" fontId="8" fillId="7" borderId="48" xfId="0" applyFont="1" applyFill="1" applyBorder="1" applyAlignment="1">
      <alignment horizontal="center" vertical="center"/>
    </xf>
    <xf numFmtId="0" fontId="33" fillId="0" borderId="1" xfId="0" applyFont="1" applyBorder="1" applyAlignment="1">
      <alignment wrapText="1"/>
    </xf>
    <xf numFmtId="0" fontId="33" fillId="0" borderId="1" xfId="0" applyFont="1" applyBorder="1" applyAlignment="1">
      <alignment horizontal="center"/>
    </xf>
    <xf numFmtId="0" fontId="8" fillId="9" borderId="67" xfId="0" applyFont="1" applyFill="1" applyBorder="1" applyAlignment="1">
      <alignment horizontal="left" vertical="center"/>
    </xf>
    <xf numFmtId="0" fontId="8" fillId="7" borderId="1" xfId="0" applyFont="1" applyFill="1" applyBorder="1" applyAlignment="1">
      <alignment horizontal="center" vertical="center" wrapText="1"/>
    </xf>
    <xf numFmtId="10" fontId="33" fillId="0" borderId="1" xfId="0" applyNumberFormat="1" applyFont="1" applyBorder="1" applyAlignment="1">
      <alignment horizontal="center" vertical="center"/>
    </xf>
    <xf numFmtId="175" fontId="33" fillId="0" borderId="1" xfId="0" applyNumberFormat="1" applyFont="1" applyBorder="1" applyAlignment="1">
      <alignment horizontal="center" vertical="center"/>
    </xf>
    <xf numFmtId="0" fontId="8" fillId="0" borderId="48" xfId="0" applyFont="1" applyBorder="1" applyAlignment="1">
      <alignment horizontal="right" vertical="center"/>
    </xf>
    <xf numFmtId="0" fontId="3" fillId="0" borderId="79" xfId="0" applyFont="1" applyBorder="1"/>
    <xf numFmtId="0" fontId="33" fillId="0" borderId="82" xfId="0" applyFont="1" applyBorder="1" applyAlignment="1">
      <alignment vertical="center"/>
    </xf>
    <xf numFmtId="0" fontId="3" fillId="0" borderId="83" xfId="0" applyFont="1" applyBorder="1"/>
    <xf numFmtId="173" fontId="2" fillId="0" borderId="82" xfId="0" applyNumberFormat="1" applyFont="1" applyBorder="1" applyAlignment="1">
      <alignment horizontal="center" vertical="center"/>
    </xf>
    <xf numFmtId="3" fontId="2" fillId="0" borderId="84" xfId="0" applyNumberFormat="1" applyFont="1" applyBorder="1" applyAlignment="1">
      <alignment horizontal="center" vertical="center"/>
    </xf>
    <xf numFmtId="0" fontId="3" fillId="0" borderId="85" xfId="0" applyFont="1" applyBorder="1"/>
    <xf numFmtId="4" fontId="2" fillId="0" borderId="86" xfId="0" applyNumberFormat="1" applyFont="1" applyBorder="1" applyAlignment="1">
      <alignment horizontal="center" vertical="center"/>
    </xf>
    <xf numFmtId="0" fontId="3" fillId="0" borderId="87" xfId="0" applyFont="1" applyBorder="1"/>
    <xf numFmtId="4" fontId="18" fillId="0" borderId="82" xfId="0" applyNumberFormat="1" applyFont="1" applyBorder="1" applyAlignment="1">
      <alignment horizontal="center" vertical="center"/>
    </xf>
    <xf numFmtId="2" fontId="7" fillId="0" borderId="31" xfId="0" applyNumberFormat="1" applyFont="1" applyBorder="1" applyAlignment="1">
      <alignment horizontal="right" vertical="center"/>
    </xf>
    <xf numFmtId="10" fontId="2" fillId="0" borderId="86" xfId="0" applyNumberFormat="1" applyFont="1" applyBorder="1" applyAlignment="1">
      <alignment horizontal="center" vertical="center"/>
    </xf>
    <xf numFmtId="0" fontId="8" fillId="7" borderId="48" xfId="0" applyFont="1" applyFill="1" applyBorder="1" applyAlignment="1">
      <alignment horizontal="center" vertical="center" wrapText="1"/>
    </xf>
    <xf numFmtId="10" fontId="8" fillId="7" borderId="1" xfId="0" applyNumberFormat="1" applyFont="1" applyFill="1" applyBorder="1" applyAlignment="1">
      <alignment horizontal="center" vertical="center"/>
    </xf>
    <xf numFmtId="0" fontId="8" fillId="7" borderId="12" xfId="0" applyFont="1" applyFill="1" applyBorder="1" applyAlignment="1">
      <alignment horizontal="center"/>
    </xf>
    <xf numFmtId="0" fontId="3" fillId="0" borderId="81" xfId="0" applyFont="1" applyBorder="1"/>
    <xf numFmtId="0" fontId="8" fillId="0" borderId="31" xfId="0" applyFont="1" applyBorder="1" applyAlignment="1">
      <alignment horizontal="center" vertical="center"/>
    </xf>
    <xf numFmtId="174" fontId="33" fillId="0" borderId="31" xfId="0" applyNumberFormat="1" applyFont="1" applyBorder="1" applyAlignment="1">
      <alignment horizontal="center" vertical="center"/>
    </xf>
    <xf numFmtId="0" fontId="33" fillId="0" borderId="49" xfId="0" applyFont="1" applyBorder="1" applyAlignment="1">
      <alignment horizontal="center" vertical="center" wrapText="1"/>
    </xf>
    <xf numFmtId="0" fontId="3" fillId="0" borderId="35" xfId="0" applyFont="1" applyBorder="1"/>
    <xf numFmtId="0" fontId="33" fillId="0" borderId="84" xfId="0" applyFont="1" applyBorder="1" applyAlignment="1">
      <alignment vertical="center"/>
    </xf>
    <xf numFmtId="0" fontId="33" fillId="0" borderId="86" xfId="0" applyFont="1" applyBorder="1" applyAlignment="1">
      <alignment vertical="center" wrapText="1"/>
    </xf>
    <xf numFmtId="0" fontId="33" fillId="0" borderId="31" xfId="0" applyFont="1" applyBorder="1" applyAlignment="1">
      <alignment horizontal="center" vertical="center" wrapText="1"/>
    </xf>
    <xf numFmtId="0" fontId="8" fillId="0" borderId="82" xfId="0" applyFont="1" applyBorder="1" applyAlignment="1">
      <alignment vertical="center" wrapText="1"/>
    </xf>
    <xf numFmtId="0" fontId="3" fillId="0" borderId="88" xfId="0" applyFont="1" applyBorder="1"/>
    <xf numFmtId="0" fontId="33" fillId="0" borderId="1" xfId="0" applyFont="1" applyBorder="1" applyAlignment="1">
      <alignment horizontal="center" vertical="center"/>
    </xf>
    <xf numFmtId="0" fontId="33" fillId="0" borderId="86" xfId="0" applyFont="1" applyBorder="1" applyAlignment="1">
      <alignment horizontal="left" vertical="center"/>
    </xf>
    <xf numFmtId="0" fontId="3" fillId="0" borderId="89" xfId="0" applyFont="1" applyBorder="1"/>
    <xf numFmtId="0" fontId="33" fillId="0" borderId="31" xfId="0" applyFont="1" applyBorder="1" applyAlignment="1">
      <alignment horizontal="center" vertical="center"/>
    </xf>
    <xf numFmtId="0" fontId="38" fillId="0" borderId="2" xfId="0" applyFont="1" applyBorder="1" applyAlignment="1">
      <alignment horizontal="left"/>
    </xf>
    <xf numFmtId="0" fontId="8" fillId="7" borderId="1" xfId="0" applyFont="1" applyFill="1" applyBorder="1" applyAlignment="1">
      <alignment horizontal="center" vertical="center"/>
    </xf>
    <xf numFmtId="0" fontId="8" fillId="9" borderId="67" xfId="0" applyFont="1" applyFill="1" applyBorder="1" applyAlignment="1">
      <alignment vertical="center"/>
    </xf>
    <xf numFmtId="0" fontId="10" fillId="7" borderId="68" xfId="0" applyFont="1" applyFill="1" applyBorder="1" applyAlignment="1">
      <alignment horizontal="center" vertical="center"/>
    </xf>
    <xf numFmtId="0" fontId="7" fillId="0" borderId="1" xfId="0" applyFont="1" applyBorder="1" applyAlignment="1">
      <alignment horizontal="left" vertical="center"/>
    </xf>
    <xf numFmtId="0" fontId="8" fillId="7" borderId="40" xfId="0" applyFont="1" applyFill="1" applyBorder="1" applyAlignment="1">
      <alignment horizontal="center" vertical="center"/>
    </xf>
    <xf numFmtId="10" fontId="7" fillId="0" borderId="82" xfId="0" applyNumberFormat="1" applyFont="1" applyBorder="1" applyAlignment="1">
      <alignment horizontal="center" vertical="center"/>
    </xf>
    <xf numFmtId="0" fontId="44" fillId="0" borderId="1" xfId="0" applyFont="1" applyBorder="1" applyAlignment="1">
      <alignment horizontal="left" vertical="center"/>
    </xf>
    <xf numFmtId="10" fontId="8" fillId="9" borderId="90" xfId="0" applyNumberFormat="1" applyFont="1" applyFill="1" applyBorder="1" applyAlignment="1">
      <alignment horizontal="center" vertical="center"/>
    </xf>
    <xf numFmtId="0" fontId="8" fillId="7" borderId="12" xfId="0" applyFont="1" applyFill="1" applyBorder="1" applyAlignment="1">
      <alignment horizontal="center" vertical="center"/>
    </xf>
    <xf numFmtId="0" fontId="47" fillId="0" borderId="1" xfId="0" applyFont="1" applyBorder="1" applyAlignment="1">
      <alignment horizontal="left" vertical="center" wrapText="1"/>
    </xf>
    <xf numFmtId="0" fontId="8" fillId="10" borderId="1" xfId="0" applyFont="1" applyFill="1" applyBorder="1" applyAlignment="1">
      <alignment horizontal="center"/>
    </xf>
    <xf numFmtId="0" fontId="48" fillId="0" borderId="2" xfId="0" applyFont="1" applyBorder="1" applyAlignment="1">
      <alignment horizontal="left" vertical="center"/>
    </xf>
    <xf numFmtId="0" fontId="8" fillId="9" borderId="67" xfId="0" applyFont="1" applyFill="1" applyBorder="1" applyAlignment="1">
      <alignment horizontal="center" vertical="center"/>
    </xf>
    <xf numFmtId="10" fontId="8" fillId="0" borderId="1" xfId="0" applyNumberFormat="1" applyFont="1" applyBorder="1" applyAlignment="1">
      <alignment horizontal="center" vertical="center"/>
    </xf>
    <xf numFmtId="0" fontId="33" fillId="0" borderId="1" xfId="0" applyFont="1" applyBorder="1" applyAlignment="1">
      <alignment vertical="center"/>
    </xf>
    <xf numFmtId="10" fontId="9" fillId="3" borderId="1" xfId="0" applyNumberFormat="1" applyFont="1" applyFill="1" applyBorder="1" applyAlignment="1">
      <alignment horizontal="center" vertical="center"/>
    </xf>
    <xf numFmtId="0" fontId="8" fillId="7" borderId="97" xfId="0" applyFont="1" applyFill="1" applyBorder="1" applyAlignment="1">
      <alignment horizontal="center" vertical="center"/>
    </xf>
    <xf numFmtId="0" fontId="33" fillId="0" borderId="1" xfId="0" applyFont="1" applyBorder="1" applyAlignment="1">
      <alignment horizontal="center" vertical="center" wrapText="1"/>
    </xf>
    <xf numFmtId="0" fontId="8" fillId="7" borderId="97" xfId="0" applyFont="1" applyFill="1" applyBorder="1" applyAlignment="1">
      <alignment horizontal="center" vertical="center" wrapText="1"/>
    </xf>
    <xf numFmtId="0" fontId="8" fillId="0" borderId="48" xfId="0" applyFont="1" applyBorder="1" applyAlignment="1">
      <alignment horizontal="center" vertical="center" wrapText="1"/>
    </xf>
    <xf numFmtId="0" fontId="8" fillId="0" borderId="67" xfId="0" applyFont="1" applyBorder="1" applyAlignment="1">
      <alignment horizontal="center" vertical="center"/>
    </xf>
    <xf numFmtId="0" fontId="8" fillId="0" borderId="0" xfId="0" applyFont="1" applyAlignment="1">
      <alignment horizontal="center" vertical="center"/>
    </xf>
    <xf numFmtId="0" fontId="8" fillId="11" borderId="67" xfId="0" applyFont="1" applyFill="1" applyBorder="1" applyAlignment="1">
      <alignment horizontal="left" vertical="center"/>
    </xf>
    <xf numFmtId="0" fontId="3" fillId="0" borderId="91" xfId="0" applyFont="1" applyBorder="1"/>
    <xf numFmtId="0" fontId="8" fillId="11" borderId="67" xfId="0" applyFont="1" applyFill="1" applyBorder="1" applyAlignment="1">
      <alignment vertical="center"/>
    </xf>
    <xf numFmtId="0" fontId="33" fillId="0" borderId="31" xfId="0" applyFont="1" applyBorder="1" applyAlignment="1">
      <alignment horizontal="left" vertical="center"/>
    </xf>
    <xf numFmtId="10" fontId="8" fillId="11" borderId="90" xfId="0" applyNumberFormat="1" applyFont="1" applyFill="1" applyBorder="1" applyAlignment="1">
      <alignment horizontal="center" vertical="center"/>
    </xf>
    <xf numFmtId="10" fontId="2" fillId="3" borderId="1" xfId="0" applyNumberFormat="1" applyFont="1" applyFill="1" applyBorder="1" applyAlignment="1">
      <alignment horizontal="center" vertical="center"/>
    </xf>
    <xf numFmtId="0" fontId="33" fillId="0" borderId="51" xfId="0" applyFont="1" applyBorder="1" applyAlignment="1">
      <alignment horizontal="left" wrapText="1"/>
    </xf>
    <xf numFmtId="0" fontId="20" fillId="0" borderId="35" xfId="0" applyFont="1" applyBorder="1" applyAlignment="1">
      <alignment horizontal="right" vertical="center"/>
    </xf>
    <xf numFmtId="0" fontId="3" fillId="0" borderId="77" xfId="0" applyFont="1" applyBorder="1"/>
    <xf numFmtId="0" fontId="50" fillId="0" borderId="35" xfId="0" applyFont="1" applyBorder="1" applyAlignment="1">
      <alignment horizontal="left" vertical="center"/>
    </xf>
    <xf numFmtId="0" fontId="15" fillId="7" borderId="1" xfId="0" applyFont="1" applyFill="1" applyBorder="1" applyAlignment="1">
      <alignment horizontal="center" wrapText="1"/>
    </xf>
    <xf numFmtId="0" fontId="15" fillId="0" borderId="1" xfId="0" applyFont="1" applyBorder="1" applyAlignment="1">
      <alignment horizontal="right" wrapText="1"/>
    </xf>
    <xf numFmtId="0" fontId="36" fillId="0" borderId="0" xfId="0" applyFont="1" applyAlignment="1">
      <alignment horizontal="center" wrapText="1"/>
    </xf>
    <xf numFmtId="0" fontId="15" fillId="0" borderId="1" xfId="0" applyFont="1" applyBorder="1" applyAlignment="1">
      <alignment horizontal="center" wrapText="1"/>
    </xf>
  </cellXfs>
  <cellStyles count="1">
    <cellStyle name="Normal" xfId="0" builtinId="0"/>
  </cellStyles>
  <dxfs count="23">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76200</xdr:colOff>
      <xdr:row>26</xdr:row>
      <xdr:rowOff>0</xdr:rowOff>
    </xdr:from>
    <xdr:ext cx="1428750" cy="561975"/>
    <xdr:sp macro="" textlink="">
      <xdr:nvSpPr>
        <xdr:cNvPr id="3" name="Shape 3"/>
        <xdr:cNvSpPr/>
      </xdr:nvSpPr>
      <xdr:spPr>
        <a:xfrm>
          <a:off x="4641150" y="3508538"/>
          <a:ext cx="1409700" cy="542925"/>
        </a:xfrm>
        <a:prstGeom prst="leftArrow">
          <a:avLst>
            <a:gd name="adj1" fmla="val 50000"/>
            <a:gd name="adj2" fmla="val 50000"/>
          </a:avLst>
        </a:prstGeom>
        <a:solidFill>
          <a:schemeClr val="accent2"/>
        </a:solidFill>
        <a:ln w="25400"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1">
              <a:solidFill>
                <a:schemeClr val="lt1"/>
              </a:solidFill>
              <a:latin typeface="Arial"/>
              <a:ea typeface="Arial"/>
              <a:cs typeface="Arial"/>
              <a:sym typeface="Arial"/>
            </a:rPr>
            <a:t>Digite 1 ou 2 </a:t>
          </a:r>
          <a:endParaRPr sz="1200" b="1">
            <a:solidFill>
              <a:schemeClr val="lt1"/>
            </a:solidFill>
            <a:latin typeface="Arial"/>
            <a:ea typeface="Arial"/>
            <a:cs typeface="Arial"/>
            <a:sym typeface="Arial"/>
          </a:endParaRPr>
        </a:p>
      </xdr:txBody>
    </xdr:sp>
    <xdr:clientData fLocksWithSheet="0"/>
  </xdr:oneCellAnchor>
  <xdr:oneCellAnchor>
    <xdr:from>
      <xdr:col>4</xdr:col>
      <xdr:colOff>1114425</xdr:colOff>
      <xdr:row>2</xdr:row>
      <xdr:rowOff>-9525</xdr:rowOff>
    </xdr:from>
    <xdr:ext cx="590550" cy="695325"/>
    <xdr:sp macro="" textlink="">
      <xdr:nvSpPr>
        <xdr:cNvPr id="4" name="Shape 4"/>
        <xdr:cNvSpPr/>
      </xdr:nvSpPr>
      <xdr:spPr>
        <a:xfrm rot="-5400000">
          <a:off x="5007863" y="3494250"/>
          <a:ext cx="676275" cy="57150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1943100</xdr:colOff>
      <xdr:row>1</xdr:row>
      <xdr:rowOff>133350</xdr:rowOff>
    </xdr:from>
    <xdr:ext cx="2114550" cy="904875"/>
    <xdr:sp macro="" textlink="">
      <xdr:nvSpPr>
        <xdr:cNvPr id="5" name="Shape 5"/>
        <xdr:cNvSpPr txBox="1"/>
      </xdr:nvSpPr>
      <xdr:spPr>
        <a:xfrm>
          <a:off x="4293488" y="3332325"/>
          <a:ext cx="2105025" cy="895350"/>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85725</xdr:colOff>
      <xdr:row>1</xdr:row>
      <xdr:rowOff>47625</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M11"/>
  <sheetViews>
    <sheetView zoomScaleNormal="100" workbookViewId="0">
      <selection activeCell="E4" sqref="E4"/>
    </sheetView>
  </sheetViews>
  <sheetFormatPr defaultColWidth="14.42578125" defaultRowHeight="15" customHeight="1"/>
  <cols>
    <col min="2" max="2" width="22.28515625" customWidth="1"/>
    <col min="3" max="3" width="17.42578125" customWidth="1"/>
  </cols>
  <sheetData>
    <row r="1" spans="1:13">
      <c r="A1" s="1"/>
      <c r="B1" s="1"/>
      <c r="C1" s="1"/>
      <c r="D1" s="285" t="s">
        <v>0</v>
      </c>
      <c r="E1" s="286"/>
      <c r="F1" s="286"/>
      <c r="G1" s="286"/>
      <c r="H1" s="287"/>
      <c r="I1" s="285" t="s">
        <v>1</v>
      </c>
      <c r="J1" s="286"/>
      <c r="K1" s="286"/>
      <c r="L1" s="286"/>
      <c r="M1" s="287"/>
    </row>
    <row r="2" spans="1:13" ht="114.75" customHeight="1">
      <c r="A2" s="2" t="s">
        <v>2</v>
      </c>
      <c r="B2" s="2" t="s">
        <v>3</v>
      </c>
      <c r="C2" s="2" t="s">
        <v>4</v>
      </c>
      <c r="D2" s="3" t="s">
        <v>5</v>
      </c>
      <c r="E2" s="4" t="s">
        <v>6</v>
      </c>
      <c r="F2" s="3" t="s">
        <v>7</v>
      </c>
      <c r="G2" s="3" t="s">
        <v>8</v>
      </c>
      <c r="H2" s="3" t="s">
        <v>9</v>
      </c>
      <c r="I2" s="3" t="s">
        <v>5</v>
      </c>
      <c r="J2" s="4" t="s">
        <v>6</v>
      </c>
      <c r="K2" s="3" t="s">
        <v>7</v>
      </c>
      <c r="L2" s="3" t="s">
        <v>8</v>
      </c>
      <c r="M2" s="3" t="s">
        <v>9</v>
      </c>
    </row>
    <row r="3" spans="1:13" ht="26.25" customHeight="1">
      <c r="A3" s="5" t="s">
        <v>10</v>
      </c>
      <c r="B3" s="6">
        <v>3.5</v>
      </c>
      <c r="C3" s="7">
        <v>0.03</v>
      </c>
      <c r="D3" s="8" t="s">
        <v>11</v>
      </c>
      <c r="E3" s="8" t="s">
        <v>11</v>
      </c>
      <c r="F3" s="8" t="s">
        <v>11</v>
      </c>
      <c r="G3" s="8" t="s">
        <v>11</v>
      </c>
      <c r="H3" s="8" t="s">
        <v>11</v>
      </c>
      <c r="I3" s="9">
        <v>4</v>
      </c>
      <c r="J3" s="9">
        <v>4</v>
      </c>
      <c r="K3" s="9">
        <v>0</v>
      </c>
      <c r="L3" s="9">
        <v>0</v>
      </c>
      <c r="M3" s="9">
        <v>0</v>
      </c>
    </row>
    <row r="4" spans="1:13" ht="29.25">
      <c r="A4" s="5" t="s">
        <v>12</v>
      </c>
      <c r="B4" s="10">
        <v>3.34</v>
      </c>
      <c r="C4" s="7">
        <v>0.03</v>
      </c>
      <c r="D4" s="8" t="s">
        <v>13</v>
      </c>
      <c r="E4" s="8" t="s">
        <v>13</v>
      </c>
      <c r="F4" s="8" t="s">
        <v>11</v>
      </c>
      <c r="G4" s="8" t="s">
        <v>11</v>
      </c>
      <c r="H4" s="8" t="s">
        <v>11</v>
      </c>
      <c r="I4" s="9">
        <v>1</v>
      </c>
      <c r="J4" s="9">
        <v>1</v>
      </c>
      <c r="K4" s="9">
        <v>2</v>
      </c>
      <c r="L4" s="9">
        <v>0</v>
      </c>
      <c r="M4" s="9">
        <v>2</v>
      </c>
    </row>
    <row r="5" spans="1:13" ht="21" customHeight="1">
      <c r="A5" s="5" t="s">
        <v>14</v>
      </c>
      <c r="B5" s="6">
        <v>6.6</v>
      </c>
      <c r="C5" s="7">
        <v>0.03</v>
      </c>
      <c r="D5" s="8" t="s">
        <v>13</v>
      </c>
      <c r="E5" s="8" t="s">
        <v>11</v>
      </c>
      <c r="F5" s="8" t="s">
        <v>11</v>
      </c>
      <c r="G5" s="8" t="s">
        <v>11</v>
      </c>
      <c r="H5" s="8" t="s">
        <v>11</v>
      </c>
      <c r="I5" s="9">
        <v>1</v>
      </c>
      <c r="J5" s="9">
        <v>2</v>
      </c>
      <c r="K5" s="9">
        <v>0</v>
      </c>
      <c r="L5" s="9">
        <v>0</v>
      </c>
      <c r="M5" s="9">
        <v>0</v>
      </c>
    </row>
    <row r="6" spans="1:13" ht="35.25" customHeight="1">
      <c r="A6" s="5" t="s">
        <v>15</v>
      </c>
      <c r="B6" s="6">
        <v>3.2</v>
      </c>
      <c r="C6" s="7">
        <v>0.04</v>
      </c>
      <c r="D6" s="8" t="s">
        <v>11</v>
      </c>
      <c r="E6" s="8" t="s">
        <v>11</v>
      </c>
      <c r="F6" s="8" t="s">
        <v>11</v>
      </c>
      <c r="G6" s="8" t="s">
        <v>11</v>
      </c>
      <c r="H6" s="8" t="s">
        <v>11</v>
      </c>
      <c r="I6" s="9">
        <v>1</v>
      </c>
      <c r="J6" s="9">
        <v>0</v>
      </c>
      <c r="K6" s="9">
        <v>0</v>
      </c>
      <c r="L6" s="9">
        <v>0</v>
      </c>
      <c r="M6" s="9">
        <v>0</v>
      </c>
    </row>
    <row r="7" spans="1:13" ht="42" customHeight="1">
      <c r="A7" s="5" t="s">
        <v>16</v>
      </c>
      <c r="B7" s="6">
        <v>0</v>
      </c>
      <c r="C7" s="7">
        <v>0.03</v>
      </c>
      <c r="D7" s="8" t="s">
        <v>13</v>
      </c>
      <c r="E7" s="8" t="s">
        <v>13</v>
      </c>
      <c r="F7" s="8" t="s">
        <v>13</v>
      </c>
      <c r="G7" s="8" t="s">
        <v>13</v>
      </c>
      <c r="H7" s="8" t="s">
        <v>13</v>
      </c>
      <c r="I7" s="9">
        <v>0</v>
      </c>
      <c r="J7" s="9">
        <v>0</v>
      </c>
      <c r="K7" s="9">
        <v>0</v>
      </c>
      <c r="L7" s="9">
        <v>1</v>
      </c>
      <c r="M7" s="9">
        <v>0</v>
      </c>
    </row>
    <row r="8" spans="1:13" ht="26.25" customHeight="1">
      <c r="A8" s="5" t="s">
        <v>17</v>
      </c>
      <c r="B8" s="6">
        <v>3.5</v>
      </c>
      <c r="C8" s="7">
        <v>0.03</v>
      </c>
      <c r="D8" s="8" t="s">
        <v>13</v>
      </c>
      <c r="E8" s="8" t="s">
        <v>13</v>
      </c>
      <c r="F8" s="8" t="s">
        <v>13</v>
      </c>
      <c r="G8" s="8" t="s">
        <v>13</v>
      </c>
      <c r="H8" s="8" t="s">
        <v>13</v>
      </c>
      <c r="I8" s="9">
        <v>1</v>
      </c>
      <c r="J8" s="9">
        <v>1</v>
      </c>
      <c r="K8" s="9">
        <v>0</v>
      </c>
      <c r="L8" s="9">
        <v>0</v>
      </c>
      <c r="M8" s="9">
        <v>0</v>
      </c>
    </row>
    <row r="9" spans="1:13" ht="35.25" customHeight="1">
      <c r="A9" s="5" t="s">
        <v>18</v>
      </c>
      <c r="B9" s="6">
        <v>0</v>
      </c>
      <c r="C9" s="7">
        <v>0.05</v>
      </c>
      <c r="D9" s="8" t="s">
        <v>13</v>
      </c>
      <c r="E9" s="8" t="s">
        <v>13</v>
      </c>
      <c r="F9" s="8" t="s">
        <v>13</v>
      </c>
      <c r="G9" s="8" t="s">
        <v>13</v>
      </c>
      <c r="H9" s="8" t="s">
        <v>13</v>
      </c>
      <c r="I9" s="9">
        <v>1</v>
      </c>
      <c r="J9" s="9">
        <v>1</v>
      </c>
      <c r="K9" s="9">
        <v>0</v>
      </c>
      <c r="L9" s="9">
        <v>0</v>
      </c>
      <c r="M9" s="9">
        <v>0</v>
      </c>
    </row>
    <row r="10" spans="1:13" ht="24" customHeight="1">
      <c r="A10" s="5" t="s">
        <v>19</v>
      </c>
      <c r="B10" s="6">
        <v>3.5</v>
      </c>
      <c r="C10" s="11">
        <v>0.04</v>
      </c>
      <c r="D10" s="8" t="s">
        <v>11</v>
      </c>
      <c r="E10" s="8" t="s">
        <v>11</v>
      </c>
      <c r="F10" s="8" t="s">
        <v>11</v>
      </c>
      <c r="G10" s="8" t="s">
        <v>11</v>
      </c>
      <c r="H10" s="8" t="s">
        <v>11</v>
      </c>
      <c r="I10" s="9">
        <v>1</v>
      </c>
      <c r="J10" s="9">
        <v>1</v>
      </c>
      <c r="K10" s="9">
        <v>0</v>
      </c>
      <c r="L10" s="9">
        <v>0</v>
      </c>
      <c r="M10" s="9">
        <v>0</v>
      </c>
    </row>
    <row r="11" spans="1:13" ht="31.5" customHeight="1">
      <c r="A11" s="5" t="s">
        <v>20</v>
      </c>
      <c r="B11" s="6">
        <v>3.3</v>
      </c>
      <c r="C11" s="7">
        <v>0.03</v>
      </c>
      <c r="D11" s="8" t="s">
        <v>11</v>
      </c>
      <c r="E11" s="8" t="s">
        <v>11</v>
      </c>
      <c r="F11" s="8" t="s">
        <v>11</v>
      </c>
      <c r="G11" s="8" t="s">
        <v>11</v>
      </c>
      <c r="H11" s="8" t="s">
        <v>11</v>
      </c>
      <c r="I11" s="9">
        <v>1</v>
      </c>
      <c r="J11" s="9">
        <v>0</v>
      </c>
      <c r="K11" s="9">
        <v>0</v>
      </c>
      <c r="L11" s="9">
        <v>0</v>
      </c>
      <c r="M11" s="9">
        <v>0</v>
      </c>
    </row>
  </sheetData>
  <mergeCells count="2">
    <mergeCell ref="D1:H1"/>
    <mergeCell ref="I1:M1"/>
  </mergeCells>
  <printOptions horizontalCentered="1" verticalCentered="1"/>
  <pageMargins left="0.25" right="0.25" top="0.75" bottom="0.75" header="0" footer="0"/>
  <pageSetup paperSize="9" scale="7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1000"/>
  <sheetViews>
    <sheetView topLeftCell="C1" zoomScaleNormal="100" workbookViewId="0">
      <selection activeCell="G17" sqref="G17"/>
    </sheetView>
  </sheetViews>
  <sheetFormatPr defaultColWidth="14.42578125" defaultRowHeight="15" customHeight="1"/>
  <cols>
    <col min="1" max="1" width="2.42578125" customWidth="1"/>
    <col min="2" max="2" width="45.5703125" customWidth="1"/>
    <col min="3" max="3" width="27.28515625" customWidth="1"/>
    <col min="4" max="4" width="25.7109375" customWidth="1"/>
    <col min="5" max="5" width="23.42578125" customWidth="1"/>
    <col min="6" max="6" width="23.5703125" customWidth="1"/>
    <col min="7" max="7" width="24.5703125" customWidth="1"/>
    <col min="8" max="25" width="9.140625" customWidth="1"/>
    <col min="26" max="26" width="24.42578125" customWidth="1"/>
  </cols>
  <sheetData>
    <row r="1" spans="1:26" ht="12.75" customHeight="1">
      <c r="A1" s="12"/>
      <c r="B1" s="12"/>
      <c r="C1" s="12"/>
      <c r="D1" s="12"/>
      <c r="E1" s="12"/>
      <c r="F1" s="12"/>
      <c r="G1" s="12"/>
      <c r="H1" s="12"/>
      <c r="I1" s="12"/>
      <c r="J1" s="12"/>
      <c r="K1" s="12"/>
      <c r="L1" s="12"/>
      <c r="M1" s="12"/>
      <c r="N1" s="12"/>
      <c r="O1" s="12"/>
      <c r="P1" s="12"/>
      <c r="Q1" s="12"/>
      <c r="R1" s="12"/>
      <c r="S1" s="12"/>
      <c r="T1" s="12"/>
      <c r="U1" s="12"/>
      <c r="V1" s="12"/>
      <c r="W1" s="12"/>
    </row>
    <row r="2" spans="1:26" ht="12.75" customHeight="1">
      <c r="A2" s="12"/>
      <c r="B2" s="13"/>
      <c r="C2" s="12"/>
      <c r="D2" s="14"/>
      <c r="E2" s="14"/>
      <c r="F2" s="12"/>
      <c r="G2" s="12"/>
      <c r="H2" s="12"/>
      <c r="I2" s="12"/>
      <c r="J2" s="12"/>
      <c r="K2" s="12"/>
      <c r="L2" s="12"/>
      <c r="M2" s="12"/>
      <c r="N2" s="12"/>
      <c r="O2" s="12"/>
      <c r="P2" s="12"/>
      <c r="Q2" s="12"/>
      <c r="R2" s="12"/>
      <c r="S2" s="12"/>
      <c r="T2" s="12"/>
      <c r="U2" s="12"/>
      <c r="V2" s="12"/>
      <c r="W2" s="12"/>
    </row>
    <row r="3" spans="1:26" ht="12.75" customHeight="1">
      <c r="A3" s="12"/>
      <c r="B3" s="13"/>
      <c r="C3" s="14" t="s">
        <v>21</v>
      </c>
      <c r="D3" s="14"/>
      <c r="E3" s="14"/>
      <c r="F3" s="12"/>
      <c r="G3" s="12"/>
      <c r="H3" s="12"/>
      <c r="I3" s="12"/>
      <c r="J3" s="12"/>
      <c r="K3" s="12"/>
      <c r="L3" s="12"/>
      <c r="M3" s="12"/>
      <c r="N3" s="12"/>
      <c r="O3" s="12"/>
      <c r="P3" s="12"/>
      <c r="Q3" s="12"/>
      <c r="R3" s="12"/>
      <c r="S3" s="12"/>
      <c r="T3" s="12"/>
      <c r="U3" s="12"/>
      <c r="V3" s="12"/>
      <c r="W3" s="12"/>
    </row>
    <row r="4" spans="1:26" ht="12.75" customHeight="1">
      <c r="A4" s="12"/>
      <c r="B4" s="13"/>
      <c r="C4" s="14" t="s">
        <v>22</v>
      </c>
      <c r="D4" s="14"/>
      <c r="E4" s="14"/>
      <c r="F4" s="12"/>
      <c r="G4" s="12"/>
      <c r="H4" s="12"/>
      <c r="I4" s="12"/>
      <c r="J4" s="12"/>
      <c r="K4" s="12"/>
      <c r="L4" s="12"/>
      <c r="M4" s="12"/>
      <c r="N4" s="12"/>
      <c r="O4" s="12"/>
      <c r="P4" s="12"/>
      <c r="Q4" s="12"/>
      <c r="R4" s="12"/>
      <c r="S4" s="12"/>
      <c r="T4" s="12"/>
      <c r="U4" s="12"/>
      <c r="V4" s="12"/>
      <c r="W4" s="12"/>
    </row>
    <row r="5" spans="1:26" ht="12.75" customHeight="1">
      <c r="A5" s="12"/>
      <c r="B5" s="13"/>
      <c r="C5" s="14" t="s">
        <v>23</v>
      </c>
      <c r="D5" s="15"/>
      <c r="E5" s="15"/>
      <c r="F5" s="12"/>
      <c r="G5" s="12"/>
      <c r="H5" s="12"/>
      <c r="I5" s="12"/>
      <c r="J5" s="12"/>
      <c r="K5" s="12"/>
      <c r="L5" s="12"/>
      <c r="M5" s="12"/>
      <c r="N5" s="12"/>
      <c r="O5" s="12"/>
      <c r="P5" s="12"/>
      <c r="Q5" s="12"/>
      <c r="R5" s="12"/>
      <c r="S5" s="12"/>
      <c r="T5" s="12"/>
      <c r="U5" s="12"/>
      <c r="V5" s="12"/>
      <c r="W5" s="12"/>
    </row>
    <row r="6" spans="1:26" ht="12.75" customHeight="1">
      <c r="A6" s="12"/>
      <c r="B6" s="13"/>
      <c r="C6" s="14"/>
      <c r="D6" s="14"/>
      <c r="E6" s="14"/>
      <c r="F6" s="12"/>
      <c r="G6" s="12"/>
      <c r="H6" s="12"/>
      <c r="I6" s="12"/>
      <c r="J6" s="12"/>
      <c r="K6" s="12"/>
      <c r="L6" s="12"/>
      <c r="M6" s="12"/>
      <c r="N6" s="12"/>
      <c r="O6" s="12"/>
      <c r="P6" s="12"/>
      <c r="Q6" s="12"/>
      <c r="R6" s="12"/>
      <c r="S6" s="12"/>
      <c r="T6" s="12"/>
      <c r="U6" s="12"/>
      <c r="V6" s="12"/>
      <c r="W6" s="12"/>
    </row>
    <row r="7" spans="1:26" ht="12.75" customHeight="1">
      <c r="A7" s="12"/>
      <c r="B7" s="13"/>
      <c r="C7" s="14"/>
      <c r="D7" s="14"/>
      <c r="E7" s="14"/>
      <c r="F7" s="12"/>
      <c r="G7" s="12"/>
      <c r="H7" s="12"/>
      <c r="I7" s="12"/>
      <c r="J7" s="12"/>
      <c r="K7" s="12"/>
      <c r="L7" s="12"/>
      <c r="M7" s="12"/>
      <c r="N7" s="12"/>
      <c r="O7" s="12"/>
      <c r="P7" s="12"/>
      <c r="Q7" s="12"/>
      <c r="R7" s="12"/>
      <c r="S7" s="12"/>
      <c r="T7" s="12"/>
      <c r="U7" s="12"/>
      <c r="V7" s="12"/>
      <c r="W7" s="12"/>
    </row>
    <row r="8" spans="1:26" ht="12.75" customHeight="1">
      <c r="A8" s="12"/>
      <c r="B8" s="13"/>
      <c r="C8" s="14"/>
      <c r="D8" s="14"/>
      <c r="E8" s="14"/>
      <c r="F8" s="12"/>
      <c r="G8" s="12"/>
      <c r="H8" s="12"/>
      <c r="I8" s="12"/>
      <c r="J8" s="12"/>
      <c r="K8" s="12"/>
      <c r="L8" s="12"/>
      <c r="M8" s="12"/>
      <c r="N8" s="12"/>
      <c r="O8" s="12"/>
      <c r="P8" s="12"/>
      <c r="Q8" s="12"/>
      <c r="R8" s="12"/>
      <c r="S8" s="12"/>
      <c r="T8" s="12"/>
      <c r="U8" s="12"/>
      <c r="V8" s="12"/>
      <c r="W8" s="12"/>
    </row>
    <row r="9" spans="1:26" ht="12.75" customHeight="1">
      <c r="A9" s="12"/>
      <c r="B9" s="288" t="s">
        <v>24</v>
      </c>
      <c r="C9" s="289"/>
      <c r="D9" s="289"/>
      <c r="E9" s="290"/>
      <c r="F9" s="12"/>
      <c r="G9" s="12"/>
      <c r="H9" s="12"/>
      <c r="I9" s="12"/>
      <c r="J9" s="12"/>
      <c r="K9" s="12"/>
      <c r="L9" s="12"/>
      <c r="M9" s="12"/>
      <c r="N9" s="12"/>
      <c r="O9" s="12"/>
      <c r="P9" s="12"/>
      <c r="Q9" s="12"/>
      <c r="R9" s="12"/>
      <c r="S9" s="12"/>
      <c r="T9" s="12"/>
      <c r="U9" s="12"/>
      <c r="V9" s="12"/>
      <c r="W9" s="12"/>
      <c r="X9" s="12"/>
      <c r="Y9" s="12"/>
      <c r="Z9" s="12"/>
    </row>
    <row r="10" spans="1:26" ht="12.75" customHeight="1">
      <c r="A10" s="12"/>
      <c r="B10" s="13"/>
      <c r="C10" s="13"/>
      <c r="D10" s="13"/>
      <c r="E10" s="13"/>
      <c r="F10" s="12"/>
      <c r="G10" s="12"/>
      <c r="H10" s="12"/>
      <c r="I10" s="12"/>
      <c r="J10" s="12"/>
      <c r="K10" s="12"/>
      <c r="L10" s="12"/>
      <c r="M10" s="12"/>
      <c r="N10" s="12"/>
      <c r="O10" s="12"/>
      <c r="P10" s="12"/>
      <c r="Q10" s="12"/>
      <c r="R10" s="12"/>
      <c r="S10" s="12"/>
      <c r="T10" s="12"/>
      <c r="U10" s="12"/>
      <c r="V10" s="12"/>
      <c r="W10" s="12"/>
      <c r="X10" s="12"/>
      <c r="Y10" s="12"/>
      <c r="Z10" s="12"/>
    </row>
    <row r="11" spans="1:26" ht="24.75" customHeight="1">
      <c r="A11" s="12"/>
      <c r="B11" s="16" t="s">
        <v>25</v>
      </c>
      <c r="C11" s="291" t="s">
        <v>26</v>
      </c>
      <c r="D11" s="286"/>
      <c r="E11" s="286"/>
      <c r="F11" s="12"/>
      <c r="G11" s="12"/>
      <c r="H11" s="12"/>
      <c r="I11" s="12"/>
      <c r="J11" s="12"/>
      <c r="K11" s="12"/>
      <c r="L11" s="12"/>
      <c r="M11" s="12"/>
      <c r="N11" s="12"/>
      <c r="O11" s="12"/>
      <c r="P11" s="12"/>
      <c r="Q11" s="12"/>
      <c r="R11" s="12"/>
      <c r="S11" s="12"/>
      <c r="T11" s="12"/>
      <c r="U11" s="12"/>
      <c r="V11" s="12"/>
      <c r="W11" s="12"/>
      <c r="X11" s="12"/>
      <c r="Y11" s="12"/>
      <c r="Z11" s="12"/>
    </row>
    <row r="12" spans="1:26" ht="12.75" customHeight="1">
      <c r="A12" s="12"/>
      <c r="B12" s="17" t="s">
        <v>27</v>
      </c>
      <c r="C12" s="292" t="s">
        <v>28</v>
      </c>
      <c r="D12" s="286"/>
      <c r="E12" s="293"/>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12"/>
      <c r="B13" s="18" t="s">
        <v>29</v>
      </c>
      <c r="C13" s="294" t="s">
        <v>12</v>
      </c>
      <c r="D13" s="286"/>
      <c r="E13" s="293"/>
      <c r="F13" s="12"/>
      <c r="G13" s="12"/>
      <c r="H13" s="12"/>
      <c r="I13" s="12"/>
      <c r="J13" s="12"/>
      <c r="K13" s="12"/>
      <c r="L13" s="12"/>
      <c r="M13" s="12"/>
      <c r="N13" s="12"/>
      <c r="O13" s="12"/>
      <c r="P13" s="12"/>
      <c r="Q13" s="12"/>
      <c r="R13" s="12"/>
      <c r="S13" s="12"/>
      <c r="T13" s="12"/>
      <c r="U13" s="12"/>
      <c r="V13" s="12"/>
      <c r="W13" s="12"/>
      <c r="X13" s="12"/>
      <c r="Y13" s="12"/>
      <c r="Z13" s="12"/>
    </row>
    <row r="14" spans="1:26" ht="12.75" customHeight="1">
      <c r="A14" s="12"/>
      <c r="B14" s="18" t="s">
        <v>30</v>
      </c>
      <c r="C14" s="19"/>
      <c r="D14" s="19"/>
      <c r="E14" s="19"/>
      <c r="F14" s="12"/>
      <c r="G14" s="12"/>
      <c r="H14" s="12"/>
      <c r="I14" s="12"/>
      <c r="J14" s="12"/>
      <c r="K14" s="12"/>
      <c r="L14" s="12"/>
      <c r="M14" s="12"/>
      <c r="N14" s="12"/>
      <c r="O14" s="12"/>
      <c r="P14" s="12"/>
      <c r="Q14" s="12"/>
      <c r="R14" s="12"/>
      <c r="S14" s="12"/>
      <c r="T14" s="12"/>
      <c r="U14" s="12"/>
      <c r="V14" s="12"/>
      <c r="W14" s="12"/>
      <c r="X14" s="12"/>
      <c r="Y14" s="12"/>
      <c r="Z14" s="12"/>
    </row>
    <row r="15" spans="1:26" ht="12.75" customHeight="1">
      <c r="A15" s="12"/>
      <c r="B15" s="18" t="s">
        <v>31</v>
      </c>
      <c r="C15" s="292"/>
      <c r="D15" s="286"/>
      <c r="E15" s="293"/>
      <c r="F15" s="12"/>
      <c r="G15" s="12"/>
      <c r="H15" s="12"/>
      <c r="I15" s="12"/>
      <c r="J15" s="12"/>
      <c r="K15" s="12"/>
      <c r="L15" s="12"/>
      <c r="M15" s="12"/>
      <c r="N15" s="12"/>
      <c r="O15" s="12"/>
      <c r="P15" s="12"/>
      <c r="Q15" s="12"/>
      <c r="R15" s="12"/>
      <c r="S15" s="12"/>
      <c r="T15" s="12"/>
      <c r="U15" s="12"/>
      <c r="V15" s="12"/>
      <c r="W15" s="12"/>
      <c r="X15" s="12"/>
      <c r="Y15" s="12"/>
      <c r="Z15" s="12"/>
    </row>
    <row r="16" spans="1:26" ht="12.75" customHeight="1">
      <c r="A16" s="12"/>
      <c r="B16" s="18" t="s">
        <v>32</v>
      </c>
      <c r="C16" s="295"/>
      <c r="D16" s="286"/>
      <c r="E16" s="293"/>
      <c r="F16" s="12"/>
      <c r="G16" s="12"/>
      <c r="H16" s="12"/>
      <c r="I16" s="12"/>
      <c r="J16" s="12"/>
      <c r="K16" s="12"/>
      <c r="L16" s="12"/>
      <c r="M16" s="12"/>
      <c r="N16" s="12"/>
      <c r="O16" s="12"/>
      <c r="P16" s="12"/>
      <c r="Q16" s="12"/>
      <c r="R16" s="12"/>
      <c r="S16" s="12"/>
      <c r="T16" s="12"/>
      <c r="U16" s="12"/>
      <c r="V16" s="12"/>
      <c r="W16" s="12"/>
      <c r="X16" s="12"/>
      <c r="Y16" s="12"/>
      <c r="Z16" s="12"/>
    </row>
    <row r="17" spans="1:26" ht="12.75" customHeight="1">
      <c r="A17" s="12"/>
      <c r="B17" s="18" t="s">
        <v>33</v>
      </c>
      <c r="C17" s="292"/>
      <c r="D17" s="286"/>
      <c r="E17" s="293"/>
      <c r="F17" s="12"/>
      <c r="G17" s="12"/>
      <c r="H17" s="12"/>
      <c r="I17" s="12"/>
      <c r="J17" s="12"/>
      <c r="K17" s="12"/>
      <c r="L17" s="12"/>
      <c r="M17" s="12"/>
      <c r="N17" s="12"/>
      <c r="O17" s="12"/>
      <c r="P17" s="12"/>
      <c r="Q17" s="12"/>
      <c r="R17" s="12"/>
      <c r="S17" s="12"/>
      <c r="T17" s="12"/>
      <c r="U17" s="12"/>
      <c r="V17" s="12"/>
      <c r="W17" s="12"/>
      <c r="X17" s="12"/>
      <c r="Y17" s="12"/>
      <c r="Z17" s="12"/>
    </row>
    <row r="18" spans="1:26" ht="12.75" customHeight="1">
      <c r="A18" s="12"/>
      <c r="B18" s="18" t="s">
        <v>34</v>
      </c>
      <c r="C18" s="292"/>
      <c r="D18" s="286"/>
      <c r="E18" s="293"/>
      <c r="F18" s="12"/>
      <c r="G18" s="12"/>
      <c r="H18" s="12"/>
      <c r="I18" s="12"/>
      <c r="J18" s="12"/>
      <c r="K18" s="12"/>
      <c r="L18" s="12"/>
      <c r="M18" s="12"/>
      <c r="N18" s="12"/>
      <c r="O18" s="12"/>
      <c r="P18" s="12"/>
      <c r="Q18" s="12"/>
      <c r="R18" s="12"/>
      <c r="S18" s="12"/>
      <c r="T18" s="12"/>
      <c r="U18" s="12"/>
      <c r="V18" s="12"/>
      <c r="W18" s="12"/>
      <c r="X18" s="12"/>
      <c r="Y18" s="12"/>
      <c r="Z18" s="12"/>
    </row>
    <row r="19" spans="1:26" ht="12.75" customHeight="1">
      <c r="A19" s="12"/>
      <c r="B19" s="18" t="s">
        <v>35</v>
      </c>
      <c r="C19" s="292"/>
      <c r="D19" s="286"/>
      <c r="E19" s="293"/>
      <c r="F19" s="12"/>
      <c r="G19" s="12"/>
      <c r="H19" s="12"/>
      <c r="I19" s="12"/>
      <c r="J19" s="12"/>
      <c r="K19" s="12"/>
      <c r="L19" s="12"/>
      <c r="M19" s="12"/>
      <c r="N19" s="12"/>
      <c r="O19" s="12"/>
      <c r="P19" s="12"/>
      <c r="Q19" s="12"/>
      <c r="R19" s="12"/>
      <c r="S19" s="12"/>
      <c r="T19" s="12"/>
      <c r="U19" s="12"/>
      <c r="V19" s="12"/>
      <c r="W19" s="12"/>
      <c r="X19" s="12"/>
      <c r="Y19" s="12"/>
      <c r="Z19" s="12"/>
    </row>
    <row r="20" spans="1:26" ht="12.75" customHeight="1">
      <c r="A20" s="12"/>
      <c r="B20" s="18" t="s">
        <v>36</v>
      </c>
      <c r="C20" s="20"/>
      <c r="D20" s="21"/>
      <c r="E20" s="21"/>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12"/>
      <c r="B21" s="18" t="s">
        <v>37</v>
      </c>
      <c r="C21" s="292"/>
      <c r="D21" s="286"/>
      <c r="E21" s="293"/>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12"/>
      <c r="B22" s="18" t="s">
        <v>38</v>
      </c>
      <c r="C22" s="296"/>
      <c r="D22" s="286"/>
      <c r="E22" s="293"/>
      <c r="F22" s="12"/>
      <c r="G22" s="12"/>
      <c r="H22" s="12"/>
      <c r="I22" s="12"/>
      <c r="J22" s="12"/>
      <c r="K22" s="12"/>
      <c r="L22" s="12"/>
      <c r="M22" s="12"/>
      <c r="N22" s="12"/>
      <c r="O22" s="12"/>
      <c r="P22" s="12"/>
      <c r="Q22" s="12"/>
      <c r="R22" s="12"/>
      <c r="S22" s="12"/>
      <c r="T22" s="12"/>
      <c r="U22" s="12"/>
      <c r="V22" s="12"/>
      <c r="W22" s="12"/>
      <c r="X22" s="12"/>
      <c r="Y22" s="12"/>
      <c r="Z22" s="12"/>
    </row>
    <row r="23" spans="1:26" ht="12.75" customHeight="1">
      <c r="A23" s="12"/>
      <c r="B23" s="18" t="s">
        <v>39</v>
      </c>
      <c r="C23" s="297"/>
      <c r="D23" s="298"/>
      <c r="E23" s="299"/>
      <c r="F23" s="12"/>
      <c r="G23" s="12"/>
      <c r="H23" s="12"/>
      <c r="I23" s="12"/>
      <c r="J23" s="12"/>
      <c r="K23" s="12"/>
      <c r="L23" s="12"/>
      <c r="M23" s="12"/>
      <c r="N23" s="12"/>
      <c r="O23" s="12"/>
      <c r="P23" s="12"/>
      <c r="Q23" s="12"/>
      <c r="R23" s="12"/>
      <c r="S23" s="12"/>
      <c r="T23" s="12"/>
      <c r="U23" s="12"/>
      <c r="V23" s="12"/>
      <c r="W23" s="12"/>
      <c r="X23" s="12"/>
      <c r="Y23" s="12"/>
      <c r="Z23" s="12"/>
    </row>
    <row r="24" spans="1:26" ht="12.75" customHeight="1">
      <c r="A24" s="12"/>
      <c r="B24" s="22" t="s">
        <v>40</v>
      </c>
      <c r="C24" s="20"/>
      <c r="D24" s="21"/>
      <c r="E24" s="23"/>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12"/>
      <c r="B25" s="24"/>
      <c r="C25" s="24"/>
      <c r="D25" s="24"/>
      <c r="E25" s="24"/>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12"/>
      <c r="B26" s="288" t="s">
        <v>41</v>
      </c>
      <c r="C26" s="289"/>
      <c r="D26" s="289"/>
      <c r="E26" s="290"/>
      <c r="F26" s="25"/>
      <c r="G26" s="25"/>
      <c r="H26" s="12"/>
      <c r="I26" s="12"/>
      <c r="J26" s="12"/>
      <c r="K26" s="12"/>
      <c r="L26" s="12"/>
      <c r="M26" s="12"/>
      <c r="N26" s="12"/>
      <c r="O26" s="12"/>
      <c r="P26" s="12"/>
      <c r="Q26" s="12"/>
      <c r="R26" s="12"/>
      <c r="S26" s="12"/>
      <c r="T26" s="12"/>
      <c r="U26" s="12"/>
      <c r="V26" s="12"/>
      <c r="W26" s="12"/>
      <c r="X26" s="12"/>
      <c r="Y26" s="12"/>
      <c r="Z26" s="12"/>
    </row>
    <row r="27" spans="1:26" ht="12.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2.75" customHeight="1">
      <c r="A28" s="12"/>
      <c r="B28" s="26" t="s">
        <v>42</v>
      </c>
      <c r="C28" s="300">
        <v>1</v>
      </c>
      <c r="D28" s="27"/>
      <c r="E28" s="30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12"/>
      <c r="B29" s="26" t="s">
        <v>43</v>
      </c>
      <c r="C29" s="301"/>
      <c r="D29" s="28"/>
      <c r="E29" s="303"/>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12"/>
      <c r="B30" s="26"/>
      <c r="C30" s="29"/>
      <c r="D30" s="29"/>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12"/>
      <c r="B31" s="288" t="s">
        <v>44</v>
      </c>
      <c r="C31" s="289"/>
      <c r="D31" s="289"/>
      <c r="E31" s="290"/>
      <c r="F31" s="25"/>
      <c r="G31" s="25"/>
      <c r="H31" s="12"/>
      <c r="I31" s="12"/>
      <c r="J31" s="12"/>
      <c r="K31" s="12"/>
      <c r="L31" s="12"/>
      <c r="M31" s="12"/>
      <c r="N31" s="12"/>
      <c r="O31" s="12"/>
      <c r="P31" s="12"/>
      <c r="Q31" s="12"/>
      <c r="R31" s="12"/>
      <c r="S31" s="12"/>
      <c r="T31" s="12"/>
      <c r="U31" s="12"/>
      <c r="V31" s="12"/>
      <c r="W31" s="12"/>
      <c r="X31" s="12"/>
      <c r="Y31" s="12"/>
      <c r="Z31" s="12"/>
    </row>
    <row r="32" spans="1:26" ht="12.75" customHeight="1">
      <c r="A32" s="12"/>
      <c r="B32" s="28"/>
      <c r="C32" s="28"/>
      <c r="D32" s="28"/>
      <c r="E32" s="28"/>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12"/>
      <c r="B33" s="12"/>
      <c r="C33" s="304" t="s">
        <v>45</v>
      </c>
      <c r="D33" s="303"/>
      <c r="E33" s="30"/>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12"/>
      <c r="B34" s="26" t="s">
        <v>46</v>
      </c>
      <c r="C34" s="305" t="s">
        <v>47</v>
      </c>
      <c r="D34" s="303"/>
      <c r="E34" s="13"/>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12"/>
      <c r="B35" s="26" t="s">
        <v>48</v>
      </c>
      <c r="C35" s="306">
        <v>44562</v>
      </c>
      <c r="D35" s="303"/>
      <c r="E35" s="29"/>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12"/>
      <c r="B36" s="26" t="s">
        <v>49</v>
      </c>
      <c r="C36" s="307">
        <v>1582.27</v>
      </c>
      <c r="D36" s="303"/>
      <c r="E36" s="31"/>
      <c r="F36" s="12"/>
      <c r="G36" s="12"/>
      <c r="H36" s="12"/>
      <c r="I36" s="12"/>
      <c r="J36" s="12"/>
      <c r="K36" s="12"/>
      <c r="L36" s="12"/>
      <c r="M36" s="12"/>
      <c r="N36" s="12"/>
      <c r="O36" s="12"/>
      <c r="P36" s="12"/>
      <c r="Q36" s="12"/>
      <c r="R36" s="12"/>
      <c r="S36" s="12"/>
      <c r="T36" s="12"/>
      <c r="U36" s="12"/>
      <c r="V36" s="12"/>
      <c r="W36" s="12"/>
      <c r="X36" s="12"/>
      <c r="Y36" s="12"/>
      <c r="Z36" s="12"/>
    </row>
    <row r="37" spans="1:26" ht="14.25" customHeight="1">
      <c r="A37" s="12"/>
      <c r="B37" s="26"/>
      <c r="C37" s="32"/>
      <c r="D37" s="32"/>
      <c r="E37" s="33"/>
      <c r="F37" s="12"/>
      <c r="G37" s="12"/>
      <c r="H37" s="12"/>
      <c r="I37" s="12"/>
      <c r="J37" s="12"/>
      <c r="K37" s="12"/>
      <c r="L37" s="12"/>
      <c r="M37" s="12"/>
      <c r="N37" s="12"/>
      <c r="O37" s="12"/>
      <c r="P37" s="12"/>
      <c r="Q37" s="12"/>
      <c r="R37" s="12"/>
      <c r="S37" s="12"/>
      <c r="T37" s="12"/>
      <c r="U37" s="12"/>
      <c r="V37" s="12"/>
      <c r="W37" s="12"/>
      <c r="X37" s="12"/>
      <c r="Y37" s="12"/>
      <c r="Z37" s="12"/>
    </row>
    <row r="38" spans="1:26" ht="12.75" customHeight="1">
      <c r="A38" s="12"/>
      <c r="B38" s="288" t="s">
        <v>50</v>
      </c>
      <c r="C38" s="289"/>
      <c r="D38" s="289"/>
      <c r="E38" s="290"/>
      <c r="F38" s="25"/>
      <c r="G38" s="25"/>
      <c r="H38" s="12"/>
      <c r="I38" s="12"/>
      <c r="J38" s="12"/>
      <c r="K38" s="12"/>
      <c r="L38" s="12"/>
      <c r="M38" s="12"/>
      <c r="N38" s="12"/>
      <c r="O38" s="12"/>
      <c r="P38" s="12"/>
      <c r="Q38" s="12"/>
      <c r="R38" s="12"/>
      <c r="S38" s="12"/>
      <c r="T38" s="12"/>
      <c r="U38" s="12"/>
      <c r="V38" s="12"/>
      <c r="W38" s="12"/>
      <c r="X38" s="12"/>
      <c r="Y38" s="12"/>
      <c r="Z38" s="12"/>
    </row>
    <row r="39" spans="1:26" ht="12.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2.75" customHeight="1">
      <c r="A40" s="12"/>
      <c r="B40" s="12"/>
      <c r="C40" s="312" t="str">
        <f>C33</f>
        <v>PORTEIRO            CBO 5174-10</v>
      </c>
      <c r="D40" s="309"/>
      <c r="E40" s="309"/>
      <c r="F40" s="309"/>
      <c r="G40" s="309"/>
      <c r="H40" s="12"/>
      <c r="I40" s="12"/>
      <c r="J40" s="12"/>
      <c r="K40" s="12"/>
      <c r="L40" s="12"/>
      <c r="M40" s="12"/>
      <c r="N40" s="12"/>
      <c r="O40" s="12"/>
      <c r="P40" s="12"/>
      <c r="Q40" s="12"/>
      <c r="R40" s="12"/>
      <c r="S40" s="12"/>
      <c r="T40" s="12"/>
      <c r="U40" s="12"/>
      <c r="V40" s="12"/>
      <c r="W40" s="12"/>
      <c r="X40" s="12"/>
      <c r="Y40" s="12"/>
      <c r="Z40" s="12"/>
    </row>
    <row r="41" spans="1:26" ht="93.75" customHeight="1">
      <c r="A41" s="12"/>
      <c r="B41" s="12"/>
      <c r="C41" s="34" t="s">
        <v>5</v>
      </c>
      <c r="D41" s="35" t="s">
        <v>6</v>
      </c>
      <c r="E41" s="34" t="s">
        <v>7</v>
      </c>
      <c r="F41" s="34" t="s">
        <v>8</v>
      </c>
      <c r="G41" s="34" t="s">
        <v>9</v>
      </c>
      <c r="H41" s="12"/>
      <c r="I41" s="12"/>
      <c r="J41" s="12"/>
      <c r="K41" s="12"/>
      <c r="L41" s="12"/>
      <c r="M41" s="12"/>
      <c r="N41" s="12"/>
      <c r="O41" s="12"/>
      <c r="P41" s="12"/>
      <c r="Q41" s="12"/>
      <c r="R41" s="12"/>
      <c r="S41" s="12"/>
      <c r="T41" s="12"/>
      <c r="U41" s="12"/>
      <c r="V41" s="12"/>
      <c r="W41" s="12"/>
      <c r="X41" s="12"/>
      <c r="Y41" s="12"/>
      <c r="Z41" s="12"/>
    </row>
    <row r="42" spans="1:26" ht="12.75" customHeight="1">
      <c r="A42" s="12"/>
      <c r="B42" s="36" t="s">
        <v>51</v>
      </c>
      <c r="C42" s="37" t="s">
        <v>52</v>
      </c>
      <c r="D42" s="37" t="s">
        <v>52</v>
      </c>
      <c r="E42" s="37">
        <v>4</v>
      </c>
      <c r="F42" s="13">
        <v>8.48</v>
      </c>
      <c r="G42" s="37">
        <v>6</v>
      </c>
      <c r="H42" s="12"/>
      <c r="I42" s="12"/>
      <c r="J42" s="12"/>
      <c r="K42" s="12"/>
      <c r="L42" s="12"/>
      <c r="M42" s="12"/>
      <c r="N42" s="12"/>
      <c r="O42" s="12"/>
      <c r="P42" s="12"/>
      <c r="Q42" s="12"/>
      <c r="R42" s="12"/>
      <c r="S42" s="12"/>
      <c r="T42" s="12"/>
      <c r="U42" s="12"/>
      <c r="V42" s="12"/>
      <c r="W42" s="12"/>
      <c r="X42" s="12"/>
      <c r="Y42" s="12"/>
      <c r="Z42" s="12"/>
    </row>
    <row r="43" spans="1:26" ht="12.75" customHeight="1">
      <c r="A43" s="12"/>
      <c r="B43" s="36" t="s">
        <v>53</v>
      </c>
      <c r="C43" s="37" t="s">
        <v>52</v>
      </c>
      <c r="D43" s="37" t="s">
        <v>52</v>
      </c>
      <c r="E43" s="37">
        <v>20</v>
      </c>
      <c r="F43" s="13">
        <v>44</v>
      </c>
      <c r="G43" s="37">
        <v>30</v>
      </c>
      <c r="H43" s="12"/>
      <c r="I43" s="12"/>
      <c r="J43" s="12"/>
      <c r="K43" s="12"/>
      <c r="L43" s="12"/>
      <c r="M43" s="12"/>
      <c r="N43" s="12"/>
      <c r="O43" s="12"/>
      <c r="P43" s="12"/>
      <c r="Q43" s="12"/>
      <c r="R43" s="12"/>
      <c r="S43" s="12"/>
      <c r="T43" s="12"/>
      <c r="U43" s="12"/>
      <c r="V43" s="12"/>
      <c r="W43" s="12"/>
      <c r="X43" s="12"/>
      <c r="Y43" s="12"/>
      <c r="Z43" s="12"/>
    </row>
    <row r="44" spans="1:26" ht="12.75" customHeight="1">
      <c r="A44" s="12"/>
      <c r="B44" s="36" t="s">
        <v>54</v>
      </c>
      <c r="C44" s="37">
        <v>180</v>
      </c>
      <c r="D44" s="37">
        <v>180</v>
      </c>
      <c r="E44" s="37">
        <v>100</v>
      </c>
      <c r="F44" s="13">
        <v>220</v>
      </c>
      <c r="G44" s="37">
        <v>150</v>
      </c>
      <c r="H44" s="12"/>
      <c r="I44" s="12"/>
      <c r="J44" s="12"/>
      <c r="K44" s="12"/>
      <c r="L44" s="12"/>
      <c r="M44" s="12"/>
      <c r="N44" s="12"/>
      <c r="O44" s="12"/>
      <c r="P44" s="12"/>
      <c r="Q44" s="12"/>
      <c r="R44" s="12"/>
      <c r="S44" s="12"/>
      <c r="T44" s="12"/>
      <c r="U44" s="12"/>
      <c r="V44" s="12"/>
      <c r="W44" s="12"/>
      <c r="X44" s="12"/>
      <c r="Y44" s="12"/>
      <c r="Z44" s="12"/>
    </row>
    <row r="45" spans="1:26" ht="12.75" customHeight="1">
      <c r="A45" s="12"/>
      <c r="B45" s="26"/>
      <c r="C45" s="38"/>
      <c r="D45" s="38"/>
      <c r="E45" s="38"/>
      <c r="F45" s="12"/>
      <c r="G45" s="12"/>
      <c r="H45" s="12"/>
      <c r="I45" s="12"/>
      <c r="J45" s="12"/>
      <c r="K45" s="12"/>
      <c r="L45" s="12"/>
      <c r="M45" s="12"/>
      <c r="N45" s="12"/>
      <c r="O45" s="12"/>
      <c r="P45" s="12"/>
      <c r="Q45" s="12"/>
      <c r="R45" s="12"/>
      <c r="S45" s="12"/>
      <c r="T45" s="12"/>
      <c r="U45" s="12"/>
      <c r="V45" s="12"/>
      <c r="W45" s="12"/>
      <c r="X45" s="12"/>
      <c r="Y45" s="12"/>
      <c r="Z45" s="12"/>
    </row>
    <row r="46" spans="1:26" ht="12.75" customHeight="1">
      <c r="A46" s="12"/>
      <c r="B46" s="12"/>
      <c r="C46" s="39"/>
      <c r="D46" s="39"/>
      <c r="E46" s="12"/>
      <c r="F46" s="12"/>
      <c r="G46" s="12"/>
      <c r="H46" s="12"/>
      <c r="I46" s="12"/>
      <c r="J46" s="12"/>
      <c r="K46" s="12"/>
      <c r="L46" s="12"/>
      <c r="M46" s="12"/>
      <c r="N46" s="12"/>
      <c r="O46" s="12"/>
      <c r="P46" s="12"/>
      <c r="Q46" s="12"/>
      <c r="R46" s="12"/>
      <c r="S46" s="12"/>
      <c r="T46" s="12"/>
      <c r="U46" s="12"/>
      <c r="V46" s="12"/>
      <c r="W46" s="12"/>
      <c r="X46" s="12"/>
      <c r="Y46" s="12"/>
      <c r="Z46" s="12"/>
    </row>
    <row r="47" spans="1:26" ht="12.75" customHeight="1">
      <c r="A47" s="12"/>
      <c r="B47" s="288" t="s">
        <v>55</v>
      </c>
      <c r="C47" s="289"/>
      <c r="D47" s="289"/>
      <c r="E47" s="290"/>
      <c r="F47" s="25"/>
      <c r="G47" s="25"/>
      <c r="H47" s="12"/>
      <c r="I47" s="12"/>
      <c r="J47" s="12"/>
      <c r="K47" s="12"/>
      <c r="L47" s="12"/>
      <c r="M47" s="12"/>
      <c r="N47" s="12"/>
      <c r="O47" s="12"/>
      <c r="P47" s="12"/>
      <c r="Q47" s="12"/>
      <c r="R47" s="12"/>
      <c r="S47" s="12"/>
      <c r="T47" s="12"/>
      <c r="U47" s="12"/>
      <c r="V47" s="12"/>
      <c r="W47" s="12"/>
      <c r="X47" s="12"/>
      <c r="Y47" s="12"/>
      <c r="Z47" s="12"/>
    </row>
    <row r="48" spans="1:26" ht="12.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12"/>
      <c r="B49" s="36" t="s">
        <v>56</v>
      </c>
      <c r="C49" s="40">
        <v>3</v>
      </c>
      <c r="D49" s="12" t="s">
        <v>57</v>
      </c>
      <c r="E49" s="12"/>
      <c r="F49" s="12"/>
      <c r="G49" s="12"/>
      <c r="H49" s="12"/>
      <c r="I49" s="12"/>
      <c r="J49" s="12"/>
      <c r="K49" s="12"/>
      <c r="L49" s="12"/>
      <c r="M49" s="12"/>
      <c r="N49" s="12"/>
      <c r="O49" s="12"/>
      <c r="P49" s="12"/>
      <c r="Q49" s="12"/>
      <c r="R49" s="12"/>
      <c r="S49" s="12"/>
      <c r="T49" s="12"/>
      <c r="U49" s="12"/>
      <c r="V49" s="12"/>
      <c r="W49" s="12"/>
      <c r="X49" s="12"/>
      <c r="Y49" s="12"/>
      <c r="Z49" s="12"/>
    </row>
    <row r="50" spans="1:26" ht="12.75" customHeight="1">
      <c r="A50" s="12"/>
      <c r="B50" s="36" t="s">
        <v>58</v>
      </c>
      <c r="C50" s="41">
        <v>1</v>
      </c>
      <c r="D50" s="12" t="s">
        <v>57</v>
      </c>
      <c r="E50" s="12"/>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12"/>
      <c r="B51" s="36" t="s">
        <v>59</v>
      </c>
      <c r="C51" s="42">
        <v>20.18</v>
      </c>
      <c r="D51" s="43"/>
      <c r="E51" s="44"/>
      <c r="F51" s="12"/>
      <c r="G51" s="12"/>
      <c r="H51" s="12"/>
      <c r="I51" s="12"/>
      <c r="J51" s="12"/>
      <c r="K51" s="12"/>
      <c r="L51" s="12"/>
      <c r="M51" s="12"/>
      <c r="N51" s="12"/>
      <c r="O51" s="12"/>
      <c r="P51" s="12"/>
      <c r="Q51" s="12"/>
      <c r="R51" s="12"/>
      <c r="S51" s="12"/>
      <c r="T51" s="12"/>
      <c r="U51" s="12"/>
      <c r="V51" s="12"/>
      <c r="W51" s="12"/>
      <c r="X51" s="12"/>
      <c r="Y51" s="12"/>
      <c r="Z51" s="12"/>
    </row>
    <row r="52" spans="1:26" ht="12.75" customHeight="1">
      <c r="A52" s="12"/>
      <c r="B52" s="36" t="s">
        <v>60</v>
      </c>
      <c r="C52" s="45">
        <v>0.19</v>
      </c>
      <c r="D52" s="46"/>
      <c r="E52" s="47"/>
      <c r="F52" s="12"/>
      <c r="G52" s="12"/>
      <c r="H52" s="12"/>
      <c r="I52" s="12"/>
      <c r="J52" s="12"/>
      <c r="K52" s="12"/>
      <c r="L52" s="12"/>
      <c r="M52" s="12"/>
      <c r="N52" s="12"/>
      <c r="O52" s="12"/>
      <c r="P52" s="12"/>
      <c r="Q52" s="12"/>
      <c r="R52" s="12"/>
      <c r="S52" s="12"/>
      <c r="T52" s="12"/>
      <c r="U52" s="12"/>
      <c r="V52" s="12"/>
      <c r="W52" s="12"/>
      <c r="X52" s="12"/>
      <c r="Y52" s="12"/>
      <c r="Z52" s="12"/>
    </row>
    <row r="53" spans="1:26" ht="12.75" customHeight="1">
      <c r="A53" s="12"/>
      <c r="B53" s="36" t="s">
        <v>61</v>
      </c>
      <c r="C53" s="48">
        <v>15</v>
      </c>
      <c r="D53" s="49"/>
      <c r="E53" s="33"/>
      <c r="F53" s="12"/>
      <c r="G53" s="12"/>
      <c r="H53" s="12"/>
      <c r="I53" s="12"/>
      <c r="J53" s="12"/>
      <c r="K53" s="12"/>
      <c r="L53" s="12"/>
      <c r="M53" s="12"/>
      <c r="N53" s="12"/>
      <c r="O53" s="12"/>
      <c r="P53" s="12"/>
      <c r="Q53" s="12"/>
      <c r="R53" s="12"/>
      <c r="S53" s="12"/>
      <c r="T53" s="12"/>
      <c r="U53" s="12"/>
      <c r="V53" s="12"/>
      <c r="W53" s="12"/>
      <c r="X53" s="12"/>
      <c r="Y53" s="12"/>
      <c r="Z53" s="12"/>
    </row>
    <row r="54" spans="1:26" ht="12.75" customHeight="1">
      <c r="A54" s="12"/>
      <c r="B54" s="36" t="s">
        <v>62</v>
      </c>
      <c r="C54" s="42">
        <v>10.09</v>
      </c>
      <c r="D54" s="43"/>
      <c r="E54" s="44"/>
      <c r="F54" s="12"/>
      <c r="G54" s="12"/>
      <c r="H54" s="12"/>
      <c r="I54" s="12"/>
      <c r="J54" s="12"/>
      <c r="K54" s="12"/>
      <c r="L54" s="12"/>
      <c r="M54" s="12"/>
      <c r="N54" s="12"/>
      <c r="O54" s="12"/>
      <c r="P54" s="12"/>
      <c r="Q54" s="12"/>
      <c r="R54" s="12"/>
      <c r="S54" s="12"/>
      <c r="T54" s="12"/>
      <c r="U54" s="12"/>
      <c r="V54" s="12"/>
      <c r="W54" s="12"/>
      <c r="X54" s="12"/>
      <c r="Y54" s="12"/>
      <c r="Z54" s="12"/>
    </row>
    <row r="55" spans="1:26" ht="12.75" customHeight="1">
      <c r="A55" s="12"/>
      <c r="B55" s="36" t="s">
        <v>63</v>
      </c>
      <c r="C55" s="48">
        <v>20</v>
      </c>
      <c r="D55" s="49"/>
      <c r="E55" s="33"/>
      <c r="F55" s="12"/>
      <c r="G55" s="12"/>
      <c r="H55" s="12"/>
      <c r="I55" s="12"/>
      <c r="J55" s="12"/>
      <c r="K55" s="12"/>
      <c r="L55" s="12"/>
      <c r="M55" s="12"/>
      <c r="N55" s="12"/>
      <c r="O55" s="12"/>
      <c r="P55" s="12"/>
      <c r="Q55" s="12"/>
      <c r="R55" s="12"/>
      <c r="S55" s="12"/>
      <c r="T55" s="12"/>
      <c r="U55" s="12"/>
      <c r="V55" s="12"/>
      <c r="W55" s="12"/>
      <c r="X55" s="12"/>
      <c r="Y55" s="12"/>
      <c r="Z55" s="12"/>
    </row>
    <row r="56" spans="1:26" ht="12.75" customHeight="1">
      <c r="A56" s="12"/>
      <c r="B56" s="36" t="s">
        <v>64</v>
      </c>
      <c r="C56" s="50">
        <f>VLOOKUP(C13,Dados!$A$3:$H$11,2,FALSE)</f>
        <v>3.34</v>
      </c>
      <c r="D56" s="43"/>
      <c r="E56" s="44"/>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12"/>
      <c r="B57" s="36" t="s">
        <v>65</v>
      </c>
      <c r="C57" s="48">
        <v>2</v>
      </c>
      <c r="D57" s="49"/>
      <c r="E57" s="47"/>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12"/>
      <c r="B58" s="36" t="s">
        <v>66</v>
      </c>
      <c r="C58" s="48">
        <v>15</v>
      </c>
      <c r="D58" s="49"/>
      <c r="E58" s="33"/>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12"/>
      <c r="B59" s="36" t="s">
        <v>67</v>
      </c>
      <c r="C59" s="42">
        <v>17.32</v>
      </c>
      <c r="D59" s="49"/>
      <c r="E59" s="33"/>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12"/>
      <c r="B60" s="36"/>
      <c r="C60" s="51"/>
      <c r="D60" s="49"/>
      <c r="E60" s="33"/>
      <c r="F60" s="12"/>
      <c r="G60" s="12"/>
      <c r="H60" s="12"/>
      <c r="I60" s="12"/>
      <c r="J60" s="12"/>
      <c r="K60" s="12"/>
      <c r="L60" s="12"/>
      <c r="M60" s="12"/>
      <c r="N60" s="12"/>
      <c r="O60" s="12"/>
      <c r="P60" s="12"/>
      <c r="Q60" s="12"/>
      <c r="R60" s="12"/>
      <c r="S60" s="12"/>
      <c r="T60" s="12"/>
      <c r="U60" s="12"/>
      <c r="V60" s="12"/>
      <c r="W60" s="12"/>
      <c r="X60" s="12"/>
      <c r="Y60" s="12"/>
      <c r="Z60" s="12"/>
    </row>
    <row r="61" spans="1:26" ht="15.75" customHeight="1">
      <c r="A61" s="12"/>
      <c r="B61" s="26"/>
      <c r="C61" s="52"/>
      <c r="D61" s="49"/>
      <c r="E61" s="33"/>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12"/>
      <c r="B62" s="288" t="s">
        <v>68</v>
      </c>
      <c r="C62" s="289"/>
      <c r="D62" s="289"/>
      <c r="E62" s="290"/>
      <c r="F62" s="25"/>
      <c r="G62" s="25"/>
      <c r="H62" s="12"/>
      <c r="I62" s="12"/>
      <c r="J62" s="12"/>
      <c r="K62" s="12"/>
      <c r="L62" s="12"/>
      <c r="M62" s="12"/>
      <c r="N62" s="12"/>
      <c r="O62" s="12"/>
      <c r="P62" s="12"/>
      <c r="Q62" s="12"/>
      <c r="R62" s="12"/>
      <c r="S62" s="12"/>
      <c r="T62" s="12"/>
      <c r="U62" s="12"/>
      <c r="V62" s="12"/>
      <c r="W62" s="12"/>
      <c r="X62" s="12"/>
      <c r="Y62" s="12"/>
      <c r="Z62" s="12"/>
    </row>
    <row r="63" spans="1:26" ht="12.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88.5" customHeight="1">
      <c r="A64" s="12"/>
      <c r="B64" s="53" t="s">
        <v>69</v>
      </c>
      <c r="C64" s="34" t="str">
        <f t="shared" ref="C64:G64" si="0">C41</f>
        <v>PORTEIRO, CBO 5174-10: posto Diurno (07:00-19:00), 12/36 horas, de segunda a domingo</v>
      </c>
      <c r="D64" s="35" t="str">
        <f t="shared" si="0"/>
        <v>PORTEIRO, CBO 5174-10. Posto Noturno (19:00-07:00), 12/36 horas, de segunda a domingo</v>
      </c>
      <c r="E64" s="34" t="str">
        <f t="shared" si="0"/>
        <v>PORTEIRO, CBO 5174-10. Posto Noturno (19:00-23:00), 4 horas, de segunda a sexta</v>
      </c>
      <c r="F64" s="34" t="str">
        <f t="shared" si="0"/>
        <v>PORTEIRO, CBO 5174-10, Posto Diurno (07:00-12:10 e 13:30-17:08), 8:48 horas, de segunda a sexta</v>
      </c>
      <c r="G64" s="34" t="str">
        <f t="shared" si="0"/>
        <v>PORTEIRO, CBO 5174-10. Posto Diurno (manhã (07:00-13:00) e tarde (13:00-19:00) , 2 x 6 horas, de segunda a sexta</v>
      </c>
      <c r="H64" s="12"/>
      <c r="I64" s="12"/>
      <c r="J64" s="12"/>
      <c r="K64" s="12"/>
      <c r="L64" s="12"/>
      <c r="M64" s="12"/>
      <c r="N64" s="12"/>
      <c r="O64" s="12"/>
      <c r="P64" s="12"/>
      <c r="Q64" s="12"/>
      <c r="R64" s="12"/>
      <c r="S64" s="12"/>
      <c r="T64" s="12"/>
      <c r="U64" s="12"/>
      <c r="V64" s="12"/>
      <c r="W64" s="12"/>
      <c r="X64" s="12"/>
      <c r="Y64" s="12"/>
      <c r="Z64" s="12"/>
    </row>
    <row r="65" spans="1:26" ht="44.25" customHeight="1">
      <c r="A65" s="12"/>
      <c r="B65" s="54" t="s">
        <v>70</v>
      </c>
      <c r="C65" s="310" t="str">
        <f>VLOOKUP(C13,Dados!$A$3:$H$11,4,FALSE)</f>
        <v>S</v>
      </c>
      <c r="D65" s="310" t="str">
        <f>VLOOKUP(C13,Dados!$A$3:$H$11,5,FALSE)</f>
        <v>S</v>
      </c>
      <c r="E65" s="310" t="str">
        <f>VLOOKUP(C13,Dados!$A$3:$H$11,6,FALSE)</f>
        <v>N</v>
      </c>
      <c r="F65" s="310" t="str">
        <f>VLOOKUP(C13,Dados!$A$3:$H$11,7,FALSE)</f>
        <v>N</v>
      </c>
      <c r="G65" s="310" t="str">
        <f>VLOOKUP(C13,Dados!$A$3:$H$11,8,FALSE)</f>
        <v>N</v>
      </c>
      <c r="H65" s="12"/>
      <c r="I65" s="12"/>
      <c r="J65" s="12"/>
      <c r="K65" s="12"/>
      <c r="L65" s="12"/>
      <c r="M65" s="12"/>
      <c r="N65" s="12"/>
      <c r="O65" s="12"/>
      <c r="P65" s="12"/>
      <c r="Q65" s="12"/>
      <c r="R65" s="12"/>
      <c r="S65" s="12"/>
      <c r="T65" s="12"/>
      <c r="U65" s="12"/>
      <c r="V65" s="12"/>
      <c r="W65" s="12"/>
      <c r="X65" s="12"/>
      <c r="Y65" s="12"/>
      <c r="Z65" s="12"/>
    </row>
    <row r="66" spans="1:26" ht="42.75" customHeight="1">
      <c r="A66" s="12"/>
      <c r="B66" s="55" t="s">
        <v>71</v>
      </c>
      <c r="C66" s="311"/>
      <c r="D66" s="311"/>
      <c r="E66" s="311"/>
      <c r="F66" s="311"/>
      <c r="G66" s="311"/>
      <c r="H66" s="12"/>
      <c r="I66" s="12"/>
      <c r="J66" s="12"/>
      <c r="K66" s="12"/>
      <c r="L66" s="12"/>
      <c r="M66" s="12"/>
      <c r="N66" s="12"/>
      <c r="O66" s="12"/>
      <c r="P66" s="12"/>
      <c r="Q66" s="12"/>
      <c r="R66" s="12"/>
      <c r="S66" s="12"/>
      <c r="T66" s="12"/>
      <c r="U66" s="12"/>
      <c r="V66" s="12"/>
      <c r="W66" s="12"/>
      <c r="X66" s="12"/>
      <c r="Y66" s="12"/>
      <c r="Z66" s="12"/>
    </row>
    <row r="67" spans="1:26" ht="8.2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5.25" customHeight="1">
      <c r="A68" s="12"/>
      <c r="B68" s="26"/>
      <c r="C68" s="56"/>
      <c r="D68" s="46"/>
      <c r="E68" s="33"/>
      <c r="F68" s="12"/>
      <c r="G68" s="12"/>
      <c r="H68" s="12"/>
      <c r="I68" s="12"/>
      <c r="J68" s="12"/>
      <c r="K68" s="12"/>
      <c r="L68" s="12"/>
      <c r="M68" s="12"/>
      <c r="N68" s="12"/>
      <c r="O68" s="12"/>
      <c r="P68" s="12"/>
      <c r="Q68" s="12"/>
      <c r="R68" s="12"/>
      <c r="S68" s="12"/>
      <c r="T68" s="12"/>
      <c r="U68" s="12"/>
      <c r="V68" s="12"/>
      <c r="W68" s="12"/>
      <c r="X68" s="12"/>
      <c r="Y68" s="12"/>
      <c r="Z68" s="12"/>
    </row>
    <row r="69" spans="1:26" ht="9"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12"/>
      <c r="B70" s="288" t="s">
        <v>72</v>
      </c>
      <c r="C70" s="289"/>
      <c r="D70" s="289"/>
      <c r="E70" s="290"/>
      <c r="F70" s="25"/>
      <c r="G70" s="25"/>
      <c r="H70" s="12"/>
      <c r="I70" s="12"/>
      <c r="J70" s="12"/>
      <c r="K70" s="12"/>
      <c r="L70" s="12"/>
      <c r="M70" s="12"/>
      <c r="N70" s="12"/>
      <c r="O70" s="12"/>
      <c r="P70" s="12"/>
      <c r="Q70" s="12"/>
      <c r="R70" s="12"/>
      <c r="S70" s="12"/>
      <c r="T70" s="12"/>
      <c r="U70" s="12"/>
      <c r="V70" s="12"/>
      <c r="W70" s="12"/>
      <c r="X70" s="12"/>
      <c r="Y70" s="12"/>
      <c r="Z70" s="12"/>
    </row>
    <row r="71" spans="1:26" ht="12.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c r="A72" s="12"/>
      <c r="B72" s="12"/>
      <c r="C72" s="308" t="str">
        <f>C33</f>
        <v>PORTEIRO            CBO 5174-10</v>
      </c>
      <c r="D72" s="309"/>
      <c r="E72" s="309"/>
      <c r="F72" s="309"/>
      <c r="G72" s="309"/>
      <c r="H72" s="12"/>
      <c r="I72" s="12"/>
      <c r="J72" s="12"/>
      <c r="K72" s="12"/>
      <c r="L72" s="12"/>
      <c r="M72" s="12"/>
      <c r="N72" s="12"/>
      <c r="O72" s="12"/>
      <c r="P72" s="12"/>
      <c r="Q72" s="12"/>
      <c r="R72" s="12"/>
      <c r="S72" s="12"/>
      <c r="T72" s="12"/>
      <c r="U72" s="12"/>
      <c r="V72" s="12"/>
      <c r="W72" s="12"/>
      <c r="X72" s="12"/>
      <c r="Y72" s="12"/>
      <c r="Z72" s="12"/>
    </row>
    <row r="73" spans="1:26" ht="63.75">
      <c r="A73" s="12"/>
      <c r="B73" s="12"/>
      <c r="C73" s="34" t="str">
        <f t="shared" ref="C73:G73" si="1">C41</f>
        <v>PORTEIRO, CBO 5174-10: posto Diurno (07:00-19:00), 12/36 horas, de segunda a domingo</v>
      </c>
      <c r="D73" s="35" t="str">
        <f t="shared" si="1"/>
        <v>PORTEIRO, CBO 5174-10. Posto Noturno (19:00-07:00), 12/36 horas, de segunda a domingo</v>
      </c>
      <c r="E73" s="34" t="str">
        <f t="shared" si="1"/>
        <v>PORTEIRO, CBO 5174-10. Posto Noturno (19:00-23:00), 4 horas, de segunda a sexta</v>
      </c>
      <c r="F73" s="34" t="str">
        <f t="shared" si="1"/>
        <v>PORTEIRO, CBO 5174-10, Posto Diurno (07:00-12:10 e 13:30-17:08), 8:48 horas, de segunda a sexta</v>
      </c>
      <c r="G73" s="34" t="str">
        <f t="shared" si="1"/>
        <v>PORTEIRO, CBO 5174-10. Posto Diurno (manhã (07:00-13:00) e tarde (13:00-19:00) , 2 x 6 horas, de segunda a sexta</v>
      </c>
      <c r="H73" s="12"/>
      <c r="I73" s="12"/>
      <c r="J73" s="12"/>
      <c r="K73" s="12"/>
      <c r="L73" s="12"/>
      <c r="M73" s="12"/>
      <c r="N73" s="12"/>
      <c r="O73" s="12"/>
      <c r="P73" s="12"/>
      <c r="Q73" s="12"/>
      <c r="R73" s="12"/>
      <c r="S73" s="12"/>
      <c r="T73" s="12"/>
      <c r="U73" s="12"/>
      <c r="V73" s="12"/>
      <c r="W73" s="12"/>
      <c r="X73" s="12"/>
      <c r="Y73" s="12"/>
      <c r="Z73" s="12"/>
    </row>
    <row r="74" spans="1:26" ht="12.75" customHeight="1">
      <c r="A74" s="12"/>
      <c r="B74" s="26" t="s">
        <v>73</v>
      </c>
      <c r="C74" s="57">
        <v>0.1017</v>
      </c>
      <c r="D74" s="58">
        <v>0.1017</v>
      </c>
      <c r="E74" s="57">
        <v>0.1017</v>
      </c>
      <c r="F74" s="57">
        <v>0.1017</v>
      </c>
      <c r="G74" s="57">
        <v>0.1017</v>
      </c>
      <c r="H74" s="12"/>
      <c r="I74" s="12"/>
      <c r="J74" s="12"/>
      <c r="K74" s="12"/>
      <c r="L74" s="12"/>
      <c r="M74" s="12"/>
      <c r="N74" s="12"/>
      <c r="O74" s="12"/>
      <c r="P74" s="12"/>
      <c r="Q74" s="12"/>
      <c r="R74" s="12"/>
      <c r="S74" s="12"/>
      <c r="T74" s="12"/>
      <c r="U74" s="12"/>
      <c r="V74" s="12"/>
      <c r="W74" s="12"/>
      <c r="X74" s="12"/>
      <c r="Y74" s="12"/>
      <c r="Z74" s="12"/>
    </row>
    <row r="75" spans="1:26" ht="12.75" customHeight="1">
      <c r="A75" s="12"/>
      <c r="B75" s="26" t="s">
        <v>74</v>
      </c>
      <c r="C75" s="59">
        <v>5.0700000000000002E-2</v>
      </c>
      <c r="D75" s="60">
        <v>5.0700000000000002E-2</v>
      </c>
      <c r="E75" s="59">
        <v>5.0700000000000002E-2</v>
      </c>
      <c r="F75" s="59">
        <v>5.0700000000000002E-2</v>
      </c>
      <c r="G75" s="59">
        <v>5.0700000000000002E-2</v>
      </c>
      <c r="H75" s="12"/>
      <c r="I75" s="12"/>
      <c r="J75" s="12"/>
      <c r="K75" s="12"/>
      <c r="L75" s="12"/>
      <c r="M75" s="12"/>
      <c r="N75" s="12"/>
      <c r="O75" s="12"/>
      <c r="P75" s="12"/>
      <c r="Q75" s="12"/>
      <c r="R75" s="12"/>
      <c r="S75" s="12"/>
      <c r="T75" s="12"/>
      <c r="U75" s="12"/>
      <c r="V75" s="12"/>
      <c r="W75" s="12"/>
      <c r="X75" s="12"/>
      <c r="Y75" s="12"/>
      <c r="Z75" s="12"/>
    </row>
    <row r="76" spans="1:26" ht="12.75" customHeight="1">
      <c r="A76" s="12"/>
      <c r="B76" s="26" t="s">
        <v>75</v>
      </c>
      <c r="C76" s="61">
        <f>VALUE(VLOOKUP(C13,Dados!$A$3:$H$11,3,FALSE))</f>
        <v>0.03</v>
      </c>
      <c r="D76" s="62">
        <f t="shared" ref="D76:G76" si="2">C76</f>
        <v>0.03</v>
      </c>
      <c r="E76" s="63">
        <f t="shared" si="2"/>
        <v>0.03</v>
      </c>
      <c r="F76" s="63">
        <f t="shared" si="2"/>
        <v>0.03</v>
      </c>
      <c r="G76" s="63">
        <f t="shared" si="2"/>
        <v>0.03</v>
      </c>
      <c r="H76" s="12"/>
      <c r="I76" s="12"/>
      <c r="J76" s="12"/>
      <c r="K76" s="12"/>
      <c r="L76" s="12"/>
      <c r="M76" s="12"/>
      <c r="N76" s="12"/>
      <c r="O76" s="12"/>
      <c r="P76" s="12"/>
      <c r="Q76" s="12"/>
      <c r="R76" s="12"/>
      <c r="S76" s="12"/>
      <c r="T76" s="12"/>
      <c r="U76" s="12"/>
      <c r="V76" s="12"/>
      <c r="W76" s="12"/>
      <c r="X76" s="12"/>
      <c r="Y76" s="12"/>
      <c r="Z76" s="12"/>
    </row>
    <row r="77" spans="1:26" ht="12.75" customHeight="1">
      <c r="A77" s="12"/>
      <c r="B77" s="26"/>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12"/>
      <c r="B78" s="288" t="s">
        <v>76</v>
      </c>
      <c r="C78" s="289"/>
      <c r="D78" s="289"/>
      <c r="E78" s="290"/>
      <c r="F78" s="25"/>
      <c r="G78" s="25"/>
      <c r="H78" s="12"/>
      <c r="I78" s="12"/>
      <c r="J78" s="12"/>
      <c r="K78" s="12"/>
      <c r="L78" s="12"/>
      <c r="M78" s="12"/>
      <c r="N78" s="12"/>
      <c r="O78" s="12"/>
      <c r="P78" s="12"/>
      <c r="Q78" s="12"/>
      <c r="R78" s="12"/>
      <c r="S78" s="12"/>
      <c r="T78" s="12"/>
      <c r="U78" s="12"/>
      <c r="V78" s="12"/>
      <c r="W78" s="12"/>
      <c r="X78" s="12"/>
      <c r="Y78" s="12"/>
      <c r="Z78" s="12"/>
    </row>
    <row r="79" spans="1:26" ht="12.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7.25" customHeight="1">
      <c r="A80" s="12"/>
      <c r="B80" s="12"/>
      <c r="C80" s="308" t="str">
        <f>C33</f>
        <v>PORTEIRO            CBO 5174-10</v>
      </c>
      <c r="D80" s="309"/>
      <c r="E80" s="309"/>
      <c r="F80" s="309"/>
      <c r="G80" s="309"/>
      <c r="H80" s="12"/>
      <c r="I80" s="12"/>
      <c r="J80" s="12"/>
      <c r="K80" s="12"/>
      <c r="L80" s="12"/>
      <c r="M80" s="12"/>
      <c r="N80" s="12"/>
      <c r="O80" s="12"/>
      <c r="P80" s="12"/>
      <c r="Q80" s="12"/>
      <c r="R80" s="12"/>
      <c r="S80" s="12"/>
      <c r="T80" s="12"/>
      <c r="U80" s="12"/>
      <c r="V80" s="12"/>
      <c r="W80" s="12"/>
      <c r="X80" s="12"/>
      <c r="Y80" s="12"/>
      <c r="Z80" s="12"/>
    </row>
    <row r="81" spans="1:26" ht="76.5" customHeight="1">
      <c r="A81" s="12"/>
      <c r="B81" s="12"/>
      <c r="C81" s="34" t="str">
        <f t="shared" ref="C81:G81" si="3">C73</f>
        <v>PORTEIRO, CBO 5174-10: posto Diurno (07:00-19:00), 12/36 horas, de segunda a domingo</v>
      </c>
      <c r="D81" s="35" t="str">
        <f t="shared" si="3"/>
        <v>PORTEIRO, CBO 5174-10. Posto Noturno (19:00-07:00), 12/36 horas, de segunda a domingo</v>
      </c>
      <c r="E81" s="34" t="str">
        <f t="shared" si="3"/>
        <v>PORTEIRO, CBO 5174-10. Posto Noturno (19:00-23:00), 4 horas, de segunda a sexta</v>
      </c>
      <c r="F81" s="34" t="str">
        <f t="shared" si="3"/>
        <v>PORTEIRO, CBO 5174-10, Posto Diurno (07:00-12:10 e 13:30-17:08), 8:48 horas, de segunda a sexta</v>
      </c>
      <c r="G81" s="34" t="str">
        <f t="shared" si="3"/>
        <v>PORTEIRO, CBO 5174-10. Posto Diurno (manhã (07:00-13:00) e tarde (13:00-19:00) , 2 x 6 horas, de segunda a sexta</v>
      </c>
      <c r="H81" s="12"/>
      <c r="I81" s="12"/>
      <c r="J81" s="12"/>
      <c r="K81" s="12"/>
      <c r="L81" s="12"/>
      <c r="M81" s="12"/>
      <c r="N81" s="12"/>
      <c r="O81" s="12"/>
      <c r="P81" s="12"/>
      <c r="Q81" s="12"/>
      <c r="R81" s="12"/>
      <c r="S81" s="12"/>
      <c r="T81" s="12"/>
      <c r="U81" s="12"/>
      <c r="V81" s="12"/>
      <c r="W81" s="12"/>
      <c r="X81" s="12"/>
      <c r="Y81" s="12"/>
      <c r="Z81" s="12"/>
    </row>
    <row r="82" spans="1:26" ht="16.5" customHeight="1">
      <c r="A82" s="12"/>
      <c r="B82" s="26" t="s">
        <v>77</v>
      </c>
      <c r="C82" s="64">
        <f>VLOOKUP(C13,Dados!$A$3:$M$11,9,FALSE)</f>
        <v>1</v>
      </c>
      <c r="D82" s="65">
        <f>VLOOKUP(C13,Dados!$A$3:$M$11,10,FALSE)</f>
        <v>1</v>
      </c>
      <c r="E82" s="64">
        <f>VLOOKUP(C13,Dados!$A$3:$M$11,11,FALSE)</f>
        <v>2</v>
      </c>
      <c r="F82" s="64">
        <f>VLOOKUP(C13,Dados!$A$3:$M$11,12,FALSE)</f>
        <v>0</v>
      </c>
      <c r="G82" s="64">
        <f>VLOOKUP(C13,Dados!$A$3:$M$11,13,FALSE)</f>
        <v>2</v>
      </c>
      <c r="H82" s="12"/>
      <c r="I82" s="12"/>
      <c r="J82" s="12"/>
      <c r="K82" s="12"/>
      <c r="L82" s="12"/>
      <c r="M82" s="12"/>
      <c r="N82" s="12"/>
      <c r="O82" s="12"/>
      <c r="P82" s="12"/>
      <c r="Q82" s="12"/>
      <c r="R82" s="12"/>
      <c r="S82" s="12"/>
      <c r="T82" s="12"/>
      <c r="U82" s="12"/>
      <c r="V82" s="12"/>
      <c r="W82" s="12"/>
      <c r="X82" s="12"/>
      <c r="Y82" s="12"/>
      <c r="Z82" s="12"/>
    </row>
    <row r="83" spans="1:26" ht="16.5" customHeight="1">
      <c r="A83" s="12"/>
      <c r="B83" s="26" t="s">
        <v>78</v>
      </c>
      <c r="C83" s="66">
        <v>2</v>
      </c>
      <c r="D83" s="66">
        <v>2</v>
      </c>
      <c r="E83" s="67">
        <v>1</v>
      </c>
      <c r="F83" s="67">
        <v>1</v>
      </c>
      <c r="G83" s="66">
        <v>2</v>
      </c>
      <c r="H83" s="12"/>
      <c r="I83" s="12"/>
      <c r="J83" s="12"/>
      <c r="K83" s="12"/>
      <c r="L83" s="12"/>
      <c r="M83" s="12"/>
      <c r="N83" s="12"/>
      <c r="O83" s="12"/>
      <c r="P83" s="12"/>
      <c r="Q83" s="12"/>
      <c r="R83" s="12"/>
      <c r="S83" s="12"/>
      <c r="T83" s="12"/>
      <c r="U83" s="12"/>
      <c r="V83" s="12"/>
      <c r="W83" s="12"/>
      <c r="X83" s="12"/>
      <c r="Y83" s="12"/>
      <c r="Z83" s="12"/>
    </row>
    <row r="84" spans="1:26" ht="16.5" customHeight="1">
      <c r="A84" s="12"/>
      <c r="B84" s="68" t="s">
        <v>79</v>
      </c>
      <c r="C84" s="67">
        <v>30</v>
      </c>
      <c r="D84" s="69">
        <v>30</v>
      </c>
      <c r="E84" s="67">
        <v>30</v>
      </c>
      <c r="F84" s="67">
        <v>30</v>
      </c>
      <c r="G84" s="67">
        <v>30</v>
      </c>
      <c r="H84" s="12"/>
      <c r="I84" s="12"/>
      <c r="J84" s="12"/>
      <c r="K84" s="12"/>
      <c r="L84" s="12"/>
      <c r="M84" s="12"/>
      <c r="N84" s="12"/>
      <c r="O84" s="12"/>
      <c r="P84" s="12"/>
      <c r="Q84" s="12"/>
      <c r="R84" s="12"/>
      <c r="S84" s="12"/>
      <c r="T84" s="12"/>
      <c r="U84" s="12"/>
      <c r="V84" s="12"/>
      <c r="W84" s="12"/>
      <c r="X84" s="12"/>
      <c r="Y84" s="12"/>
      <c r="Z84" s="12"/>
    </row>
    <row r="85" spans="1:26" ht="12.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row r="286" spans="1:26" ht="15.75" customHeight="1"/>
    <row r="287" spans="1:26" ht="15.75" customHeight="1"/>
    <row r="288" spans="1:2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C80:G80"/>
    <mergeCell ref="B38:E38"/>
    <mergeCell ref="B47:E47"/>
    <mergeCell ref="B62:E62"/>
    <mergeCell ref="C65:C66"/>
    <mergeCell ref="D65:D66"/>
    <mergeCell ref="F65:F66"/>
    <mergeCell ref="G65:G66"/>
    <mergeCell ref="C40:G40"/>
    <mergeCell ref="E65:E66"/>
    <mergeCell ref="B70:E70"/>
    <mergeCell ref="C72:G72"/>
    <mergeCell ref="B78:E78"/>
    <mergeCell ref="B31:E31"/>
    <mergeCell ref="C33:D33"/>
    <mergeCell ref="C34:D34"/>
    <mergeCell ref="C35:D35"/>
    <mergeCell ref="C36:D36"/>
    <mergeCell ref="C22:E22"/>
    <mergeCell ref="C23:E23"/>
    <mergeCell ref="B26:E26"/>
    <mergeCell ref="C28:C29"/>
    <mergeCell ref="E28:E29"/>
    <mergeCell ref="C16:E16"/>
    <mergeCell ref="C17:E17"/>
    <mergeCell ref="C18:E18"/>
    <mergeCell ref="C19:E19"/>
    <mergeCell ref="C21:E21"/>
    <mergeCell ref="B9:E9"/>
    <mergeCell ref="C11:E11"/>
    <mergeCell ref="C12:E12"/>
    <mergeCell ref="C13:E13"/>
    <mergeCell ref="C15:E15"/>
  </mergeCells>
  <conditionalFormatting sqref="C11:C15 D11:E14">
    <cfRule type="containsBlanks" dxfId="22" priority="1">
      <formula>LEN(TRIM(C11))=0</formula>
    </cfRule>
  </conditionalFormatting>
  <conditionalFormatting sqref="C15">
    <cfRule type="containsBlanks" dxfId="21" priority="2">
      <formula>LEN(TRIM(C15))=0</formula>
    </cfRule>
  </conditionalFormatting>
  <conditionalFormatting sqref="C17">
    <cfRule type="containsBlanks" dxfId="20" priority="3">
      <formula>LEN(TRIM(C17))=0</formula>
    </cfRule>
  </conditionalFormatting>
  <conditionalFormatting sqref="C17">
    <cfRule type="containsBlanks" dxfId="19" priority="4">
      <formula>LEN(TRIM(C17))=0</formula>
    </cfRule>
  </conditionalFormatting>
  <conditionalFormatting sqref="C18">
    <cfRule type="containsBlanks" dxfId="18" priority="5">
      <formula>LEN(TRIM(C18))=0</formula>
    </cfRule>
  </conditionalFormatting>
  <conditionalFormatting sqref="C18">
    <cfRule type="containsBlanks" dxfId="17" priority="6">
      <formula>LEN(TRIM(C18))=0</formula>
    </cfRule>
  </conditionalFormatting>
  <conditionalFormatting sqref="C19">
    <cfRule type="containsBlanks" dxfId="16" priority="7">
      <formula>LEN(TRIM(C19))=0</formula>
    </cfRule>
  </conditionalFormatting>
  <conditionalFormatting sqref="C19">
    <cfRule type="containsBlanks" dxfId="15" priority="8">
      <formula>LEN(TRIM(C19))=0</formula>
    </cfRule>
  </conditionalFormatting>
  <conditionalFormatting sqref="C21">
    <cfRule type="containsBlanks" dxfId="14" priority="9">
      <formula>LEN(TRIM(C21))=0</formula>
    </cfRule>
  </conditionalFormatting>
  <conditionalFormatting sqref="C21">
    <cfRule type="containsBlanks" dxfId="13" priority="10">
      <formula>LEN(TRIM(C21))=0</formula>
    </cfRule>
  </conditionalFormatting>
  <conditionalFormatting sqref="C22">
    <cfRule type="containsBlanks" dxfId="12" priority="11">
      <formula>LEN(TRIM(C22))=0</formula>
    </cfRule>
  </conditionalFormatting>
  <conditionalFormatting sqref="C22">
    <cfRule type="containsBlanks" dxfId="11" priority="12">
      <formula>LEN(TRIM(C22))=0</formula>
    </cfRule>
  </conditionalFormatting>
  <conditionalFormatting sqref="E28:E29">
    <cfRule type="notContainsBlanks" dxfId="10" priority="13">
      <formula>LEN(TRIM(E28))&gt;0</formula>
    </cfRule>
  </conditionalFormatting>
  <conditionalFormatting sqref="E28:E29">
    <cfRule type="notContainsBlanks" dxfId="9" priority="14">
      <formula>LEN(TRIM(E28))&gt;0</formula>
    </cfRule>
  </conditionalFormatting>
  <conditionalFormatting sqref="C23">
    <cfRule type="containsBlanks" dxfId="8" priority="15">
      <formula>LEN(TRIM(C23))=0</formula>
    </cfRule>
  </conditionalFormatting>
  <conditionalFormatting sqref="C23">
    <cfRule type="containsBlanks" dxfId="7" priority="16">
      <formula>LEN(TRIM(C23))=0</formula>
    </cfRule>
  </conditionalFormatting>
  <conditionalFormatting sqref="C16">
    <cfRule type="containsBlanks" dxfId="6" priority="17">
      <formula>LEN(TRIM(C16))=0</formula>
    </cfRule>
  </conditionalFormatting>
  <conditionalFormatting sqref="C16">
    <cfRule type="containsBlanks" dxfId="5" priority="18">
      <formula>LEN(TRIM(C16))=0</formula>
    </cfRule>
  </conditionalFormatting>
  <printOptions horizontalCentered="1" verticalCentered="1"/>
  <pageMargins left="0.25" right="0.25" top="0.75" bottom="0.75" header="0" footer="0"/>
  <pageSetup paperSize="9" scale="57"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Dados!$A$3:$A$11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1000"/>
  <sheetViews>
    <sheetView tabSelected="1" topLeftCell="A13" zoomScaleNormal="100" workbookViewId="0">
      <selection activeCell="F35" sqref="F35:G35"/>
    </sheetView>
  </sheetViews>
  <sheetFormatPr defaultColWidth="14.42578125" defaultRowHeight="15" customHeight="1"/>
  <cols>
    <col min="1" max="1" width="1.7109375" customWidth="1"/>
    <col min="2" max="2" width="10.140625" customWidth="1"/>
    <col min="3" max="3" width="45.42578125" customWidth="1"/>
    <col min="4" max="4" width="16.42578125" customWidth="1"/>
    <col min="5" max="5" width="15.85546875" customWidth="1"/>
    <col min="6" max="6" width="19.28515625" customWidth="1"/>
    <col min="7" max="8" width="22.140625" customWidth="1"/>
    <col min="9" max="9" width="20" customWidth="1"/>
    <col min="10" max="10" width="17.140625" customWidth="1"/>
    <col min="11" max="11" width="26.28515625" customWidth="1"/>
    <col min="12" max="12" width="3.28515625" customWidth="1"/>
    <col min="13" max="13" width="17.42578125" customWidth="1"/>
    <col min="14" max="14" width="20.5703125" customWidth="1"/>
    <col min="15" max="26" width="8.7109375" customWidth="1"/>
  </cols>
  <sheetData>
    <row r="1" spans="1:26">
      <c r="C1" s="70"/>
      <c r="D1" s="70"/>
      <c r="E1" s="70"/>
      <c r="F1" s="70"/>
      <c r="G1" s="70"/>
      <c r="H1" s="70"/>
      <c r="I1" s="70"/>
      <c r="J1" s="70"/>
      <c r="K1" s="70"/>
      <c r="L1" s="70"/>
      <c r="M1" s="70"/>
      <c r="N1" s="70"/>
    </row>
    <row r="2" spans="1:26" ht="40.5" customHeight="1">
      <c r="B2" s="313" t="s">
        <v>80</v>
      </c>
      <c r="C2" s="289"/>
      <c r="D2" s="289"/>
      <c r="E2" s="289"/>
      <c r="F2" s="289"/>
      <c r="G2" s="289"/>
      <c r="H2" s="289"/>
      <c r="I2" s="289"/>
      <c r="J2" s="289"/>
      <c r="K2" s="314"/>
      <c r="L2" s="70"/>
      <c r="M2" s="70"/>
      <c r="N2" s="70"/>
    </row>
    <row r="3" spans="1:26" ht="34.5" customHeight="1">
      <c r="B3" s="71"/>
      <c r="C3" s="72"/>
      <c r="D3" s="72"/>
      <c r="E3" s="72"/>
      <c r="F3" s="72"/>
      <c r="G3" s="72"/>
      <c r="H3" s="72"/>
      <c r="I3" s="72"/>
      <c r="J3" s="72"/>
      <c r="K3" s="73"/>
      <c r="L3" s="70"/>
      <c r="M3" s="70"/>
      <c r="N3" s="70"/>
    </row>
    <row r="4" spans="1:26" ht="24.75" customHeight="1">
      <c r="A4" s="72"/>
      <c r="B4" s="315" t="s">
        <v>81</v>
      </c>
      <c r="C4" s="303"/>
      <c r="D4" s="316" t="str">
        <f>'1-ABA-DE-CARREGAMENTO'!C13</f>
        <v>Frederico Westphalen</v>
      </c>
      <c r="E4" s="303"/>
      <c r="F4" s="303"/>
      <c r="G4" s="303"/>
      <c r="H4" s="303"/>
      <c r="I4" s="303"/>
      <c r="J4" s="303"/>
      <c r="K4" s="317"/>
      <c r="L4" s="70"/>
      <c r="M4" s="70"/>
      <c r="N4" s="70"/>
      <c r="O4" s="72"/>
      <c r="P4" s="72"/>
      <c r="Q4" s="72"/>
      <c r="R4" s="72"/>
      <c r="S4" s="72"/>
      <c r="T4" s="72"/>
      <c r="U4" s="72"/>
      <c r="V4" s="72"/>
      <c r="W4" s="72"/>
      <c r="X4" s="72"/>
      <c r="Y4" s="72"/>
      <c r="Z4" s="72"/>
    </row>
    <row r="5" spans="1:26" ht="16.5" customHeight="1">
      <c r="A5" s="72"/>
      <c r="C5" s="72"/>
      <c r="D5" s="74"/>
      <c r="E5" s="74"/>
      <c r="F5" s="74"/>
      <c r="G5" s="74"/>
      <c r="H5" s="74"/>
      <c r="I5" s="74"/>
      <c r="J5" s="74"/>
      <c r="K5" s="74"/>
      <c r="L5" s="70"/>
      <c r="M5" s="70"/>
      <c r="N5" s="70"/>
      <c r="O5" s="72"/>
      <c r="P5" s="72"/>
      <c r="Q5" s="72"/>
      <c r="R5" s="72"/>
      <c r="S5" s="72"/>
      <c r="T5" s="72"/>
      <c r="U5" s="72"/>
      <c r="V5" s="72"/>
      <c r="W5" s="72"/>
      <c r="X5" s="72"/>
      <c r="Y5" s="72"/>
      <c r="Z5" s="72"/>
    </row>
    <row r="6" spans="1:26" ht="20.25" customHeight="1">
      <c r="B6" s="318" t="s">
        <v>33</v>
      </c>
      <c r="C6" s="317"/>
      <c r="D6" s="319">
        <f>'1-ABA-DE-CARREGAMENTO'!C17</f>
        <v>0</v>
      </c>
      <c r="E6" s="303"/>
      <c r="F6" s="303"/>
      <c r="G6" s="303"/>
      <c r="H6" s="75"/>
      <c r="I6" s="76" t="s">
        <v>82</v>
      </c>
      <c r="J6" s="319">
        <f>'1-ABA-DE-CARREGAMENTO'!C18</f>
        <v>0</v>
      </c>
      <c r="K6" s="303"/>
      <c r="L6" s="70"/>
      <c r="M6" s="70"/>
      <c r="N6" s="70"/>
    </row>
    <row r="7" spans="1:26" ht="20.25" customHeight="1">
      <c r="B7" s="318" t="s">
        <v>83</v>
      </c>
      <c r="C7" s="303"/>
      <c r="D7" s="320">
        <f>'1-ABA-DE-CARREGAMENTO'!C15</f>
        <v>0</v>
      </c>
      <c r="E7" s="303"/>
      <c r="F7" s="303"/>
      <c r="G7" s="303"/>
      <c r="H7" s="303"/>
      <c r="I7" s="303"/>
      <c r="J7" s="303"/>
      <c r="K7" s="317"/>
      <c r="L7" s="70"/>
      <c r="M7" s="70"/>
      <c r="N7" s="70"/>
    </row>
    <row r="8" spans="1:26" ht="20.25" customHeight="1">
      <c r="B8" s="318" t="s">
        <v>84</v>
      </c>
      <c r="C8" s="303"/>
      <c r="D8" s="320">
        <f>'1-ABA-DE-CARREGAMENTO'!C19</f>
        <v>0</v>
      </c>
      <c r="E8" s="303"/>
      <c r="F8" s="303"/>
      <c r="G8" s="303"/>
      <c r="H8" s="77"/>
      <c r="I8" s="326"/>
      <c r="J8" s="303"/>
      <c r="K8" s="317"/>
      <c r="L8" s="70"/>
      <c r="M8" s="70"/>
      <c r="N8" s="70"/>
    </row>
    <row r="9" spans="1:26" ht="20.25" customHeight="1">
      <c r="B9" s="318" t="s">
        <v>85</v>
      </c>
      <c r="C9" s="317"/>
      <c r="D9" s="320">
        <f>'1-ABA-DE-CARREGAMENTO'!C21</f>
        <v>0</v>
      </c>
      <c r="E9" s="303"/>
      <c r="F9" s="303"/>
      <c r="G9" s="303"/>
      <c r="H9" s="75"/>
      <c r="I9" s="76" t="s">
        <v>86</v>
      </c>
      <c r="J9" s="327">
        <f>'1-ABA-DE-CARREGAMENTO'!C22</f>
        <v>0</v>
      </c>
      <c r="K9" s="287"/>
      <c r="L9" s="70"/>
      <c r="M9" s="70"/>
      <c r="N9" s="70"/>
    </row>
    <row r="10" spans="1:26">
      <c r="B10" s="318" t="s">
        <v>87</v>
      </c>
      <c r="C10" s="317"/>
      <c r="D10" s="321">
        <f>'1-ABA-DE-CARREGAMENTO'!C16</f>
        <v>0</v>
      </c>
      <c r="E10" s="303"/>
      <c r="F10" s="303"/>
      <c r="G10" s="303"/>
      <c r="H10" s="70"/>
      <c r="I10" s="70"/>
      <c r="J10" s="70"/>
      <c r="K10" s="70"/>
      <c r="L10" s="70"/>
      <c r="M10" s="70"/>
      <c r="N10" s="70"/>
    </row>
    <row r="11" spans="1:26" ht="21.75" customHeight="1">
      <c r="C11" s="70"/>
      <c r="D11" s="70"/>
      <c r="E11" s="70"/>
      <c r="F11" s="70"/>
      <c r="G11" s="70"/>
      <c r="H11" s="70"/>
      <c r="I11" s="70"/>
      <c r="J11" s="70"/>
      <c r="K11" s="70"/>
      <c r="L11" s="70"/>
      <c r="M11" s="70"/>
      <c r="N11" s="70"/>
    </row>
    <row r="12" spans="1:26" ht="21.75" customHeight="1">
      <c r="C12" s="322" t="str">
        <f>'1-ABA-DE-CARREGAMENTO'!C72</f>
        <v>PORTEIRO            CBO 5174-10</v>
      </c>
      <c r="D12" s="286"/>
      <c r="E12" s="286"/>
      <c r="F12" s="286"/>
      <c r="G12" s="286"/>
      <c r="H12" s="286"/>
      <c r="I12" s="286"/>
      <c r="J12" s="286"/>
      <c r="K12" s="287"/>
      <c r="L12" s="70"/>
      <c r="M12" s="70"/>
      <c r="N12" s="70"/>
    </row>
    <row r="13" spans="1:26" ht="66.75" customHeight="1">
      <c r="B13" s="78"/>
      <c r="C13" s="79" t="s">
        <v>88</v>
      </c>
      <c r="D13" s="79" t="s">
        <v>89</v>
      </c>
      <c r="E13" s="80" t="s">
        <v>90</v>
      </c>
      <c r="F13" s="80" t="s">
        <v>91</v>
      </c>
      <c r="G13" s="80" t="s">
        <v>92</v>
      </c>
      <c r="H13" s="80" t="s">
        <v>93</v>
      </c>
      <c r="I13" s="79" t="s">
        <v>94</v>
      </c>
      <c r="J13" s="80" t="s">
        <v>95</v>
      </c>
      <c r="K13" s="80" t="s">
        <v>96</v>
      </c>
      <c r="L13" s="70"/>
      <c r="M13" s="81"/>
      <c r="N13" s="70"/>
    </row>
    <row r="14" spans="1:26" ht="47.25" customHeight="1">
      <c r="B14" s="323" t="s">
        <v>97</v>
      </c>
      <c r="C14" s="82" t="str">
        <f>'1-ABA-DE-CARREGAMENTO'!C41</f>
        <v>PORTEIRO, CBO 5174-10: posto Diurno (07:00-19:00), 12/36 horas, de segunda a domingo</v>
      </c>
      <c r="D14" s="83">
        <f>'1-ABA-DE-CARREGAMENTO'!C44</f>
        <v>180</v>
      </c>
      <c r="E14" s="84">
        <f>'1-ABA-DE-CARREGAMENTO'!C82</f>
        <v>1</v>
      </c>
      <c r="F14" s="84">
        <f>'1-ABA-DE-CARREGAMENTO'!C83</f>
        <v>2</v>
      </c>
      <c r="G14" s="85">
        <f>'Portaria DIURNA_12×36'!D164</f>
        <v>4351.29</v>
      </c>
      <c r="H14" s="85">
        <f>'Portaria DIURNA_12×36'!F164</f>
        <v>8702.58</v>
      </c>
      <c r="I14" s="85">
        <f>'Portaria DIURNA_12×36'!H165</f>
        <v>8702.58</v>
      </c>
      <c r="J14" s="84">
        <f>'1-ABA-DE-CARREGAMENTO'!C84</f>
        <v>30</v>
      </c>
      <c r="K14" s="85">
        <f>'Portaria DIURNA_12×36'!H170</f>
        <v>261077.4</v>
      </c>
      <c r="L14" s="86"/>
      <c r="M14" s="87"/>
      <c r="N14" s="88"/>
    </row>
    <row r="15" spans="1:26" ht="47.25" customHeight="1">
      <c r="B15" s="324"/>
      <c r="C15" s="89" t="str">
        <f>'1-ABA-DE-CARREGAMENTO'!D41</f>
        <v>PORTEIRO, CBO 5174-10. Posto Noturno (19:00-07:00), 12/36 horas, de segunda a domingo</v>
      </c>
      <c r="D15" s="90">
        <f>'1-ABA-DE-CARREGAMENTO'!D44</f>
        <v>180</v>
      </c>
      <c r="E15" s="91">
        <f>'1-ABA-DE-CARREGAMENTO'!D82</f>
        <v>1</v>
      </c>
      <c r="F15" s="91">
        <f>'1-ABA-DE-CARREGAMENTO'!D83</f>
        <v>2</v>
      </c>
      <c r="G15" s="92">
        <f>'Portaria NOTURNA_12×36'!D164</f>
        <v>5304.5</v>
      </c>
      <c r="H15" s="92">
        <f>'Portaria NOTURNA_12×36'!F164</f>
        <v>10609</v>
      </c>
      <c r="I15" s="85">
        <f>'Portaria NOTURNA_12×36'!H165</f>
        <v>10609</v>
      </c>
      <c r="J15" s="84">
        <f>'1-ABA-DE-CARREGAMENTO'!D84</f>
        <v>30</v>
      </c>
      <c r="K15" s="85">
        <f>'Portaria NOTURNA_12×36'!H170</f>
        <v>318270</v>
      </c>
      <c r="L15" s="86"/>
      <c r="M15" s="93"/>
      <c r="N15" s="88"/>
    </row>
    <row r="16" spans="1:26" ht="47.25" customHeight="1">
      <c r="B16" s="324"/>
      <c r="C16" s="89" t="str">
        <f>'1-ABA-DE-CARREGAMENTO'!E41</f>
        <v>PORTEIRO, CBO 5174-10. Posto Noturno (19:00-23:00), 4 horas, de segunda a sexta</v>
      </c>
      <c r="D16" s="90">
        <f>'1-ABA-DE-CARREGAMENTO'!E44</f>
        <v>100</v>
      </c>
      <c r="E16" s="91">
        <f>'1-ABA-DE-CARREGAMENTO'!E82</f>
        <v>2</v>
      </c>
      <c r="F16" s="91">
        <f>'1-ABA-DE-CARREGAMENTO'!E83</f>
        <v>1</v>
      </c>
      <c r="G16" s="92">
        <f>'Portaria SEG-a-SEX_19-as-23_4hs'!D165</f>
        <v>2237.63</v>
      </c>
      <c r="H16" s="92">
        <f>'Portaria SEG-a-SEX_19-as-23_4hs'!F165</f>
        <v>2237.63</v>
      </c>
      <c r="I16" s="85">
        <f>'Portaria SEG-a-SEX_19-as-23_4hs'!H166</f>
        <v>4475.26</v>
      </c>
      <c r="J16" s="84">
        <f>'1-ABA-DE-CARREGAMENTO'!E84</f>
        <v>30</v>
      </c>
      <c r="K16" s="85">
        <f>'Portaria SEG-a-SEX_19-as-23_4hs'!H171</f>
        <v>134257.80000000002</v>
      </c>
      <c r="L16" s="70"/>
      <c r="M16" s="93"/>
      <c r="N16" s="88"/>
    </row>
    <row r="17" spans="1:26" ht="53.25" customHeight="1">
      <c r="B17" s="324"/>
      <c r="C17" s="89" t="str">
        <f>'1-ABA-DE-CARREGAMENTO'!F41</f>
        <v>PORTEIRO, CBO 5174-10, Posto Diurno (07:00-12:10 e 13:30-17:08), 8:48 horas, de segunda a sexta</v>
      </c>
      <c r="D17" s="94">
        <f>'1-ABA-DE-CARREGAMENTO'!F44</f>
        <v>220</v>
      </c>
      <c r="E17" s="91">
        <f>'1-ABA-DE-CARREGAMENTO'!F82</f>
        <v>0</v>
      </c>
      <c r="F17" s="91">
        <f>'1-ABA-DE-CARREGAMENTO'!F83</f>
        <v>1</v>
      </c>
      <c r="G17" s="92">
        <f>'Portaria_SEG-SEX_Diurna_8,48hs'!D164</f>
        <v>4264.8599999999997</v>
      </c>
      <c r="H17" s="92">
        <f>'Portaria_SEG-SEX_Diurna_8,48hs'!F164</f>
        <v>4264.8599999999997</v>
      </c>
      <c r="I17" s="85">
        <f>'Portaria_SEG-SEX_Diurna_8,48hs'!H165</f>
        <v>0</v>
      </c>
      <c r="J17" s="84">
        <f>'1-ABA-DE-CARREGAMENTO'!F84</f>
        <v>30</v>
      </c>
      <c r="K17" s="85">
        <f>'Portaria_SEG-SEX_Diurna_8,48hs'!H170</f>
        <v>0</v>
      </c>
      <c r="L17" s="70"/>
      <c r="M17" s="93"/>
      <c r="N17" s="88"/>
    </row>
    <row r="18" spans="1:26" ht="53.25" customHeight="1">
      <c r="A18" s="72"/>
      <c r="B18" s="324"/>
      <c r="C18" s="89" t="str">
        <f>'1-ABA-DE-CARREGAMENTO'!G41</f>
        <v>PORTEIRO, CBO 5174-10. Posto Diurno (manhã (07:00-13:00) e tarde (13:00-19:00) , 2 x 6 horas, de segunda a sexta</v>
      </c>
      <c r="D18" s="94">
        <f>'1-ABA-DE-CARREGAMENTO'!G44</f>
        <v>150</v>
      </c>
      <c r="E18" s="91">
        <f>'1-ABA-DE-CARREGAMENTO'!G82</f>
        <v>2</v>
      </c>
      <c r="F18" s="91">
        <f>'1-ABA-DE-CARREGAMENTO'!G83</f>
        <v>2</v>
      </c>
      <c r="G18" s="92">
        <f>'Portaria_SEG-SEX_Diurna_6hs'!D164</f>
        <v>3019.05</v>
      </c>
      <c r="H18" s="92">
        <f>'Portaria_SEG-SEX_Diurna_6hs'!F164</f>
        <v>6038.1</v>
      </c>
      <c r="I18" s="85">
        <f>'Portaria_SEG-SEX_Diurna_6hs'!H165</f>
        <v>12076.2</v>
      </c>
      <c r="J18" s="84">
        <f>'1-ABA-DE-CARREGAMENTO'!F84</f>
        <v>30</v>
      </c>
      <c r="K18" s="85">
        <f>'Portaria_SEG-SEX_Diurna_6hs'!H170</f>
        <v>362286</v>
      </c>
      <c r="L18" s="70"/>
      <c r="M18" s="87"/>
      <c r="N18" s="88"/>
      <c r="O18" s="72"/>
      <c r="P18" s="72"/>
      <c r="Q18" s="72"/>
      <c r="R18" s="72"/>
      <c r="S18" s="72"/>
      <c r="T18" s="72"/>
      <c r="U18" s="72"/>
      <c r="V18" s="72"/>
      <c r="W18" s="72"/>
      <c r="X18" s="72"/>
      <c r="Y18" s="72"/>
      <c r="Z18" s="72"/>
    </row>
    <row r="19" spans="1:26" ht="34.5" customHeight="1">
      <c r="A19" s="95"/>
      <c r="B19" s="325"/>
      <c r="C19" s="96" t="s">
        <v>98</v>
      </c>
      <c r="D19" s="96"/>
      <c r="E19" s="97">
        <f>SUM(E14:E18)</f>
        <v>6</v>
      </c>
      <c r="F19" s="98"/>
      <c r="G19" s="96"/>
      <c r="H19" s="96"/>
      <c r="I19" s="99">
        <f>SUM(I14:I18)</f>
        <v>35863.040000000008</v>
      </c>
      <c r="J19" s="100"/>
      <c r="K19" s="99">
        <f>SUM(K14:K18)</f>
        <v>1075891.2000000002</v>
      </c>
      <c r="L19" s="101"/>
      <c r="M19" s="101"/>
      <c r="N19" s="101"/>
      <c r="O19" s="95"/>
      <c r="P19" s="95"/>
      <c r="Q19" s="95"/>
      <c r="R19" s="95"/>
      <c r="S19" s="95"/>
      <c r="T19" s="95"/>
      <c r="U19" s="95"/>
      <c r="V19" s="95"/>
      <c r="W19" s="95"/>
      <c r="X19" s="95"/>
      <c r="Y19" s="95"/>
      <c r="Z19" s="95"/>
    </row>
    <row r="20" spans="1:26" ht="11.25" customHeight="1">
      <c r="A20" s="72"/>
      <c r="B20" s="102"/>
      <c r="C20" s="103"/>
      <c r="D20" s="103"/>
      <c r="E20" s="104"/>
      <c r="F20" s="104"/>
      <c r="G20" s="103"/>
      <c r="H20" s="103"/>
      <c r="I20" s="105"/>
      <c r="J20" s="105"/>
      <c r="K20" s="105"/>
      <c r="L20" s="70"/>
      <c r="M20" s="70"/>
      <c r="N20" s="70"/>
      <c r="O20" s="72"/>
      <c r="P20" s="72"/>
      <c r="Q20" s="72"/>
      <c r="R20" s="72"/>
      <c r="S20" s="72"/>
      <c r="T20" s="72"/>
      <c r="U20" s="72"/>
      <c r="V20" s="72"/>
      <c r="W20" s="72"/>
      <c r="X20" s="72"/>
      <c r="Y20" s="72"/>
      <c r="Z20" s="72"/>
    </row>
    <row r="21" spans="1:26" ht="15.75" customHeight="1">
      <c r="C21" s="70"/>
      <c r="D21" s="70"/>
      <c r="E21" s="70"/>
      <c r="F21" s="70"/>
      <c r="G21" s="106"/>
      <c r="H21" s="106"/>
      <c r="I21" s="70"/>
      <c r="J21" s="70"/>
      <c r="K21" s="70"/>
      <c r="L21" s="70"/>
      <c r="M21" s="70"/>
      <c r="N21" s="70"/>
    </row>
    <row r="22" spans="1:26" ht="15.75" customHeight="1">
      <c r="C22" s="70"/>
      <c r="D22" s="70"/>
      <c r="E22" s="70"/>
      <c r="F22" s="70"/>
      <c r="G22" s="106"/>
      <c r="H22" s="106"/>
      <c r="I22" s="70"/>
      <c r="J22" s="70"/>
      <c r="K22" s="70"/>
      <c r="L22" s="70"/>
      <c r="M22" s="70"/>
      <c r="N22" s="70"/>
    </row>
    <row r="23" spans="1:26" ht="15.75" customHeight="1">
      <c r="C23" s="70"/>
      <c r="D23" s="70"/>
      <c r="E23" s="70"/>
      <c r="F23" s="70"/>
      <c r="G23" s="70"/>
      <c r="H23" s="70"/>
      <c r="I23" s="70"/>
      <c r="J23" s="70"/>
      <c r="K23" s="70"/>
      <c r="L23" s="70"/>
      <c r="M23" s="70"/>
      <c r="N23" s="70"/>
    </row>
    <row r="24" spans="1:26" ht="11.25" customHeight="1">
      <c r="C24" s="70"/>
      <c r="D24" s="70"/>
      <c r="E24" s="70"/>
      <c r="F24" s="70"/>
      <c r="G24" s="70"/>
      <c r="H24" s="70"/>
      <c r="I24" s="70"/>
      <c r="J24" s="70"/>
      <c r="K24" s="70"/>
      <c r="L24" s="70"/>
      <c r="M24" s="70"/>
      <c r="N24" s="70"/>
    </row>
    <row r="25" spans="1:26" ht="15.75" customHeight="1">
      <c r="C25" s="70"/>
      <c r="D25" s="70"/>
      <c r="E25" s="70"/>
      <c r="F25" s="70"/>
      <c r="G25" s="70"/>
      <c r="H25" s="70"/>
      <c r="I25" s="70"/>
      <c r="J25" s="70"/>
      <c r="K25" s="70"/>
      <c r="L25" s="70"/>
      <c r="M25" s="70"/>
      <c r="N25" s="70"/>
    </row>
    <row r="26" spans="1:26" ht="15.75" customHeight="1">
      <c r="C26" s="70"/>
      <c r="D26" s="70"/>
      <c r="E26" s="70"/>
      <c r="F26" s="70"/>
      <c r="G26" s="70"/>
      <c r="H26" s="70"/>
      <c r="I26" s="70"/>
      <c r="J26" s="70"/>
      <c r="K26" s="70"/>
      <c r="L26" s="70"/>
      <c r="M26" s="70"/>
      <c r="N26" s="70"/>
    </row>
    <row r="27" spans="1:26" ht="15.75" customHeight="1">
      <c r="C27" s="70"/>
      <c r="D27" s="70"/>
      <c r="E27" s="70"/>
      <c r="F27" s="70"/>
      <c r="G27" s="70"/>
      <c r="H27" s="70"/>
      <c r="I27" s="70"/>
      <c r="J27" s="70"/>
      <c r="K27" s="70"/>
      <c r="L27" s="70"/>
      <c r="M27" s="70"/>
      <c r="N27" s="70"/>
    </row>
    <row r="28" spans="1:26" ht="15.75" customHeight="1">
      <c r="C28" s="70"/>
      <c r="D28" s="70"/>
      <c r="E28" s="70"/>
      <c r="F28" s="70"/>
      <c r="G28" s="70"/>
      <c r="H28" s="70"/>
      <c r="I28" s="70"/>
      <c r="J28" s="70"/>
      <c r="K28" s="70"/>
      <c r="L28" s="70"/>
      <c r="M28" s="70"/>
      <c r="N28" s="70"/>
    </row>
    <row r="29" spans="1:26" ht="15.75" customHeight="1">
      <c r="C29" s="70"/>
      <c r="D29" s="70"/>
      <c r="E29" s="70"/>
      <c r="F29" s="70"/>
      <c r="G29" s="70"/>
      <c r="H29" s="70"/>
      <c r="I29" s="70"/>
      <c r="J29" s="70"/>
      <c r="K29" s="70"/>
      <c r="L29" s="70"/>
      <c r="M29" s="70"/>
      <c r="N29" s="70"/>
    </row>
    <row r="30" spans="1:26" ht="15.75" customHeight="1">
      <c r="C30" s="70"/>
      <c r="D30" s="70"/>
      <c r="E30" s="70"/>
      <c r="F30" s="70"/>
      <c r="G30" s="70"/>
      <c r="H30" s="70"/>
      <c r="I30" s="70"/>
      <c r="J30" s="70"/>
      <c r="K30" s="70"/>
      <c r="L30" s="70"/>
      <c r="M30" s="70"/>
      <c r="N30" s="70"/>
    </row>
    <row r="31" spans="1:26" ht="15.75" customHeight="1">
      <c r="C31" s="70"/>
      <c r="D31" s="70"/>
      <c r="E31" s="70"/>
      <c r="F31" s="70"/>
      <c r="G31" s="70"/>
      <c r="H31" s="70"/>
      <c r="I31" s="70"/>
      <c r="J31" s="70"/>
      <c r="K31" s="70"/>
      <c r="L31" s="70"/>
      <c r="M31" s="70"/>
      <c r="N31" s="70"/>
    </row>
    <row r="32" spans="1:26" ht="15.75" customHeight="1">
      <c r="C32" s="70"/>
      <c r="D32" s="70"/>
      <c r="E32" s="70"/>
      <c r="F32" s="70"/>
      <c r="G32" s="70"/>
      <c r="H32" s="70"/>
      <c r="I32" s="70"/>
      <c r="J32" s="70"/>
      <c r="K32" s="70"/>
      <c r="L32" s="70"/>
      <c r="M32" s="70"/>
      <c r="N32" s="70"/>
    </row>
    <row r="33" spans="3:14" ht="15.75" customHeight="1">
      <c r="C33" s="70"/>
      <c r="D33" s="70"/>
      <c r="E33" s="70"/>
      <c r="F33" s="70"/>
      <c r="G33" s="70"/>
      <c r="H33" s="70"/>
      <c r="I33" s="70"/>
      <c r="J33" s="70"/>
      <c r="K33" s="70"/>
      <c r="L33" s="70"/>
      <c r="M33" s="70"/>
      <c r="N33" s="70"/>
    </row>
    <row r="34" spans="3:14" ht="15.75" customHeight="1">
      <c r="C34" s="70"/>
      <c r="D34" s="70"/>
      <c r="E34" s="70"/>
      <c r="F34" s="70"/>
      <c r="G34" s="70"/>
      <c r="H34" s="70"/>
      <c r="I34" s="70"/>
      <c r="J34" s="70"/>
      <c r="K34" s="70"/>
      <c r="L34" s="70"/>
      <c r="M34" s="70"/>
      <c r="N34" s="70"/>
    </row>
    <row r="35" spans="3:14" ht="15.75" customHeight="1">
      <c r="C35" s="70"/>
      <c r="D35" s="70"/>
      <c r="E35" s="70"/>
      <c r="F35" s="70"/>
      <c r="G35" s="70"/>
      <c r="H35" s="70"/>
      <c r="I35" s="70"/>
      <c r="J35" s="70"/>
      <c r="K35" s="70"/>
      <c r="L35" s="70"/>
      <c r="M35" s="70"/>
      <c r="N35" s="70"/>
    </row>
    <row r="36" spans="3:14" ht="15.75" customHeight="1">
      <c r="C36" s="70"/>
      <c r="D36" s="70"/>
      <c r="E36" s="70"/>
      <c r="F36" s="70"/>
      <c r="G36" s="70"/>
      <c r="H36" s="70"/>
      <c r="I36" s="70"/>
      <c r="J36" s="70"/>
      <c r="K36" s="70"/>
      <c r="L36" s="70"/>
      <c r="M36" s="70"/>
      <c r="N36" s="70"/>
    </row>
    <row r="37" spans="3:14" ht="15.75" customHeight="1">
      <c r="C37" s="70"/>
      <c r="D37" s="70"/>
      <c r="E37" s="70"/>
      <c r="F37" s="70"/>
      <c r="G37" s="70"/>
      <c r="H37" s="70"/>
      <c r="I37" s="70"/>
      <c r="J37" s="70"/>
      <c r="K37" s="70"/>
      <c r="L37" s="70"/>
      <c r="M37" s="70"/>
      <c r="N37" s="70"/>
    </row>
    <row r="38" spans="3:14" ht="15.75" customHeight="1">
      <c r="C38" s="70"/>
      <c r="D38" s="70"/>
      <c r="E38" s="70"/>
      <c r="F38" s="70"/>
      <c r="G38" s="70"/>
      <c r="H38" s="70"/>
      <c r="I38" s="70"/>
      <c r="J38" s="70"/>
      <c r="K38" s="70"/>
      <c r="L38" s="70"/>
      <c r="M38" s="70"/>
      <c r="N38" s="70"/>
    </row>
    <row r="39" spans="3:14" ht="15.75" customHeight="1">
      <c r="C39" s="70"/>
      <c r="D39" s="70"/>
      <c r="E39" s="70"/>
      <c r="F39" s="70"/>
      <c r="G39" s="70"/>
      <c r="H39" s="70"/>
      <c r="I39" s="70"/>
      <c r="J39" s="70"/>
      <c r="K39" s="70"/>
      <c r="L39" s="70"/>
      <c r="M39" s="70"/>
      <c r="N39" s="70"/>
    </row>
    <row r="40" spans="3:14" ht="15.75" customHeight="1">
      <c r="C40" s="70"/>
      <c r="D40" s="70"/>
      <c r="E40" s="70"/>
      <c r="F40" s="70"/>
      <c r="G40" s="70"/>
      <c r="H40" s="70"/>
      <c r="I40" s="70"/>
      <c r="J40" s="70"/>
      <c r="K40" s="70"/>
      <c r="L40" s="70"/>
      <c r="M40" s="70"/>
      <c r="N40" s="70"/>
    </row>
    <row r="41" spans="3:14" ht="15.75" customHeight="1">
      <c r="C41" s="70"/>
      <c r="D41" s="70"/>
      <c r="E41" s="70"/>
      <c r="F41" s="70"/>
      <c r="G41" s="70"/>
      <c r="H41" s="70"/>
      <c r="I41" s="70"/>
      <c r="J41" s="70"/>
      <c r="K41" s="70"/>
      <c r="L41" s="70"/>
      <c r="M41" s="70"/>
      <c r="N41" s="70"/>
    </row>
    <row r="42" spans="3:14" ht="15.75" customHeight="1">
      <c r="C42" s="70"/>
      <c r="D42" s="70"/>
      <c r="E42" s="70"/>
      <c r="F42" s="70"/>
      <c r="G42" s="70"/>
      <c r="H42" s="70"/>
      <c r="I42" s="70"/>
      <c r="J42" s="70"/>
      <c r="K42" s="70"/>
      <c r="L42" s="70"/>
      <c r="M42" s="70"/>
      <c r="N42" s="70"/>
    </row>
    <row r="43" spans="3:14" ht="15.75" customHeight="1">
      <c r="C43" s="70"/>
      <c r="D43" s="70"/>
      <c r="E43" s="70"/>
      <c r="F43" s="70"/>
      <c r="G43" s="70"/>
      <c r="H43" s="70"/>
      <c r="I43" s="70"/>
      <c r="J43" s="70"/>
      <c r="K43" s="70"/>
      <c r="L43" s="70"/>
      <c r="M43" s="70"/>
      <c r="N43" s="70"/>
    </row>
    <row r="44" spans="3:14" ht="15.75" customHeight="1">
      <c r="C44" s="70"/>
      <c r="D44" s="70"/>
      <c r="E44" s="70"/>
      <c r="F44" s="70"/>
      <c r="G44" s="70"/>
      <c r="H44" s="70"/>
      <c r="I44" s="70"/>
      <c r="J44" s="70"/>
      <c r="K44" s="70"/>
      <c r="L44" s="70"/>
      <c r="M44" s="70"/>
      <c r="N44" s="70"/>
    </row>
    <row r="45" spans="3:14" ht="15.75" customHeight="1">
      <c r="C45" s="70"/>
      <c r="D45" s="70"/>
      <c r="E45" s="70"/>
      <c r="F45" s="70"/>
      <c r="G45" s="70"/>
      <c r="H45" s="70"/>
      <c r="I45" s="70"/>
      <c r="J45" s="70"/>
      <c r="K45" s="70"/>
      <c r="L45" s="70"/>
      <c r="M45" s="70"/>
      <c r="N45" s="70"/>
    </row>
    <row r="46" spans="3:14" ht="15.75" customHeight="1">
      <c r="C46" s="70"/>
      <c r="D46" s="70"/>
      <c r="E46" s="70"/>
      <c r="F46" s="70"/>
      <c r="G46" s="70"/>
      <c r="H46" s="70"/>
      <c r="I46" s="70"/>
      <c r="J46" s="70"/>
      <c r="K46" s="70"/>
      <c r="L46" s="70"/>
      <c r="M46" s="70"/>
      <c r="N46" s="70"/>
    </row>
    <row r="47" spans="3:14" ht="15.75" customHeight="1">
      <c r="C47" s="70"/>
      <c r="D47" s="70"/>
      <c r="E47" s="70"/>
      <c r="F47" s="70"/>
      <c r="G47" s="70"/>
      <c r="H47" s="70"/>
      <c r="I47" s="70"/>
      <c r="J47" s="70"/>
      <c r="K47" s="70"/>
      <c r="L47" s="70"/>
      <c r="M47" s="70"/>
      <c r="N47" s="70"/>
    </row>
    <row r="48" spans="3:14" ht="15.75" customHeight="1">
      <c r="C48" s="70"/>
      <c r="D48" s="70"/>
      <c r="E48" s="70"/>
      <c r="F48" s="70"/>
      <c r="G48" s="70"/>
      <c r="H48" s="70"/>
      <c r="I48" s="70"/>
      <c r="J48" s="70"/>
      <c r="K48" s="70"/>
      <c r="L48" s="70"/>
      <c r="M48" s="70"/>
      <c r="N48" s="70"/>
    </row>
    <row r="49" spans="3:14" ht="15.75" customHeight="1">
      <c r="C49" s="70"/>
      <c r="D49" s="70"/>
      <c r="E49" s="70"/>
      <c r="F49" s="70"/>
      <c r="G49" s="70"/>
      <c r="H49" s="70"/>
      <c r="I49" s="70"/>
      <c r="J49" s="70"/>
      <c r="K49" s="70"/>
      <c r="L49" s="70"/>
      <c r="M49" s="70"/>
      <c r="N49" s="70"/>
    </row>
    <row r="50" spans="3:14" ht="15.75" customHeight="1">
      <c r="C50" s="70"/>
      <c r="D50" s="70"/>
      <c r="E50" s="70"/>
      <c r="F50" s="70"/>
      <c r="G50" s="70"/>
      <c r="H50" s="70"/>
      <c r="I50" s="70"/>
      <c r="J50" s="70"/>
      <c r="K50" s="70"/>
      <c r="L50" s="70"/>
      <c r="M50" s="70"/>
      <c r="N50" s="70"/>
    </row>
    <row r="51" spans="3:14" ht="15.75" customHeight="1">
      <c r="C51" s="70"/>
      <c r="D51" s="70"/>
      <c r="E51" s="70"/>
      <c r="F51" s="70"/>
      <c r="G51" s="70"/>
      <c r="H51" s="70"/>
      <c r="I51" s="70"/>
      <c r="J51" s="70"/>
      <c r="K51" s="70"/>
      <c r="L51" s="70"/>
      <c r="M51" s="70"/>
      <c r="N51" s="70"/>
    </row>
    <row r="52" spans="3:14" ht="15.75" customHeight="1">
      <c r="C52" s="70"/>
      <c r="D52" s="70"/>
      <c r="E52" s="70"/>
      <c r="F52" s="70"/>
      <c r="G52" s="70"/>
      <c r="H52" s="70"/>
      <c r="I52" s="70"/>
      <c r="J52" s="70"/>
      <c r="K52" s="70"/>
      <c r="L52" s="70"/>
      <c r="M52" s="70"/>
      <c r="N52" s="70"/>
    </row>
    <row r="53" spans="3:14" ht="15.75" customHeight="1">
      <c r="C53" s="70"/>
      <c r="D53" s="70"/>
      <c r="E53" s="70"/>
      <c r="F53" s="70"/>
      <c r="G53" s="70"/>
      <c r="H53" s="70"/>
      <c r="I53" s="70"/>
      <c r="J53" s="70"/>
      <c r="K53" s="70"/>
      <c r="L53" s="70"/>
      <c r="M53" s="70"/>
      <c r="N53" s="70"/>
    </row>
    <row r="54" spans="3:14" ht="15.75" customHeight="1">
      <c r="C54" s="70"/>
      <c r="D54" s="70"/>
      <c r="E54" s="70"/>
      <c r="F54" s="70"/>
      <c r="G54" s="70"/>
      <c r="H54" s="70"/>
      <c r="I54" s="70"/>
      <c r="J54" s="70"/>
      <c r="K54" s="70"/>
      <c r="L54" s="70"/>
      <c r="M54" s="70"/>
      <c r="N54" s="70"/>
    </row>
    <row r="55" spans="3:14" ht="15.75" customHeight="1">
      <c r="C55" s="70"/>
      <c r="D55" s="70"/>
      <c r="E55" s="70"/>
      <c r="F55" s="70"/>
      <c r="G55" s="70"/>
      <c r="H55" s="70"/>
      <c r="I55" s="70"/>
      <c r="J55" s="70"/>
      <c r="K55" s="70"/>
      <c r="L55" s="70"/>
      <c r="M55" s="70"/>
      <c r="N55" s="70"/>
    </row>
    <row r="56" spans="3:14" ht="15.75" customHeight="1">
      <c r="C56" s="70"/>
      <c r="D56" s="70"/>
      <c r="E56" s="70"/>
      <c r="F56" s="70"/>
      <c r="G56" s="70"/>
      <c r="H56" s="70"/>
      <c r="I56" s="70"/>
      <c r="J56" s="70"/>
      <c r="K56" s="70"/>
      <c r="L56" s="70"/>
      <c r="M56" s="70"/>
      <c r="N56" s="70"/>
    </row>
    <row r="57" spans="3:14" ht="15.75" customHeight="1">
      <c r="C57" s="70"/>
      <c r="D57" s="70"/>
      <c r="E57" s="70"/>
      <c r="F57" s="70"/>
      <c r="G57" s="70"/>
      <c r="H57" s="70"/>
      <c r="I57" s="70"/>
      <c r="J57" s="70"/>
      <c r="K57" s="70"/>
      <c r="L57" s="70"/>
      <c r="M57" s="70"/>
      <c r="N57" s="70"/>
    </row>
    <row r="58" spans="3:14" ht="15.75" customHeight="1">
      <c r="C58" s="70"/>
      <c r="D58" s="70"/>
      <c r="E58" s="70"/>
      <c r="F58" s="70"/>
      <c r="G58" s="70"/>
      <c r="H58" s="70"/>
      <c r="I58" s="70"/>
      <c r="J58" s="70"/>
      <c r="K58" s="70"/>
      <c r="L58" s="70"/>
      <c r="M58" s="70"/>
      <c r="N58" s="70"/>
    </row>
    <row r="59" spans="3:14" ht="15.75" customHeight="1">
      <c r="C59" s="70"/>
      <c r="D59" s="70"/>
      <c r="E59" s="70"/>
      <c r="F59" s="70"/>
      <c r="G59" s="70"/>
      <c r="H59" s="70"/>
      <c r="I59" s="70"/>
      <c r="J59" s="70"/>
      <c r="K59" s="70"/>
      <c r="L59" s="70"/>
      <c r="M59" s="70"/>
      <c r="N59" s="70"/>
    </row>
    <row r="60" spans="3:14" ht="15.75" customHeight="1">
      <c r="C60" s="70"/>
      <c r="D60" s="70"/>
      <c r="E60" s="70"/>
      <c r="F60" s="70"/>
      <c r="G60" s="70"/>
      <c r="H60" s="70"/>
      <c r="I60" s="70"/>
      <c r="J60" s="70"/>
      <c r="K60" s="70"/>
      <c r="L60" s="70"/>
      <c r="M60" s="70"/>
      <c r="N60" s="70"/>
    </row>
    <row r="61" spans="3:14" ht="15.75" customHeight="1">
      <c r="C61" s="70"/>
      <c r="D61" s="70"/>
      <c r="E61" s="70"/>
      <c r="F61" s="70"/>
      <c r="G61" s="70"/>
      <c r="H61" s="70"/>
      <c r="I61" s="70"/>
      <c r="J61" s="70"/>
      <c r="K61" s="70"/>
      <c r="L61" s="70"/>
      <c r="M61" s="70"/>
      <c r="N61" s="70"/>
    </row>
    <row r="62" spans="3:14" ht="15.75" customHeight="1">
      <c r="C62" s="70"/>
      <c r="D62" s="70"/>
      <c r="E62" s="70"/>
      <c r="F62" s="70"/>
      <c r="G62" s="70"/>
      <c r="H62" s="70"/>
      <c r="I62" s="70"/>
      <c r="J62" s="70"/>
      <c r="K62" s="70"/>
      <c r="L62" s="70"/>
      <c r="M62" s="70"/>
      <c r="N62" s="70"/>
    </row>
    <row r="63" spans="3:14" ht="15.75" customHeight="1">
      <c r="C63" s="70"/>
      <c r="D63" s="70"/>
      <c r="E63" s="70"/>
      <c r="F63" s="70"/>
      <c r="G63" s="70"/>
      <c r="H63" s="70"/>
      <c r="I63" s="70"/>
      <c r="J63" s="70"/>
      <c r="K63" s="70"/>
      <c r="L63" s="70"/>
      <c r="M63" s="70"/>
      <c r="N63" s="70"/>
    </row>
    <row r="64" spans="3:14" ht="15.75" customHeight="1">
      <c r="C64" s="70"/>
      <c r="D64" s="70"/>
      <c r="E64" s="70"/>
      <c r="F64" s="70"/>
      <c r="G64" s="70"/>
      <c r="H64" s="70"/>
      <c r="I64" s="70"/>
      <c r="J64" s="70"/>
      <c r="K64" s="70"/>
      <c r="L64" s="70"/>
      <c r="M64" s="70"/>
      <c r="N64" s="70"/>
    </row>
    <row r="65" spans="3:14" ht="15.75" customHeight="1">
      <c r="C65" s="70"/>
      <c r="D65" s="70"/>
      <c r="E65" s="70"/>
      <c r="F65" s="70"/>
      <c r="G65" s="70"/>
      <c r="H65" s="70"/>
      <c r="I65" s="70"/>
      <c r="J65" s="70"/>
      <c r="K65" s="70"/>
      <c r="L65" s="70"/>
      <c r="M65" s="70"/>
      <c r="N65" s="70"/>
    </row>
    <row r="66" spans="3:14" ht="15.75" customHeight="1">
      <c r="C66" s="70"/>
      <c r="D66" s="70"/>
      <c r="E66" s="70"/>
      <c r="F66" s="70"/>
      <c r="G66" s="70"/>
      <c r="H66" s="70"/>
      <c r="I66" s="70"/>
      <c r="J66" s="70"/>
      <c r="K66" s="70"/>
      <c r="L66" s="70"/>
      <c r="M66" s="70"/>
      <c r="N66" s="70"/>
    </row>
    <row r="67" spans="3:14" ht="15.75" customHeight="1">
      <c r="C67" s="70"/>
      <c r="D67" s="70"/>
      <c r="E67" s="70"/>
      <c r="F67" s="70"/>
      <c r="G67" s="70"/>
      <c r="H67" s="70"/>
      <c r="I67" s="70"/>
      <c r="J67" s="70"/>
      <c r="K67" s="70"/>
      <c r="L67" s="70"/>
      <c r="M67" s="70"/>
      <c r="N67" s="70"/>
    </row>
    <row r="68" spans="3:14" ht="15.75" customHeight="1">
      <c r="C68" s="70"/>
      <c r="D68" s="70"/>
      <c r="E68" s="70"/>
      <c r="F68" s="70"/>
      <c r="G68" s="70"/>
      <c r="H68" s="70"/>
      <c r="I68" s="70"/>
      <c r="J68" s="70"/>
      <c r="K68" s="70"/>
      <c r="L68" s="70"/>
      <c r="M68" s="70"/>
      <c r="N68" s="70"/>
    </row>
    <row r="69" spans="3:14" ht="15.75" customHeight="1">
      <c r="C69" s="70"/>
      <c r="D69" s="70"/>
      <c r="E69" s="70"/>
      <c r="F69" s="70"/>
      <c r="G69" s="70"/>
      <c r="H69" s="70"/>
      <c r="I69" s="70"/>
      <c r="J69" s="70"/>
      <c r="K69" s="70"/>
      <c r="L69" s="70"/>
      <c r="M69" s="70"/>
      <c r="N69" s="70"/>
    </row>
    <row r="70" spans="3:14" ht="15.75" customHeight="1">
      <c r="C70" s="70"/>
      <c r="D70" s="70"/>
      <c r="E70" s="70"/>
      <c r="F70" s="70"/>
      <c r="G70" s="70"/>
      <c r="H70" s="70"/>
      <c r="I70" s="70"/>
      <c r="J70" s="70"/>
      <c r="K70" s="70"/>
      <c r="L70" s="70"/>
      <c r="M70" s="70"/>
      <c r="N70" s="70"/>
    </row>
    <row r="71" spans="3:14" ht="15.75" customHeight="1">
      <c r="C71" s="70"/>
      <c r="D71" s="70"/>
      <c r="E71" s="70"/>
      <c r="F71" s="70"/>
      <c r="G71" s="70"/>
      <c r="H71" s="70"/>
      <c r="I71" s="70"/>
      <c r="J71" s="70"/>
      <c r="K71" s="70"/>
      <c r="L71" s="70"/>
      <c r="M71" s="70"/>
      <c r="N71" s="70"/>
    </row>
    <row r="72" spans="3:14" ht="15.75" customHeight="1">
      <c r="C72" s="70"/>
      <c r="D72" s="70"/>
      <c r="E72" s="70"/>
      <c r="F72" s="70"/>
      <c r="G72" s="70"/>
      <c r="H72" s="70"/>
      <c r="I72" s="70"/>
      <c r="J72" s="70"/>
      <c r="K72" s="70"/>
      <c r="L72" s="70"/>
      <c r="M72" s="70"/>
      <c r="N72" s="70"/>
    </row>
    <row r="73" spans="3:14" ht="15.75" customHeight="1">
      <c r="C73" s="70"/>
      <c r="D73" s="70"/>
      <c r="E73" s="70"/>
      <c r="F73" s="70"/>
      <c r="G73" s="70"/>
      <c r="H73" s="70"/>
      <c r="I73" s="70"/>
      <c r="J73" s="70"/>
      <c r="K73" s="70"/>
      <c r="L73" s="70"/>
      <c r="M73" s="70"/>
      <c r="N73" s="70"/>
    </row>
    <row r="74" spans="3:14" ht="15.75" customHeight="1">
      <c r="C74" s="70"/>
      <c r="D74" s="70"/>
      <c r="E74" s="70"/>
      <c r="F74" s="70"/>
      <c r="G74" s="70"/>
      <c r="H74" s="70"/>
      <c r="I74" s="70"/>
      <c r="J74" s="70"/>
      <c r="K74" s="70"/>
      <c r="L74" s="70"/>
      <c r="M74" s="70"/>
      <c r="N74" s="70"/>
    </row>
    <row r="75" spans="3:14" ht="15.75" customHeight="1">
      <c r="C75" s="70"/>
      <c r="D75" s="70"/>
      <c r="E75" s="70"/>
      <c r="F75" s="70"/>
      <c r="G75" s="70"/>
      <c r="H75" s="70"/>
      <c r="I75" s="70"/>
      <c r="J75" s="70"/>
      <c r="K75" s="70"/>
      <c r="L75" s="70"/>
      <c r="M75" s="70"/>
      <c r="N75" s="70"/>
    </row>
    <row r="76" spans="3:14" ht="15.75" customHeight="1">
      <c r="C76" s="70"/>
      <c r="D76" s="70"/>
      <c r="E76" s="70"/>
      <c r="F76" s="70"/>
      <c r="G76" s="70"/>
      <c r="H76" s="70"/>
      <c r="I76" s="70"/>
      <c r="J76" s="70"/>
      <c r="K76" s="70"/>
      <c r="L76" s="70"/>
      <c r="M76" s="70"/>
      <c r="N76" s="70"/>
    </row>
    <row r="77" spans="3:14" ht="15.75" customHeight="1">
      <c r="C77" s="70"/>
      <c r="D77" s="70"/>
      <c r="E77" s="70"/>
      <c r="F77" s="70"/>
      <c r="G77" s="70"/>
      <c r="H77" s="70"/>
      <c r="I77" s="70"/>
      <c r="J77" s="70"/>
      <c r="K77" s="70"/>
      <c r="L77" s="70"/>
      <c r="M77" s="70"/>
      <c r="N77" s="70"/>
    </row>
    <row r="78" spans="3:14" ht="15.75" customHeight="1">
      <c r="C78" s="70"/>
      <c r="D78" s="70"/>
      <c r="E78" s="70"/>
      <c r="F78" s="70"/>
      <c r="G78" s="70"/>
      <c r="H78" s="70"/>
      <c r="I78" s="70"/>
      <c r="J78" s="70"/>
      <c r="K78" s="70"/>
      <c r="L78" s="70"/>
      <c r="M78" s="70"/>
      <c r="N78" s="70"/>
    </row>
    <row r="79" spans="3:14" ht="15.75" customHeight="1">
      <c r="C79" s="70"/>
      <c r="D79" s="70"/>
      <c r="E79" s="70"/>
      <c r="F79" s="70"/>
      <c r="G79" s="70"/>
      <c r="H79" s="70"/>
      <c r="I79" s="70"/>
      <c r="J79" s="70"/>
      <c r="K79" s="70"/>
      <c r="L79" s="70"/>
      <c r="M79" s="70"/>
      <c r="N79" s="70"/>
    </row>
    <row r="80" spans="3:14" ht="15.75" customHeight="1">
      <c r="C80" s="70"/>
      <c r="D80" s="70"/>
      <c r="E80" s="70"/>
      <c r="F80" s="70"/>
      <c r="G80" s="70"/>
      <c r="H80" s="70"/>
      <c r="I80" s="70"/>
      <c r="J80" s="70"/>
      <c r="K80" s="70"/>
      <c r="L80" s="70"/>
      <c r="M80" s="70"/>
      <c r="N80" s="70"/>
    </row>
    <row r="81" spans="3:14" ht="15.75" customHeight="1">
      <c r="C81" s="70"/>
      <c r="D81" s="70"/>
      <c r="E81" s="70"/>
      <c r="F81" s="70"/>
      <c r="G81" s="70"/>
      <c r="H81" s="70"/>
      <c r="I81" s="70"/>
      <c r="J81" s="70"/>
      <c r="K81" s="70"/>
      <c r="L81" s="70"/>
      <c r="M81" s="70"/>
      <c r="N81" s="70"/>
    </row>
    <row r="82" spans="3:14" ht="15.75" customHeight="1">
      <c r="C82" s="70"/>
      <c r="D82" s="70"/>
      <c r="E82" s="70"/>
      <c r="F82" s="70"/>
      <c r="G82" s="70"/>
      <c r="H82" s="70"/>
      <c r="I82" s="70"/>
      <c r="J82" s="70"/>
      <c r="K82" s="70"/>
      <c r="L82" s="70"/>
      <c r="M82" s="70"/>
      <c r="N82" s="70"/>
    </row>
    <row r="83" spans="3:14" ht="15.75" customHeight="1">
      <c r="C83" s="70"/>
      <c r="D83" s="70"/>
      <c r="E83" s="70"/>
      <c r="F83" s="70"/>
      <c r="G83" s="70"/>
      <c r="H83" s="70"/>
      <c r="I83" s="70"/>
      <c r="J83" s="70"/>
      <c r="K83" s="70"/>
      <c r="L83" s="70"/>
      <c r="M83" s="70"/>
      <c r="N83" s="70"/>
    </row>
    <row r="84" spans="3:14" ht="15.75" customHeight="1">
      <c r="C84" s="70"/>
      <c r="D84" s="70"/>
      <c r="E84" s="70"/>
      <c r="F84" s="70"/>
      <c r="G84" s="70"/>
      <c r="H84" s="70"/>
      <c r="I84" s="70"/>
      <c r="J84" s="70"/>
      <c r="K84" s="70"/>
      <c r="L84" s="70"/>
      <c r="M84" s="70"/>
      <c r="N84" s="70"/>
    </row>
    <row r="85" spans="3:14" ht="15.75" customHeight="1">
      <c r="C85" s="70"/>
      <c r="D85" s="70"/>
      <c r="E85" s="70"/>
      <c r="F85" s="70"/>
      <c r="G85" s="70"/>
      <c r="H85" s="70"/>
      <c r="I85" s="70"/>
      <c r="J85" s="70"/>
      <c r="K85" s="70"/>
      <c r="L85" s="70"/>
      <c r="M85" s="70"/>
      <c r="N85" s="70"/>
    </row>
    <row r="86" spans="3:14" ht="15.75" customHeight="1">
      <c r="C86" s="70"/>
      <c r="D86" s="70"/>
      <c r="E86" s="70"/>
      <c r="F86" s="70"/>
      <c r="G86" s="70"/>
      <c r="H86" s="70"/>
      <c r="I86" s="70"/>
      <c r="J86" s="70"/>
      <c r="K86" s="70"/>
      <c r="L86" s="70"/>
      <c r="M86" s="70"/>
      <c r="N86" s="70"/>
    </row>
    <row r="87" spans="3:14" ht="15.75" customHeight="1">
      <c r="C87" s="70"/>
      <c r="D87" s="70"/>
      <c r="E87" s="70"/>
      <c r="F87" s="70"/>
      <c r="G87" s="70"/>
      <c r="H87" s="70"/>
      <c r="I87" s="70"/>
      <c r="J87" s="70"/>
      <c r="K87" s="70"/>
      <c r="L87" s="70"/>
      <c r="M87" s="70"/>
      <c r="N87" s="70"/>
    </row>
    <row r="88" spans="3:14" ht="15.75" customHeight="1">
      <c r="C88" s="70"/>
      <c r="D88" s="70"/>
      <c r="E88" s="70"/>
      <c r="F88" s="70"/>
      <c r="G88" s="70"/>
      <c r="H88" s="70"/>
      <c r="I88" s="70"/>
      <c r="J88" s="70"/>
      <c r="K88" s="70"/>
      <c r="L88" s="70"/>
      <c r="M88" s="70"/>
      <c r="N88" s="70"/>
    </row>
    <row r="89" spans="3:14" ht="15.75" customHeight="1">
      <c r="C89" s="70"/>
      <c r="D89" s="70"/>
      <c r="E89" s="70"/>
      <c r="F89" s="70"/>
      <c r="G89" s="70"/>
      <c r="H89" s="70"/>
      <c r="I89" s="70"/>
      <c r="J89" s="70"/>
      <c r="K89" s="70"/>
      <c r="L89" s="70"/>
      <c r="M89" s="70"/>
      <c r="N89" s="70"/>
    </row>
    <row r="90" spans="3:14" ht="15.75" customHeight="1">
      <c r="C90" s="70"/>
      <c r="D90" s="70"/>
      <c r="E90" s="70"/>
      <c r="F90" s="70"/>
      <c r="G90" s="70"/>
      <c r="H90" s="70"/>
      <c r="I90" s="70"/>
      <c r="J90" s="70"/>
      <c r="K90" s="70"/>
      <c r="L90" s="70"/>
      <c r="M90" s="70"/>
      <c r="N90" s="70"/>
    </row>
    <row r="91" spans="3:14" ht="15.75" customHeight="1">
      <c r="C91" s="70"/>
      <c r="D91" s="70"/>
      <c r="E91" s="70"/>
      <c r="F91" s="70"/>
      <c r="G91" s="70"/>
      <c r="H91" s="70"/>
      <c r="I91" s="70"/>
      <c r="J91" s="70"/>
      <c r="K91" s="70"/>
      <c r="L91" s="70"/>
      <c r="M91" s="70"/>
      <c r="N91" s="70"/>
    </row>
    <row r="92" spans="3:14" ht="15.75" customHeight="1">
      <c r="C92" s="70"/>
      <c r="D92" s="70"/>
      <c r="E92" s="70"/>
      <c r="F92" s="70"/>
      <c r="G92" s="70"/>
      <c r="H92" s="70"/>
      <c r="I92" s="70"/>
      <c r="J92" s="70"/>
      <c r="K92" s="70"/>
      <c r="L92" s="70"/>
      <c r="M92" s="70"/>
      <c r="N92" s="70"/>
    </row>
    <row r="93" spans="3:14" ht="15.75" customHeight="1">
      <c r="C93" s="70"/>
      <c r="D93" s="70"/>
      <c r="E93" s="70"/>
      <c r="F93" s="70"/>
      <c r="G93" s="70"/>
      <c r="H93" s="70"/>
      <c r="I93" s="70"/>
      <c r="J93" s="70"/>
      <c r="K93" s="70"/>
      <c r="L93" s="70"/>
      <c r="M93" s="70"/>
      <c r="N93" s="70"/>
    </row>
    <row r="94" spans="3:14" ht="15.75" customHeight="1">
      <c r="C94" s="70"/>
      <c r="D94" s="70"/>
      <c r="E94" s="70"/>
      <c r="F94" s="70"/>
      <c r="G94" s="70"/>
      <c r="H94" s="70"/>
      <c r="I94" s="70"/>
      <c r="J94" s="70"/>
      <c r="K94" s="70"/>
      <c r="L94" s="70"/>
      <c r="M94" s="70"/>
      <c r="N94" s="70"/>
    </row>
    <row r="95" spans="3:14" ht="15.75" customHeight="1">
      <c r="C95" s="70"/>
      <c r="D95" s="70"/>
      <c r="E95" s="70"/>
      <c r="F95" s="70"/>
      <c r="G95" s="70"/>
      <c r="H95" s="70"/>
      <c r="I95" s="70"/>
      <c r="J95" s="70"/>
      <c r="K95" s="70"/>
      <c r="L95" s="70"/>
      <c r="M95" s="70"/>
      <c r="N95" s="70"/>
    </row>
    <row r="96" spans="3:14" ht="15.75" customHeight="1">
      <c r="C96" s="70"/>
      <c r="D96" s="70"/>
      <c r="E96" s="70"/>
      <c r="F96" s="70"/>
      <c r="G96" s="70"/>
      <c r="H96" s="70"/>
      <c r="I96" s="70"/>
      <c r="J96" s="70"/>
      <c r="K96" s="70"/>
      <c r="L96" s="70"/>
      <c r="M96" s="70"/>
      <c r="N96" s="70"/>
    </row>
    <row r="97" spans="3:14" ht="15.75" customHeight="1">
      <c r="C97" s="70"/>
      <c r="D97" s="70"/>
      <c r="E97" s="70"/>
      <c r="F97" s="70"/>
      <c r="G97" s="70"/>
      <c r="H97" s="70"/>
      <c r="I97" s="70"/>
      <c r="J97" s="70"/>
      <c r="K97" s="70"/>
      <c r="L97" s="70"/>
      <c r="M97" s="70"/>
      <c r="N97" s="70"/>
    </row>
    <row r="98" spans="3:14" ht="15.75" customHeight="1">
      <c r="C98" s="70"/>
      <c r="D98" s="70"/>
      <c r="E98" s="70"/>
      <c r="F98" s="70"/>
      <c r="G98" s="70"/>
      <c r="H98" s="70"/>
      <c r="I98" s="70"/>
      <c r="J98" s="70"/>
      <c r="K98" s="70"/>
      <c r="L98" s="70"/>
      <c r="M98" s="70"/>
      <c r="N98" s="70"/>
    </row>
    <row r="99" spans="3:14" ht="15.75" customHeight="1">
      <c r="C99" s="70"/>
      <c r="D99" s="70"/>
      <c r="E99" s="70"/>
      <c r="F99" s="70"/>
      <c r="G99" s="70"/>
      <c r="H99" s="70"/>
      <c r="I99" s="70"/>
      <c r="J99" s="70"/>
      <c r="K99" s="70"/>
      <c r="L99" s="70"/>
      <c r="M99" s="70"/>
      <c r="N99" s="70"/>
    </row>
    <row r="100" spans="3:14" ht="15.75" customHeight="1">
      <c r="C100" s="70"/>
      <c r="D100" s="70"/>
      <c r="E100" s="70"/>
      <c r="F100" s="70"/>
      <c r="G100" s="70"/>
      <c r="H100" s="70"/>
      <c r="I100" s="70"/>
      <c r="J100" s="70"/>
      <c r="K100" s="70"/>
      <c r="L100" s="70"/>
      <c r="M100" s="70"/>
      <c r="N100" s="70"/>
    </row>
    <row r="101" spans="3:14" ht="15.75" customHeight="1">
      <c r="C101" s="70"/>
      <c r="D101" s="70"/>
      <c r="E101" s="70"/>
      <c r="F101" s="70"/>
      <c r="G101" s="70"/>
      <c r="H101" s="70"/>
      <c r="I101" s="70"/>
      <c r="J101" s="70"/>
      <c r="K101" s="70"/>
      <c r="L101" s="70"/>
      <c r="M101" s="70"/>
      <c r="N101" s="70"/>
    </row>
    <row r="102" spans="3:14" ht="15.75" customHeight="1">
      <c r="C102" s="70"/>
      <c r="D102" s="70"/>
      <c r="E102" s="70"/>
      <c r="F102" s="70"/>
      <c r="G102" s="70"/>
      <c r="H102" s="70"/>
      <c r="I102" s="70"/>
      <c r="J102" s="70"/>
      <c r="K102" s="70"/>
      <c r="L102" s="70"/>
      <c r="M102" s="70"/>
      <c r="N102" s="70"/>
    </row>
    <row r="103" spans="3:14" ht="15.75" customHeight="1">
      <c r="C103" s="70"/>
      <c r="D103" s="70"/>
      <c r="E103" s="70"/>
      <c r="F103" s="70"/>
      <c r="G103" s="70"/>
      <c r="H103" s="70"/>
      <c r="I103" s="70"/>
      <c r="J103" s="70"/>
      <c r="K103" s="70"/>
      <c r="L103" s="70"/>
      <c r="M103" s="70"/>
      <c r="N103" s="70"/>
    </row>
    <row r="104" spans="3:14" ht="15.75" customHeight="1">
      <c r="C104" s="70"/>
      <c r="D104" s="70"/>
      <c r="E104" s="70"/>
      <c r="F104" s="70"/>
      <c r="G104" s="70"/>
      <c r="H104" s="70"/>
      <c r="I104" s="70"/>
      <c r="J104" s="70"/>
      <c r="K104" s="70"/>
      <c r="L104" s="70"/>
      <c r="M104" s="70"/>
      <c r="N104" s="70"/>
    </row>
    <row r="105" spans="3:14" ht="15.75" customHeight="1">
      <c r="C105" s="70"/>
      <c r="D105" s="70"/>
      <c r="E105" s="70"/>
      <c r="F105" s="70"/>
      <c r="G105" s="70"/>
      <c r="H105" s="70"/>
      <c r="I105" s="70"/>
      <c r="J105" s="70"/>
      <c r="K105" s="70"/>
      <c r="L105" s="70"/>
      <c r="M105" s="70"/>
      <c r="N105" s="70"/>
    </row>
    <row r="106" spans="3:14" ht="15.75" customHeight="1">
      <c r="C106" s="70"/>
      <c r="D106" s="70"/>
      <c r="E106" s="70"/>
      <c r="F106" s="70"/>
      <c r="G106" s="70"/>
      <c r="H106" s="70"/>
      <c r="I106" s="70"/>
      <c r="J106" s="70"/>
      <c r="K106" s="70"/>
      <c r="L106" s="70"/>
      <c r="M106" s="70"/>
      <c r="N106" s="70"/>
    </row>
    <row r="107" spans="3:14" ht="15.75" customHeight="1">
      <c r="C107" s="70"/>
      <c r="D107" s="70"/>
      <c r="E107" s="70"/>
      <c r="F107" s="70"/>
      <c r="G107" s="70"/>
      <c r="H107" s="70"/>
      <c r="I107" s="70"/>
      <c r="J107" s="70"/>
      <c r="K107" s="70"/>
      <c r="L107" s="70"/>
      <c r="M107" s="70"/>
      <c r="N107" s="70"/>
    </row>
    <row r="108" spans="3:14" ht="15.75" customHeight="1">
      <c r="C108" s="70"/>
      <c r="D108" s="70"/>
      <c r="E108" s="70"/>
      <c r="F108" s="70"/>
      <c r="G108" s="70"/>
      <c r="H108" s="70"/>
      <c r="I108" s="70"/>
      <c r="J108" s="70"/>
      <c r="K108" s="70"/>
      <c r="L108" s="70"/>
      <c r="M108" s="70"/>
      <c r="N108" s="70"/>
    </row>
    <row r="109" spans="3:14" ht="15.75" customHeight="1">
      <c r="C109" s="70"/>
      <c r="D109" s="70"/>
      <c r="E109" s="70"/>
      <c r="F109" s="70"/>
      <c r="G109" s="70"/>
      <c r="H109" s="70"/>
      <c r="I109" s="70"/>
      <c r="J109" s="70"/>
      <c r="K109" s="70"/>
      <c r="L109" s="70"/>
      <c r="M109" s="70"/>
      <c r="N109" s="70"/>
    </row>
    <row r="110" spans="3:14" ht="15.75" customHeight="1">
      <c r="C110" s="70"/>
      <c r="D110" s="70"/>
      <c r="E110" s="70"/>
      <c r="F110" s="70"/>
      <c r="G110" s="70"/>
      <c r="H110" s="70"/>
      <c r="I110" s="70"/>
      <c r="J110" s="70"/>
      <c r="K110" s="70"/>
      <c r="L110" s="70"/>
      <c r="M110" s="70"/>
      <c r="N110" s="70"/>
    </row>
    <row r="111" spans="3:14" ht="15.75" customHeight="1">
      <c r="C111" s="70"/>
      <c r="D111" s="70"/>
      <c r="E111" s="70"/>
      <c r="F111" s="70"/>
      <c r="G111" s="70"/>
      <c r="H111" s="70"/>
      <c r="I111" s="70"/>
      <c r="J111" s="70"/>
      <c r="K111" s="70"/>
      <c r="L111" s="70"/>
      <c r="M111" s="70"/>
      <c r="N111" s="70"/>
    </row>
    <row r="112" spans="3:14" ht="15.75" customHeight="1">
      <c r="C112" s="70"/>
      <c r="D112" s="70"/>
      <c r="E112" s="70"/>
      <c r="F112" s="70"/>
      <c r="G112" s="70"/>
      <c r="H112" s="70"/>
      <c r="I112" s="70"/>
      <c r="J112" s="70"/>
      <c r="K112" s="70"/>
      <c r="L112" s="70"/>
      <c r="M112" s="70"/>
      <c r="N112" s="70"/>
    </row>
    <row r="113" spans="3:14" ht="15.75" customHeight="1">
      <c r="C113" s="70"/>
      <c r="D113" s="70"/>
      <c r="E113" s="70"/>
      <c r="F113" s="70"/>
      <c r="G113" s="70"/>
      <c r="H113" s="70"/>
      <c r="I113" s="70"/>
      <c r="J113" s="70"/>
      <c r="K113" s="70"/>
      <c r="L113" s="70"/>
      <c r="M113" s="70"/>
      <c r="N113" s="70"/>
    </row>
    <row r="114" spans="3:14" ht="15.75" customHeight="1">
      <c r="C114" s="70"/>
      <c r="D114" s="70"/>
      <c r="E114" s="70"/>
      <c r="F114" s="70"/>
      <c r="G114" s="70"/>
      <c r="H114" s="70"/>
      <c r="I114" s="70"/>
      <c r="J114" s="70"/>
      <c r="K114" s="70"/>
      <c r="L114" s="70"/>
      <c r="M114" s="70"/>
      <c r="N114" s="70"/>
    </row>
    <row r="115" spans="3:14" ht="15.75" customHeight="1">
      <c r="C115" s="70"/>
      <c r="D115" s="70"/>
      <c r="E115" s="70"/>
      <c r="F115" s="70"/>
      <c r="G115" s="70"/>
      <c r="H115" s="70"/>
      <c r="I115" s="70"/>
      <c r="J115" s="70"/>
      <c r="K115" s="70"/>
      <c r="L115" s="70"/>
      <c r="M115" s="70"/>
      <c r="N115" s="70"/>
    </row>
    <row r="116" spans="3:14" ht="15.75" customHeight="1">
      <c r="C116" s="70"/>
      <c r="D116" s="70"/>
      <c r="E116" s="70"/>
      <c r="F116" s="70"/>
      <c r="G116" s="70"/>
      <c r="H116" s="70"/>
      <c r="I116" s="70"/>
      <c r="J116" s="70"/>
      <c r="K116" s="70"/>
      <c r="L116" s="70"/>
      <c r="M116" s="70"/>
      <c r="N116" s="70"/>
    </row>
    <row r="117" spans="3:14" ht="15.75" customHeight="1">
      <c r="C117" s="70"/>
      <c r="D117" s="70"/>
      <c r="E117" s="70"/>
      <c r="F117" s="70"/>
      <c r="G117" s="70"/>
      <c r="H117" s="70"/>
      <c r="I117" s="70"/>
      <c r="J117" s="70"/>
      <c r="K117" s="70"/>
      <c r="L117" s="70"/>
      <c r="M117" s="70"/>
      <c r="N117" s="70"/>
    </row>
    <row r="118" spans="3:14" ht="15.75" customHeight="1">
      <c r="C118" s="70"/>
      <c r="D118" s="70"/>
      <c r="E118" s="70"/>
      <c r="F118" s="70"/>
      <c r="G118" s="70"/>
      <c r="H118" s="70"/>
      <c r="I118" s="70"/>
      <c r="J118" s="70"/>
      <c r="K118" s="70"/>
      <c r="L118" s="70"/>
      <c r="M118" s="70"/>
      <c r="N118" s="70"/>
    </row>
    <row r="119" spans="3:14" ht="15.75" customHeight="1">
      <c r="C119" s="70"/>
      <c r="D119" s="70"/>
      <c r="E119" s="70"/>
      <c r="F119" s="70"/>
      <c r="G119" s="70"/>
      <c r="H119" s="70"/>
      <c r="I119" s="70"/>
      <c r="J119" s="70"/>
      <c r="K119" s="70"/>
      <c r="L119" s="70"/>
      <c r="M119" s="70"/>
      <c r="N119" s="70"/>
    </row>
    <row r="120" spans="3:14" ht="15.75" customHeight="1">
      <c r="C120" s="70"/>
      <c r="D120" s="70"/>
      <c r="E120" s="70"/>
      <c r="F120" s="70"/>
      <c r="G120" s="70"/>
      <c r="H120" s="70"/>
      <c r="I120" s="70"/>
      <c r="J120" s="70"/>
      <c r="K120" s="70"/>
      <c r="L120" s="70"/>
      <c r="M120" s="70"/>
      <c r="N120" s="70"/>
    </row>
    <row r="121" spans="3:14" ht="15.75" customHeight="1">
      <c r="C121" s="70"/>
      <c r="D121" s="70"/>
      <c r="E121" s="70"/>
      <c r="F121" s="70"/>
      <c r="G121" s="70"/>
      <c r="H121" s="70"/>
      <c r="I121" s="70"/>
      <c r="J121" s="70"/>
      <c r="K121" s="70"/>
      <c r="L121" s="70"/>
      <c r="M121" s="70"/>
      <c r="N121" s="70"/>
    </row>
    <row r="122" spans="3:14" ht="15.75" customHeight="1">
      <c r="C122" s="70"/>
      <c r="D122" s="70"/>
      <c r="E122" s="70"/>
      <c r="F122" s="70"/>
      <c r="G122" s="70"/>
      <c r="H122" s="70"/>
      <c r="I122" s="70"/>
      <c r="J122" s="70"/>
      <c r="K122" s="70"/>
      <c r="L122" s="70"/>
      <c r="M122" s="70"/>
      <c r="N122" s="70"/>
    </row>
    <row r="123" spans="3:14" ht="15.75" customHeight="1">
      <c r="C123" s="70"/>
      <c r="D123" s="70"/>
      <c r="E123" s="70"/>
      <c r="F123" s="70"/>
      <c r="G123" s="70"/>
      <c r="H123" s="70"/>
      <c r="I123" s="70"/>
      <c r="J123" s="70"/>
      <c r="K123" s="70"/>
      <c r="L123" s="70"/>
      <c r="M123" s="70"/>
      <c r="N123" s="70"/>
    </row>
    <row r="124" spans="3:14" ht="15.75" customHeight="1">
      <c r="C124" s="70"/>
      <c r="D124" s="70"/>
      <c r="E124" s="70"/>
      <c r="F124" s="70"/>
      <c r="G124" s="70"/>
      <c r="H124" s="70"/>
      <c r="I124" s="70"/>
      <c r="J124" s="70"/>
      <c r="K124" s="70"/>
      <c r="L124" s="70"/>
      <c r="M124" s="70"/>
      <c r="N124" s="70"/>
    </row>
    <row r="125" spans="3:14" ht="15.75" customHeight="1">
      <c r="C125" s="70"/>
      <c r="D125" s="70"/>
      <c r="E125" s="70"/>
      <c r="F125" s="70"/>
      <c r="G125" s="70"/>
      <c r="H125" s="70"/>
      <c r="I125" s="70"/>
      <c r="J125" s="70"/>
      <c r="K125" s="70"/>
      <c r="L125" s="70"/>
      <c r="M125" s="70"/>
      <c r="N125" s="70"/>
    </row>
    <row r="126" spans="3:14" ht="15.75" customHeight="1">
      <c r="C126" s="70"/>
      <c r="D126" s="70"/>
      <c r="E126" s="70"/>
      <c r="F126" s="70"/>
      <c r="G126" s="70"/>
      <c r="H126" s="70"/>
      <c r="I126" s="70"/>
      <c r="J126" s="70"/>
      <c r="K126" s="70"/>
      <c r="L126" s="70"/>
      <c r="M126" s="70"/>
      <c r="N126" s="70"/>
    </row>
    <row r="127" spans="3:14" ht="15.75" customHeight="1">
      <c r="C127" s="70"/>
      <c r="D127" s="70"/>
      <c r="E127" s="70"/>
      <c r="F127" s="70"/>
      <c r="G127" s="70"/>
      <c r="H127" s="70"/>
      <c r="I127" s="70"/>
      <c r="J127" s="70"/>
      <c r="K127" s="70"/>
      <c r="L127" s="70"/>
      <c r="M127" s="70"/>
      <c r="N127" s="70"/>
    </row>
    <row r="128" spans="3:14" ht="15.75" customHeight="1">
      <c r="C128" s="70"/>
      <c r="D128" s="70"/>
      <c r="E128" s="70"/>
      <c r="F128" s="70"/>
      <c r="G128" s="70"/>
      <c r="H128" s="70"/>
      <c r="I128" s="70"/>
      <c r="J128" s="70"/>
      <c r="K128" s="70"/>
      <c r="L128" s="70"/>
      <c r="M128" s="70"/>
      <c r="N128" s="70"/>
    </row>
    <row r="129" spans="3:14" ht="15.75" customHeight="1">
      <c r="C129" s="70"/>
      <c r="D129" s="70"/>
      <c r="E129" s="70"/>
      <c r="F129" s="70"/>
      <c r="G129" s="70"/>
      <c r="H129" s="70"/>
      <c r="I129" s="70"/>
      <c r="J129" s="70"/>
      <c r="K129" s="70"/>
      <c r="L129" s="70"/>
      <c r="M129" s="70"/>
      <c r="N129" s="70"/>
    </row>
    <row r="130" spans="3:14" ht="15.75" customHeight="1">
      <c r="C130" s="70"/>
      <c r="D130" s="70"/>
      <c r="E130" s="70"/>
      <c r="F130" s="70"/>
      <c r="G130" s="70"/>
      <c r="H130" s="70"/>
      <c r="I130" s="70"/>
      <c r="J130" s="70"/>
      <c r="K130" s="70"/>
      <c r="L130" s="70"/>
      <c r="M130" s="70"/>
      <c r="N130" s="70"/>
    </row>
    <row r="131" spans="3:14" ht="15.75" customHeight="1">
      <c r="C131" s="70"/>
      <c r="D131" s="70"/>
      <c r="E131" s="70"/>
      <c r="F131" s="70"/>
      <c r="G131" s="70"/>
      <c r="H131" s="70"/>
      <c r="I131" s="70"/>
      <c r="J131" s="70"/>
      <c r="K131" s="70"/>
      <c r="L131" s="70"/>
      <c r="M131" s="70"/>
      <c r="N131" s="70"/>
    </row>
    <row r="132" spans="3:14" ht="15.75" customHeight="1">
      <c r="C132" s="70"/>
      <c r="D132" s="70"/>
      <c r="E132" s="70"/>
      <c r="F132" s="70"/>
      <c r="G132" s="70"/>
      <c r="H132" s="70"/>
      <c r="I132" s="70"/>
      <c r="J132" s="70"/>
      <c r="K132" s="70"/>
      <c r="L132" s="70"/>
      <c r="M132" s="70"/>
      <c r="N132" s="70"/>
    </row>
    <row r="133" spans="3:14" ht="15.75" customHeight="1">
      <c r="C133" s="70"/>
      <c r="D133" s="70"/>
      <c r="E133" s="70"/>
      <c r="F133" s="70"/>
      <c r="G133" s="70"/>
      <c r="H133" s="70"/>
      <c r="I133" s="70"/>
      <c r="J133" s="70"/>
      <c r="K133" s="70"/>
      <c r="L133" s="70"/>
      <c r="M133" s="70"/>
      <c r="N133" s="70"/>
    </row>
    <row r="134" spans="3:14" ht="15.75" customHeight="1">
      <c r="C134" s="70"/>
      <c r="D134" s="70"/>
      <c r="E134" s="70"/>
      <c r="F134" s="70"/>
      <c r="G134" s="70"/>
      <c r="H134" s="70"/>
      <c r="I134" s="70"/>
      <c r="J134" s="70"/>
      <c r="K134" s="70"/>
      <c r="L134" s="70"/>
      <c r="M134" s="70"/>
      <c r="N134" s="70"/>
    </row>
    <row r="135" spans="3:14" ht="15.75" customHeight="1">
      <c r="C135" s="70"/>
      <c r="D135" s="70"/>
      <c r="E135" s="70"/>
      <c r="F135" s="70"/>
      <c r="G135" s="70"/>
      <c r="H135" s="70"/>
      <c r="I135" s="70"/>
      <c r="J135" s="70"/>
      <c r="K135" s="70"/>
      <c r="L135" s="70"/>
      <c r="M135" s="70"/>
      <c r="N135" s="70"/>
    </row>
    <row r="136" spans="3:14" ht="15.75" customHeight="1">
      <c r="C136" s="70"/>
      <c r="D136" s="70"/>
      <c r="E136" s="70"/>
      <c r="F136" s="70"/>
      <c r="G136" s="70"/>
      <c r="H136" s="70"/>
      <c r="I136" s="70"/>
      <c r="J136" s="70"/>
      <c r="K136" s="70"/>
      <c r="L136" s="70"/>
      <c r="M136" s="70"/>
      <c r="N136" s="70"/>
    </row>
    <row r="137" spans="3:14" ht="15.75" customHeight="1">
      <c r="C137" s="70"/>
      <c r="D137" s="70"/>
      <c r="E137" s="70"/>
      <c r="F137" s="70"/>
      <c r="G137" s="70"/>
      <c r="H137" s="70"/>
      <c r="I137" s="70"/>
      <c r="J137" s="70"/>
      <c r="K137" s="70"/>
      <c r="L137" s="70"/>
      <c r="M137" s="70"/>
      <c r="N137" s="70"/>
    </row>
    <row r="138" spans="3:14" ht="15.75" customHeight="1">
      <c r="C138" s="70"/>
      <c r="D138" s="70"/>
      <c r="E138" s="70"/>
      <c r="F138" s="70"/>
      <c r="G138" s="70"/>
      <c r="H138" s="70"/>
      <c r="I138" s="70"/>
      <c r="J138" s="70"/>
      <c r="K138" s="70"/>
      <c r="L138" s="70"/>
      <c r="M138" s="70"/>
      <c r="N138" s="70"/>
    </row>
    <row r="139" spans="3:14" ht="15.75" customHeight="1">
      <c r="C139" s="70"/>
      <c r="D139" s="70"/>
      <c r="E139" s="70"/>
      <c r="F139" s="70"/>
      <c r="G139" s="70"/>
      <c r="H139" s="70"/>
      <c r="I139" s="70"/>
      <c r="J139" s="70"/>
      <c r="K139" s="70"/>
      <c r="L139" s="70"/>
      <c r="M139" s="70"/>
      <c r="N139" s="70"/>
    </row>
    <row r="140" spans="3:14" ht="15.75" customHeight="1">
      <c r="C140" s="70"/>
      <c r="D140" s="70"/>
      <c r="E140" s="70"/>
      <c r="F140" s="70"/>
      <c r="G140" s="70"/>
      <c r="H140" s="70"/>
      <c r="I140" s="70"/>
      <c r="J140" s="70"/>
      <c r="K140" s="70"/>
      <c r="L140" s="70"/>
      <c r="M140" s="70"/>
      <c r="N140" s="70"/>
    </row>
    <row r="141" spans="3:14" ht="15.75" customHeight="1">
      <c r="C141" s="70"/>
      <c r="D141" s="70"/>
      <c r="E141" s="70"/>
      <c r="F141" s="70"/>
      <c r="G141" s="70"/>
      <c r="H141" s="70"/>
      <c r="I141" s="70"/>
      <c r="J141" s="70"/>
      <c r="K141" s="70"/>
      <c r="L141" s="70"/>
      <c r="M141" s="70"/>
      <c r="N141" s="70"/>
    </row>
    <row r="142" spans="3:14" ht="15.75" customHeight="1">
      <c r="C142" s="70"/>
      <c r="D142" s="70"/>
      <c r="E142" s="70"/>
      <c r="F142" s="70"/>
      <c r="G142" s="70"/>
      <c r="H142" s="70"/>
      <c r="I142" s="70"/>
      <c r="J142" s="70"/>
      <c r="K142" s="70"/>
      <c r="L142" s="70"/>
      <c r="M142" s="70"/>
      <c r="N142" s="70"/>
    </row>
    <row r="143" spans="3:14" ht="15.75" customHeight="1">
      <c r="C143" s="70"/>
      <c r="D143" s="70"/>
      <c r="E143" s="70"/>
      <c r="F143" s="70"/>
      <c r="G143" s="70"/>
      <c r="H143" s="70"/>
      <c r="I143" s="70"/>
      <c r="J143" s="70"/>
      <c r="K143" s="70"/>
      <c r="L143" s="70"/>
      <c r="M143" s="70"/>
      <c r="N143" s="70"/>
    </row>
    <row r="144" spans="3:14" ht="15.75" customHeight="1">
      <c r="C144" s="70"/>
      <c r="D144" s="70"/>
      <c r="E144" s="70"/>
      <c r="F144" s="70"/>
      <c r="G144" s="70"/>
      <c r="H144" s="70"/>
      <c r="I144" s="70"/>
      <c r="J144" s="70"/>
      <c r="K144" s="70"/>
      <c r="L144" s="70"/>
      <c r="M144" s="70"/>
      <c r="N144" s="70"/>
    </row>
    <row r="145" spans="3:14" ht="15.75" customHeight="1">
      <c r="C145" s="70"/>
      <c r="D145" s="70"/>
      <c r="E145" s="70"/>
      <c r="F145" s="70"/>
      <c r="G145" s="70"/>
      <c r="H145" s="70"/>
      <c r="I145" s="70"/>
      <c r="J145" s="70"/>
      <c r="K145" s="70"/>
      <c r="L145" s="70"/>
      <c r="M145" s="70"/>
      <c r="N145" s="70"/>
    </row>
    <row r="146" spans="3:14" ht="15.75" customHeight="1">
      <c r="C146" s="70"/>
      <c r="D146" s="70"/>
      <c r="E146" s="70"/>
      <c r="F146" s="70"/>
      <c r="G146" s="70"/>
      <c r="H146" s="70"/>
      <c r="I146" s="70"/>
      <c r="J146" s="70"/>
      <c r="K146" s="70"/>
      <c r="L146" s="70"/>
      <c r="M146" s="70"/>
      <c r="N146" s="70"/>
    </row>
    <row r="147" spans="3:14" ht="15.75" customHeight="1">
      <c r="C147" s="70"/>
      <c r="D147" s="70"/>
      <c r="E147" s="70"/>
      <c r="F147" s="70"/>
      <c r="G147" s="70"/>
      <c r="H147" s="70"/>
      <c r="I147" s="70"/>
      <c r="J147" s="70"/>
      <c r="K147" s="70"/>
      <c r="L147" s="70"/>
      <c r="M147" s="70"/>
      <c r="N147" s="70"/>
    </row>
    <row r="148" spans="3:14" ht="15.75" customHeight="1">
      <c r="C148" s="70"/>
      <c r="D148" s="70"/>
      <c r="E148" s="70"/>
      <c r="F148" s="70"/>
      <c r="G148" s="70"/>
      <c r="H148" s="70"/>
      <c r="I148" s="70"/>
      <c r="J148" s="70"/>
      <c r="K148" s="70"/>
      <c r="L148" s="70"/>
      <c r="M148" s="70"/>
      <c r="N148" s="70"/>
    </row>
    <row r="149" spans="3:14" ht="15.75" customHeight="1">
      <c r="C149" s="70"/>
      <c r="D149" s="70"/>
      <c r="E149" s="70"/>
      <c r="F149" s="70"/>
      <c r="G149" s="70"/>
      <c r="H149" s="70"/>
      <c r="I149" s="70"/>
      <c r="J149" s="70"/>
      <c r="K149" s="70"/>
      <c r="L149" s="70"/>
      <c r="M149" s="70"/>
      <c r="N149" s="70"/>
    </row>
    <row r="150" spans="3:14" ht="15.75" customHeight="1">
      <c r="C150" s="70"/>
      <c r="D150" s="70"/>
      <c r="E150" s="70"/>
      <c r="F150" s="70"/>
      <c r="G150" s="70"/>
      <c r="H150" s="70"/>
      <c r="I150" s="70"/>
      <c r="J150" s="70"/>
      <c r="K150" s="70"/>
      <c r="L150" s="70"/>
      <c r="M150" s="70"/>
      <c r="N150" s="70"/>
    </row>
    <row r="151" spans="3:14" ht="15.75" customHeight="1">
      <c r="C151" s="70"/>
      <c r="D151" s="70"/>
      <c r="E151" s="70"/>
      <c r="F151" s="70"/>
      <c r="G151" s="70"/>
      <c r="H151" s="70"/>
      <c r="I151" s="70"/>
      <c r="J151" s="70"/>
      <c r="K151" s="70"/>
      <c r="L151" s="70"/>
      <c r="M151" s="70"/>
      <c r="N151" s="70"/>
    </row>
    <row r="152" spans="3:14" ht="15.75" customHeight="1">
      <c r="C152" s="70"/>
      <c r="D152" s="70"/>
      <c r="E152" s="70"/>
      <c r="F152" s="70"/>
      <c r="G152" s="70"/>
      <c r="H152" s="70"/>
      <c r="I152" s="70"/>
      <c r="J152" s="70"/>
      <c r="K152" s="70"/>
      <c r="L152" s="70"/>
      <c r="M152" s="70"/>
      <c r="N152" s="70"/>
    </row>
    <row r="153" spans="3:14" ht="15.75" customHeight="1">
      <c r="C153" s="70"/>
      <c r="D153" s="70"/>
      <c r="E153" s="70"/>
      <c r="F153" s="70"/>
      <c r="G153" s="70"/>
      <c r="H153" s="70"/>
      <c r="I153" s="70"/>
      <c r="J153" s="70"/>
      <c r="K153" s="70"/>
      <c r="L153" s="70"/>
      <c r="M153" s="70"/>
      <c r="N153" s="70"/>
    </row>
    <row r="154" spans="3:14" ht="15.75" customHeight="1">
      <c r="C154" s="70"/>
      <c r="D154" s="70"/>
      <c r="E154" s="70"/>
      <c r="F154" s="70"/>
      <c r="G154" s="70"/>
      <c r="H154" s="70"/>
      <c r="I154" s="70"/>
      <c r="J154" s="70"/>
      <c r="K154" s="70"/>
      <c r="L154" s="70"/>
      <c r="M154" s="70"/>
      <c r="N154" s="70"/>
    </row>
    <row r="155" spans="3:14" ht="15.75" customHeight="1">
      <c r="C155" s="70"/>
      <c r="D155" s="70"/>
      <c r="E155" s="70"/>
      <c r="F155" s="70"/>
      <c r="G155" s="70"/>
      <c r="H155" s="70"/>
      <c r="I155" s="70"/>
      <c r="J155" s="70"/>
      <c r="K155" s="70"/>
      <c r="L155" s="70"/>
      <c r="M155" s="70"/>
      <c r="N155" s="70"/>
    </row>
    <row r="156" spans="3:14" ht="15.75" customHeight="1">
      <c r="C156" s="70"/>
      <c r="D156" s="70"/>
      <c r="E156" s="70"/>
      <c r="F156" s="70"/>
      <c r="G156" s="70"/>
      <c r="H156" s="70"/>
      <c r="I156" s="70"/>
      <c r="J156" s="70"/>
      <c r="K156" s="70"/>
      <c r="L156" s="70"/>
      <c r="M156" s="70"/>
      <c r="N156" s="70"/>
    </row>
    <row r="157" spans="3:14" ht="15.75" customHeight="1">
      <c r="C157" s="70"/>
      <c r="D157" s="70"/>
      <c r="E157" s="70"/>
      <c r="F157" s="70"/>
      <c r="G157" s="70"/>
      <c r="H157" s="70"/>
      <c r="I157" s="70"/>
      <c r="J157" s="70"/>
      <c r="K157" s="70"/>
      <c r="L157" s="70"/>
      <c r="M157" s="70"/>
      <c r="N157" s="70"/>
    </row>
    <row r="158" spans="3:14" ht="15.75" customHeight="1">
      <c r="C158" s="70"/>
      <c r="D158" s="70"/>
      <c r="E158" s="70"/>
      <c r="F158" s="70"/>
      <c r="G158" s="70"/>
      <c r="H158" s="70"/>
      <c r="I158" s="70"/>
      <c r="J158" s="70"/>
      <c r="K158" s="70"/>
      <c r="L158" s="70"/>
      <c r="M158" s="70"/>
      <c r="N158" s="70"/>
    </row>
    <row r="159" spans="3:14" ht="15.75" customHeight="1">
      <c r="C159" s="70"/>
      <c r="D159" s="70"/>
      <c r="E159" s="70"/>
      <c r="F159" s="70"/>
      <c r="G159" s="70"/>
      <c r="H159" s="70"/>
      <c r="I159" s="70"/>
      <c r="J159" s="70"/>
      <c r="K159" s="70"/>
      <c r="L159" s="70"/>
      <c r="M159" s="70"/>
      <c r="N159" s="70"/>
    </row>
    <row r="160" spans="3:14" ht="15.75" customHeight="1">
      <c r="C160" s="70"/>
      <c r="D160" s="70"/>
      <c r="E160" s="70"/>
      <c r="F160" s="70"/>
      <c r="G160" s="70"/>
      <c r="H160" s="70"/>
      <c r="I160" s="70"/>
      <c r="J160" s="70"/>
      <c r="K160" s="70"/>
      <c r="L160" s="70"/>
      <c r="M160" s="70"/>
      <c r="N160" s="70"/>
    </row>
    <row r="161" spans="3:14" ht="15.75" customHeight="1">
      <c r="C161" s="70"/>
      <c r="D161" s="70"/>
      <c r="E161" s="70"/>
      <c r="F161" s="70"/>
      <c r="G161" s="70"/>
      <c r="H161" s="70"/>
      <c r="I161" s="70"/>
      <c r="J161" s="70"/>
      <c r="K161" s="70"/>
      <c r="L161" s="70"/>
      <c r="M161" s="70"/>
      <c r="N161" s="70"/>
    </row>
    <row r="162" spans="3:14" ht="15.75" customHeight="1">
      <c r="C162" s="70"/>
      <c r="D162" s="70"/>
      <c r="E162" s="70"/>
      <c r="F162" s="70"/>
      <c r="G162" s="70"/>
      <c r="H162" s="70"/>
      <c r="I162" s="70"/>
      <c r="J162" s="70"/>
      <c r="K162" s="70"/>
      <c r="L162" s="70"/>
      <c r="M162" s="70"/>
      <c r="N162" s="70"/>
    </row>
    <row r="163" spans="3:14" ht="15.75" customHeight="1">
      <c r="C163" s="70"/>
      <c r="D163" s="70"/>
      <c r="E163" s="70"/>
      <c r="F163" s="70"/>
      <c r="G163" s="70"/>
      <c r="H163" s="70"/>
      <c r="I163" s="70"/>
      <c r="J163" s="70"/>
      <c r="K163" s="70"/>
      <c r="L163" s="70"/>
      <c r="M163" s="70"/>
      <c r="N163" s="70"/>
    </row>
    <row r="164" spans="3:14" ht="15.75" customHeight="1">
      <c r="C164" s="70"/>
      <c r="D164" s="70"/>
      <c r="E164" s="70"/>
      <c r="F164" s="70"/>
      <c r="G164" s="70"/>
      <c r="H164" s="70"/>
      <c r="I164" s="70"/>
      <c r="J164" s="70"/>
      <c r="K164" s="70"/>
      <c r="L164" s="70"/>
      <c r="M164" s="70"/>
      <c r="N164" s="70"/>
    </row>
    <row r="165" spans="3:14" ht="15.75" customHeight="1">
      <c r="C165" s="70"/>
      <c r="D165" s="70"/>
      <c r="E165" s="70"/>
      <c r="F165" s="70"/>
      <c r="G165" s="70"/>
      <c r="H165" s="70"/>
      <c r="I165" s="70"/>
      <c r="J165" s="70"/>
      <c r="K165" s="70"/>
      <c r="L165" s="70"/>
      <c r="M165" s="70"/>
      <c r="N165" s="70"/>
    </row>
    <row r="166" spans="3:14" ht="15.75" customHeight="1">
      <c r="C166" s="70"/>
      <c r="D166" s="70"/>
      <c r="E166" s="70"/>
      <c r="F166" s="70"/>
      <c r="G166" s="70"/>
      <c r="H166" s="70"/>
      <c r="I166" s="70"/>
      <c r="J166" s="70"/>
      <c r="K166" s="70"/>
      <c r="L166" s="70"/>
      <c r="M166" s="70"/>
      <c r="N166" s="70"/>
    </row>
    <row r="167" spans="3:14" ht="15.75" customHeight="1">
      <c r="C167" s="70"/>
      <c r="D167" s="70"/>
      <c r="E167" s="70"/>
      <c r="F167" s="70"/>
      <c r="G167" s="70"/>
      <c r="H167" s="70"/>
      <c r="I167" s="70"/>
      <c r="J167" s="70"/>
      <c r="K167" s="70"/>
      <c r="L167" s="70"/>
      <c r="M167" s="70"/>
      <c r="N167" s="70"/>
    </row>
    <row r="168" spans="3:14" ht="15.75" customHeight="1">
      <c r="C168" s="70"/>
      <c r="D168" s="70"/>
      <c r="E168" s="70"/>
      <c r="F168" s="70"/>
      <c r="G168" s="70"/>
      <c r="H168" s="70"/>
      <c r="I168" s="70"/>
      <c r="J168" s="70"/>
      <c r="K168" s="70"/>
      <c r="L168" s="70"/>
      <c r="M168" s="70"/>
      <c r="N168" s="70"/>
    </row>
    <row r="169" spans="3:14" ht="15.75" customHeight="1">
      <c r="C169" s="70"/>
      <c r="D169" s="70"/>
      <c r="E169" s="70"/>
      <c r="F169" s="70"/>
      <c r="G169" s="70"/>
      <c r="H169" s="70"/>
      <c r="I169" s="70"/>
      <c r="J169" s="70"/>
      <c r="K169" s="70"/>
      <c r="L169" s="70"/>
      <c r="M169" s="70"/>
      <c r="N169" s="70"/>
    </row>
    <row r="170" spans="3:14" ht="15.75" customHeight="1">
      <c r="C170" s="70"/>
      <c r="D170" s="70"/>
      <c r="E170" s="70"/>
      <c r="F170" s="70"/>
      <c r="G170" s="70"/>
      <c r="H170" s="70"/>
      <c r="I170" s="70"/>
      <c r="J170" s="70"/>
      <c r="K170" s="70"/>
      <c r="L170" s="70"/>
      <c r="M170" s="70"/>
      <c r="N170" s="70"/>
    </row>
    <row r="171" spans="3:14" ht="15.75" customHeight="1">
      <c r="C171" s="70"/>
      <c r="D171" s="70"/>
      <c r="E171" s="70"/>
      <c r="F171" s="70"/>
      <c r="G171" s="70"/>
      <c r="H171" s="70"/>
      <c r="I171" s="70"/>
      <c r="J171" s="70"/>
      <c r="K171" s="70"/>
      <c r="L171" s="70"/>
      <c r="M171" s="70"/>
      <c r="N171" s="70"/>
    </row>
    <row r="172" spans="3:14" ht="15.75" customHeight="1">
      <c r="C172" s="70"/>
      <c r="D172" s="70"/>
      <c r="E172" s="70"/>
      <c r="F172" s="70"/>
      <c r="G172" s="70"/>
      <c r="H172" s="70"/>
      <c r="I172" s="70"/>
      <c r="J172" s="70"/>
      <c r="K172" s="70"/>
      <c r="L172" s="70"/>
      <c r="M172" s="70"/>
      <c r="N172" s="70"/>
    </row>
    <row r="173" spans="3:14" ht="15.75" customHeight="1">
      <c r="C173" s="70"/>
      <c r="D173" s="70"/>
      <c r="E173" s="70"/>
      <c r="F173" s="70"/>
      <c r="G173" s="70"/>
      <c r="H173" s="70"/>
      <c r="I173" s="70"/>
      <c r="J173" s="70"/>
      <c r="K173" s="70"/>
      <c r="L173" s="70"/>
      <c r="M173" s="70"/>
      <c r="N173" s="70"/>
    </row>
    <row r="174" spans="3:14" ht="15.75" customHeight="1">
      <c r="C174" s="70"/>
      <c r="D174" s="70"/>
      <c r="E174" s="70"/>
      <c r="F174" s="70"/>
      <c r="G174" s="70"/>
      <c r="H174" s="70"/>
      <c r="I174" s="70"/>
      <c r="J174" s="70"/>
      <c r="K174" s="70"/>
      <c r="L174" s="70"/>
      <c r="M174" s="70"/>
      <c r="N174" s="70"/>
    </row>
    <row r="175" spans="3:14" ht="15.75" customHeight="1">
      <c r="C175" s="70"/>
      <c r="D175" s="70"/>
      <c r="E175" s="70"/>
      <c r="F175" s="70"/>
      <c r="G175" s="70"/>
      <c r="H175" s="70"/>
      <c r="I175" s="70"/>
      <c r="J175" s="70"/>
      <c r="K175" s="70"/>
      <c r="L175" s="70"/>
      <c r="M175" s="70"/>
      <c r="N175" s="70"/>
    </row>
    <row r="176" spans="3:14" ht="15.75" customHeight="1">
      <c r="C176" s="70"/>
      <c r="D176" s="70"/>
      <c r="E176" s="70"/>
      <c r="F176" s="70"/>
      <c r="G176" s="70"/>
      <c r="H176" s="70"/>
      <c r="I176" s="70"/>
      <c r="J176" s="70"/>
      <c r="K176" s="70"/>
      <c r="L176" s="70"/>
      <c r="M176" s="70"/>
      <c r="N176" s="70"/>
    </row>
    <row r="177" spans="3:14" ht="15.75" customHeight="1">
      <c r="C177" s="70"/>
      <c r="D177" s="70"/>
      <c r="E177" s="70"/>
      <c r="F177" s="70"/>
      <c r="G177" s="70"/>
      <c r="H177" s="70"/>
      <c r="I177" s="70"/>
      <c r="J177" s="70"/>
      <c r="K177" s="70"/>
      <c r="L177" s="70"/>
      <c r="M177" s="70"/>
      <c r="N177" s="70"/>
    </row>
    <row r="178" spans="3:14" ht="15.75" customHeight="1">
      <c r="C178" s="70"/>
      <c r="D178" s="70"/>
      <c r="E178" s="70"/>
      <c r="F178" s="70"/>
      <c r="G178" s="70"/>
      <c r="H178" s="70"/>
      <c r="I178" s="70"/>
      <c r="J178" s="70"/>
      <c r="K178" s="70"/>
      <c r="L178" s="70"/>
      <c r="M178" s="70"/>
      <c r="N178" s="70"/>
    </row>
    <row r="179" spans="3:14" ht="15.75" customHeight="1">
      <c r="C179" s="70"/>
      <c r="D179" s="70"/>
      <c r="E179" s="70"/>
      <c r="F179" s="70"/>
      <c r="G179" s="70"/>
      <c r="H179" s="70"/>
      <c r="I179" s="70"/>
      <c r="J179" s="70"/>
      <c r="K179" s="70"/>
      <c r="L179" s="70"/>
      <c r="M179" s="70"/>
      <c r="N179" s="70"/>
    </row>
    <row r="180" spans="3:14" ht="15.75" customHeight="1">
      <c r="C180" s="70"/>
      <c r="D180" s="70"/>
      <c r="E180" s="70"/>
      <c r="F180" s="70"/>
      <c r="G180" s="70"/>
      <c r="H180" s="70"/>
      <c r="I180" s="70"/>
      <c r="J180" s="70"/>
      <c r="K180" s="70"/>
      <c r="L180" s="70"/>
      <c r="M180" s="70"/>
      <c r="N180" s="70"/>
    </row>
    <row r="181" spans="3:14" ht="15.75" customHeight="1">
      <c r="C181" s="70"/>
      <c r="D181" s="70"/>
      <c r="E181" s="70"/>
      <c r="F181" s="70"/>
      <c r="G181" s="70"/>
      <c r="H181" s="70"/>
      <c r="I181" s="70"/>
      <c r="J181" s="70"/>
      <c r="K181" s="70"/>
      <c r="L181" s="70"/>
      <c r="M181" s="70"/>
      <c r="N181" s="70"/>
    </row>
    <row r="182" spans="3:14" ht="15.75" customHeight="1">
      <c r="C182" s="70"/>
      <c r="D182" s="70"/>
      <c r="E182" s="70"/>
      <c r="F182" s="70"/>
      <c r="G182" s="70"/>
      <c r="H182" s="70"/>
      <c r="I182" s="70"/>
      <c r="J182" s="70"/>
      <c r="K182" s="70"/>
      <c r="L182" s="70"/>
      <c r="M182" s="70"/>
      <c r="N182" s="70"/>
    </row>
    <row r="183" spans="3:14" ht="15.75" customHeight="1">
      <c r="C183" s="70"/>
      <c r="D183" s="70"/>
      <c r="E183" s="70"/>
      <c r="F183" s="70"/>
      <c r="G183" s="70"/>
      <c r="H183" s="70"/>
      <c r="I183" s="70"/>
      <c r="J183" s="70"/>
      <c r="K183" s="70"/>
      <c r="L183" s="70"/>
      <c r="M183" s="70"/>
      <c r="N183" s="70"/>
    </row>
    <row r="184" spans="3:14" ht="15.75" customHeight="1">
      <c r="C184" s="70"/>
      <c r="D184" s="70"/>
      <c r="E184" s="70"/>
      <c r="F184" s="70"/>
      <c r="G184" s="70"/>
      <c r="H184" s="70"/>
      <c r="I184" s="70"/>
      <c r="J184" s="70"/>
      <c r="K184" s="70"/>
      <c r="L184" s="70"/>
      <c r="M184" s="70"/>
      <c r="N184" s="70"/>
    </row>
    <row r="185" spans="3:14" ht="15.75" customHeight="1">
      <c r="C185" s="70"/>
      <c r="D185" s="70"/>
      <c r="E185" s="70"/>
      <c r="F185" s="70"/>
      <c r="G185" s="70"/>
      <c r="H185" s="70"/>
      <c r="I185" s="70"/>
      <c r="J185" s="70"/>
      <c r="K185" s="70"/>
      <c r="L185" s="70"/>
      <c r="M185" s="70"/>
      <c r="N185" s="70"/>
    </row>
    <row r="186" spans="3:14" ht="15.75" customHeight="1">
      <c r="C186" s="70"/>
      <c r="D186" s="70"/>
      <c r="E186" s="70"/>
      <c r="F186" s="70"/>
      <c r="G186" s="70"/>
      <c r="H186" s="70"/>
      <c r="I186" s="70"/>
      <c r="J186" s="70"/>
      <c r="K186" s="70"/>
      <c r="L186" s="70"/>
      <c r="M186" s="70"/>
      <c r="N186" s="70"/>
    </row>
    <row r="187" spans="3:14" ht="15.75" customHeight="1">
      <c r="C187" s="70"/>
      <c r="D187" s="70"/>
      <c r="E187" s="70"/>
      <c r="F187" s="70"/>
      <c r="G187" s="70"/>
      <c r="H187" s="70"/>
      <c r="I187" s="70"/>
      <c r="J187" s="70"/>
      <c r="K187" s="70"/>
      <c r="L187" s="70"/>
      <c r="M187" s="70"/>
      <c r="N187" s="70"/>
    </row>
    <row r="188" spans="3:14" ht="15.75" customHeight="1">
      <c r="C188" s="70"/>
      <c r="D188" s="70"/>
      <c r="E188" s="70"/>
      <c r="F188" s="70"/>
      <c r="G188" s="70"/>
      <c r="H188" s="70"/>
      <c r="I188" s="70"/>
      <c r="J188" s="70"/>
      <c r="K188" s="70"/>
      <c r="L188" s="70"/>
      <c r="M188" s="70"/>
      <c r="N188" s="70"/>
    </row>
    <row r="189" spans="3:14" ht="15.75" customHeight="1">
      <c r="C189" s="70"/>
      <c r="D189" s="70"/>
      <c r="E189" s="70"/>
      <c r="F189" s="70"/>
      <c r="G189" s="70"/>
      <c r="H189" s="70"/>
      <c r="I189" s="70"/>
      <c r="J189" s="70"/>
      <c r="K189" s="70"/>
      <c r="L189" s="70"/>
      <c r="M189" s="70"/>
      <c r="N189" s="70"/>
    </row>
    <row r="190" spans="3:14" ht="15.75" customHeight="1">
      <c r="C190" s="70"/>
      <c r="D190" s="70"/>
      <c r="E190" s="70"/>
      <c r="F190" s="70"/>
      <c r="G190" s="70"/>
      <c r="H190" s="70"/>
      <c r="I190" s="70"/>
      <c r="J190" s="70"/>
      <c r="K190" s="70"/>
      <c r="L190" s="70"/>
      <c r="M190" s="70"/>
      <c r="N190" s="70"/>
    </row>
    <row r="191" spans="3:14" ht="15.75" customHeight="1">
      <c r="C191" s="70"/>
      <c r="D191" s="70"/>
      <c r="E191" s="70"/>
      <c r="F191" s="70"/>
      <c r="G191" s="70"/>
      <c r="H191" s="70"/>
      <c r="I191" s="70"/>
      <c r="J191" s="70"/>
      <c r="K191" s="70"/>
      <c r="L191" s="70"/>
      <c r="M191" s="70"/>
      <c r="N191" s="70"/>
    </row>
    <row r="192" spans="3:14" ht="15.75" customHeight="1">
      <c r="C192" s="70"/>
      <c r="D192" s="70"/>
      <c r="E192" s="70"/>
      <c r="F192" s="70"/>
      <c r="G192" s="70"/>
      <c r="H192" s="70"/>
      <c r="I192" s="70"/>
      <c r="J192" s="70"/>
      <c r="K192" s="70"/>
      <c r="L192" s="70"/>
      <c r="M192" s="70"/>
      <c r="N192" s="70"/>
    </row>
    <row r="193" spans="3:14" ht="15.75" customHeight="1">
      <c r="C193" s="70"/>
      <c r="D193" s="70"/>
      <c r="E193" s="70"/>
      <c r="F193" s="70"/>
      <c r="G193" s="70"/>
      <c r="H193" s="70"/>
      <c r="I193" s="70"/>
      <c r="J193" s="70"/>
      <c r="K193" s="70"/>
      <c r="L193" s="70"/>
      <c r="M193" s="70"/>
      <c r="N193" s="70"/>
    </row>
    <row r="194" spans="3:14" ht="15.75" customHeight="1">
      <c r="C194" s="70"/>
      <c r="D194" s="70"/>
      <c r="E194" s="70"/>
      <c r="F194" s="70"/>
      <c r="G194" s="70"/>
      <c r="H194" s="70"/>
      <c r="I194" s="70"/>
      <c r="J194" s="70"/>
      <c r="K194" s="70"/>
      <c r="L194" s="70"/>
      <c r="M194" s="70"/>
      <c r="N194" s="70"/>
    </row>
    <row r="195" spans="3:14" ht="15.75" customHeight="1">
      <c r="C195" s="70"/>
      <c r="D195" s="70"/>
      <c r="E195" s="70"/>
      <c r="F195" s="70"/>
      <c r="G195" s="70"/>
      <c r="H195" s="70"/>
      <c r="I195" s="70"/>
      <c r="J195" s="70"/>
      <c r="K195" s="70"/>
      <c r="L195" s="70"/>
      <c r="M195" s="70"/>
      <c r="N195" s="70"/>
    </row>
    <row r="196" spans="3:14" ht="15.75" customHeight="1">
      <c r="C196" s="70"/>
      <c r="D196" s="70"/>
      <c r="E196" s="70"/>
      <c r="F196" s="70"/>
      <c r="G196" s="70"/>
      <c r="H196" s="70"/>
      <c r="I196" s="70"/>
      <c r="J196" s="70"/>
      <c r="K196" s="70"/>
      <c r="L196" s="70"/>
      <c r="M196" s="70"/>
      <c r="N196" s="70"/>
    </row>
    <row r="197" spans="3:14" ht="15.75" customHeight="1">
      <c r="C197" s="70"/>
      <c r="D197" s="70"/>
      <c r="E197" s="70"/>
      <c r="F197" s="70"/>
      <c r="G197" s="70"/>
      <c r="H197" s="70"/>
      <c r="I197" s="70"/>
      <c r="J197" s="70"/>
      <c r="K197" s="70"/>
      <c r="L197" s="70"/>
      <c r="M197" s="70"/>
      <c r="N197" s="70"/>
    </row>
    <row r="198" spans="3:14" ht="15.75" customHeight="1">
      <c r="C198" s="70"/>
      <c r="D198" s="70"/>
      <c r="E198" s="70"/>
      <c r="F198" s="70"/>
      <c r="G198" s="70"/>
      <c r="H198" s="70"/>
      <c r="I198" s="70"/>
      <c r="J198" s="70"/>
      <c r="K198" s="70"/>
      <c r="L198" s="70"/>
      <c r="M198" s="70"/>
      <c r="N198" s="70"/>
    </row>
    <row r="199" spans="3:14" ht="15.75" customHeight="1">
      <c r="C199" s="70"/>
      <c r="D199" s="70"/>
      <c r="E199" s="70"/>
      <c r="F199" s="70"/>
      <c r="G199" s="70"/>
      <c r="H199" s="70"/>
      <c r="I199" s="70"/>
      <c r="J199" s="70"/>
      <c r="K199" s="70"/>
      <c r="L199" s="70"/>
      <c r="M199" s="70"/>
      <c r="N199" s="70"/>
    </row>
    <row r="200" spans="3:14" ht="15.75" customHeight="1">
      <c r="C200" s="70"/>
      <c r="D200" s="70"/>
      <c r="E200" s="70"/>
      <c r="F200" s="70"/>
      <c r="G200" s="70"/>
      <c r="H200" s="70"/>
      <c r="I200" s="70"/>
      <c r="J200" s="70"/>
      <c r="K200" s="70"/>
      <c r="L200" s="70"/>
      <c r="M200" s="70"/>
      <c r="N200" s="70"/>
    </row>
    <row r="201" spans="3:14" ht="15.75" customHeight="1">
      <c r="C201" s="70"/>
      <c r="D201" s="70"/>
      <c r="E201" s="70"/>
      <c r="F201" s="70"/>
      <c r="G201" s="70"/>
      <c r="H201" s="70"/>
      <c r="I201" s="70"/>
      <c r="J201" s="70"/>
      <c r="K201" s="70"/>
      <c r="L201" s="70"/>
      <c r="M201" s="70"/>
      <c r="N201" s="70"/>
    </row>
    <row r="202" spans="3:14" ht="15.75" customHeight="1">
      <c r="C202" s="70"/>
      <c r="D202" s="70"/>
      <c r="E202" s="70"/>
      <c r="F202" s="70"/>
      <c r="G202" s="70"/>
      <c r="H202" s="70"/>
      <c r="I202" s="70"/>
      <c r="J202" s="70"/>
      <c r="K202" s="70"/>
      <c r="L202" s="70"/>
      <c r="M202" s="70"/>
      <c r="N202" s="70"/>
    </row>
    <row r="203" spans="3:14" ht="15.75" customHeight="1">
      <c r="C203" s="70"/>
      <c r="D203" s="70"/>
      <c r="E203" s="70"/>
      <c r="F203" s="70"/>
      <c r="G203" s="70"/>
      <c r="H203" s="70"/>
      <c r="I203" s="70"/>
      <c r="J203" s="70"/>
      <c r="K203" s="70"/>
      <c r="L203" s="70"/>
      <c r="M203" s="70"/>
      <c r="N203" s="70"/>
    </row>
    <row r="204" spans="3:14" ht="15.75" customHeight="1">
      <c r="C204" s="70"/>
      <c r="D204" s="70"/>
      <c r="E204" s="70"/>
      <c r="F204" s="70"/>
      <c r="G204" s="70"/>
      <c r="H204" s="70"/>
      <c r="I204" s="70"/>
      <c r="J204" s="70"/>
      <c r="K204" s="70"/>
      <c r="L204" s="70"/>
      <c r="M204" s="70"/>
      <c r="N204" s="70"/>
    </row>
    <row r="205" spans="3:14" ht="15.75" customHeight="1">
      <c r="C205" s="70"/>
      <c r="D205" s="70"/>
      <c r="E205" s="70"/>
      <c r="F205" s="70"/>
      <c r="G205" s="70"/>
      <c r="H205" s="70"/>
      <c r="I205" s="70"/>
      <c r="J205" s="70"/>
      <c r="K205" s="70"/>
      <c r="L205" s="70"/>
      <c r="M205" s="70"/>
      <c r="N205" s="70"/>
    </row>
    <row r="206" spans="3:14" ht="15.75" customHeight="1">
      <c r="C206" s="70"/>
      <c r="D206" s="70"/>
      <c r="E206" s="70"/>
      <c r="F206" s="70"/>
      <c r="G206" s="70"/>
      <c r="H206" s="70"/>
      <c r="I206" s="70"/>
      <c r="J206" s="70"/>
      <c r="K206" s="70"/>
      <c r="L206" s="70"/>
      <c r="M206" s="70"/>
      <c r="N206" s="70"/>
    </row>
    <row r="207" spans="3:14" ht="15.75" customHeight="1">
      <c r="C207" s="70"/>
      <c r="D207" s="70"/>
      <c r="E207" s="70"/>
      <c r="F207" s="70"/>
      <c r="G207" s="70"/>
      <c r="H207" s="70"/>
      <c r="I207" s="70"/>
      <c r="J207" s="70"/>
      <c r="K207" s="70"/>
      <c r="L207" s="70"/>
      <c r="M207" s="70"/>
      <c r="N207" s="70"/>
    </row>
    <row r="208" spans="3:14" ht="15.75" customHeight="1">
      <c r="C208" s="70"/>
      <c r="D208" s="70"/>
      <c r="E208" s="70"/>
      <c r="F208" s="70"/>
      <c r="G208" s="70"/>
      <c r="H208" s="70"/>
      <c r="I208" s="70"/>
      <c r="J208" s="70"/>
      <c r="K208" s="70"/>
      <c r="L208" s="70"/>
      <c r="M208" s="70"/>
      <c r="N208" s="70"/>
    </row>
    <row r="209" spans="3:14" ht="15.75" customHeight="1">
      <c r="C209" s="70"/>
      <c r="D209" s="70"/>
      <c r="E209" s="70"/>
      <c r="F209" s="70"/>
      <c r="G209" s="70"/>
      <c r="H209" s="70"/>
      <c r="I209" s="70"/>
      <c r="J209" s="70"/>
      <c r="K209" s="70"/>
      <c r="L209" s="70"/>
      <c r="M209" s="70"/>
      <c r="N209" s="70"/>
    </row>
    <row r="210" spans="3:14" ht="15.75" customHeight="1">
      <c r="C210" s="70"/>
      <c r="D210" s="70"/>
      <c r="E210" s="70"/>
      <c r="F210" s="70"/>
      <c r="G210" s="70"/>
      <c r="H210" s="70"/>
      <c r="I210" s="70"/>
      <c r="J210" s="70"/>
      <c r="K210" s="70"/>
      <c r="L210" s="70"/>
      <c r="M210" s="70"/>
      <c r="N210" s="70"/>
    </row>
    <row r="211" spans="3:14" ht="15.75" customHeight="1">
      <c r="C211" s="70"/>
      <c r="D211" s="70"/>
      <c r="E211" s="70"/>
      <c r="F211" s="70"/>
      <c r="G211" s="70"/>
      <c r="H211" s="70"/>
      <c r="I211" s="70"/>
      <c r="J211" s="70"/>
      <c r="K211" s="70"/>
      <c r="L211" s="70"/>
      <c r="M211" s="70"/>
      <c r="N211" s="70"/>
    </row>
    <row r="212" spans="3:14" ht="15.75" customHeight="1">
      <c r="C212" s="70"/>
      <c r="D212" s="70"/>
      <c r="E212" s="70"/>
      <c r="F212" s="70"/>
      <c r="G212" s="70"/>
      <c r="H212" s="70"/>
      <c r="I212" s="70"/>
      <c r="J212" s="70"/>
      <c r="K212" s="70"/>
      <c r="L212" s="70"/>
      <c r="M212" s="70"/>
      <c r="N212" s="70"/>
    </row>
    <row r="213" spans="3:14" ht="15.75" customHeight="1">
      <c r="C213" s="70"/>
      <c r="D213" s="70"/>
      <c r="E213" s="70"/>
      <c r="F213" s="70"/>
      <c r="G213" s="70"/>
      <c r="H213" s="70"/>
      <c r="I213" s="70"/>
      <c r="J213" s="70"/>
      <c r="K213" s="70"/>
      <c r="L213" s="70"/>
      <c r="M213" s="70"/>
      <c r="N213" s="70"/>
    </row>
    <row r="214" spans="3:14" ht="15.75" customHeight="1">
      <c r="C214" s="70"/>
      <c r="D214" s="70"/>
      <c r="E214" s="70"/>
      <c r="F214" s="70"/>
      <c r="G214" s="70"/>
      <c r="H214" s="70"/>
      <c r="I214" s="70"/>
      <c r="J214" s="70"/>
      <c r="K214" s="70"/>
      <c r="L214" s="70"/>
      <c r="M214" s="70"/>
      <c r="N214" s="70"/>
    </row>
    <row r="215" spans="3:14" ht="15.75" customHeight="1">
      <c r="C215" s="70"/>
      <c r="D215" s="70"/>
      <c r="E215" s="70"/>
      <c r="F215" s="70"/>
      <c r="G215" s="70"/>
      <c r="H215" s="70"/>
      <c r="I215" s="70"/>
      <c r="J215" s="70"/>
      <c r="K215" s="70"/>
      <c r="L215" s="70"/>
      <c r="M215" s="70"/>
      <c r="N215" s="70"/>
    </row>
    <row r="216" spans="3:14" ht="15.75" customHeight="1">
      <c r="C216" s="70"/>
      <c r="D216" s="70"/>
      <c r="E216" s="70"/>
      <c r="F216" s="70"/>
      <c r="G216" s="70"/>
      <c r="H216" s="70"/>
      <c r="I216" s="70"/>
      <c r="J216" s="70"/>
      <c r="K216" s="70"/>
      <c r="L216" s="70"/>
      <c r="M216" s="70"/>
      <c r="N216" s="70"/>
    </row>
    <row r="217" spans="3:14" ht="15.75" customHeight="1">
      <c r="C217" s="70"/>
      <c r="D217" s="70"/>
      <c r="E217" s="70"/>
      <c r="F217" s="70"/>
      <c r="G217" s="70"/>
      <c r="H217" s="70"/>
      <c r="I217" s="70"/>
      <c r="J217" s="70"/>
      <c r="K217" s="70"/>
      <c r="L217" s="70"/>
      <c r="M217" s="70"/>
      <c r="N217" s="70"/>
    </row>
    <row r="218" spans="3:14" ht="15.75" customHeight="1">
      <c r="C218" s="70"/>
      <c r="D218" s="70"/>
      <c r="E218" s="70"/>
      <c r="F218" s="70"/>
      <c r="G218" s="70"/>
      <c r="H218" s="70"/>
      <c r="I218" s="70"/>
      <c r="J218" s="70"/>
      <c r="K218" s="70"/>
      <c r="L218" s="70"/>
      <c r="M218" s="70"/>
      <c r="N218" s="70"/>
    </row>
    <row r="219" spans="3:14" ht="15.75" customHeight="1">
      <c r="C219" s="70"/>
      <c r="D219" s="70"/>
      <c r="E219" s="70"/>
      <c r="F219" s="70"/>
      <c r="G219" s="70"/>
      <c r="H219" s="70"/>
      <c r="I219" s="70"/>
      <c r="J219" s="70"/>
      <c r="K219" s="70"/>
      <c r="L219" s="70"/>
      <c r="M219" s="70"/>
      <c r="N219" s="70"/>
    </row>
    <row r="220" spans="3:14" ht="15.75" customHeight="1">
      <c r="C220" s="70"/>
      <c r="D220" s="70"/>
      <c r="E220" s="70"/>
      <c r="F220" s="70"/>
      <c r="G220" s="70"/>
      <c r="H220" s="70"/>
      <c r="I220" s="70"/>
      <c r="J220" s="70"/>
      <c r="K220" s="70"/>
      <c r="L220" s="70"/>
      <c r="M220" s="70"/>
      <c r="N220" s="70"/>
    </row>
    <row r="221" spans="3:14" ht="15.75" customHeight="1"/>
    <row r="222" spans="3:14" ht="15.75" customHeight="1"/>
    <row r="223" spans="3:14" ht="15.75" customHeight="1"/>
    <row r="224" spans="3:1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D7:K7"/>
    <mergeCell ref="B10:C10"/>
    <mergeCell ref="D10:G10"/>
    <mergeCell ref="C12:K12"/>
    <mergeCell ref="B14:B19"/>
    <mergeCell ref="B7:C7"/>
    <mergeCell ref="B8:C8"/>
    <mergeCell ref="D8:G8"/>
    <mergeCell ref="I8:K8"/>
    <mergeCell ref="B9:C9"/>
    <mergeCell ref="D9:G9"/>
    <mergeCell ref="J9:K9"/>
    <mergeCell ref="B2:K2"/>
    <mergeCell ref="B4:C4"/>
    <mergeCell ref="D4:K4"/>
    <mergeCell ref="B6:C6"/>
    <mergeCell ref="D6:G6"/>
    <mergeCell ref="J6:K6"/>
  </mergeCells>
  <printOptions horizontalCentered="1" verticalCentered="1"/>
  <pageMargins left="0.11811023622047245" right="0.11811023622047245" top="0.11811023622047245" bottom="0.11811023622047245" header="0" footer="0"/>
  <pageSetup paperSize="9" scale="66"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C1000"/>
  <sheetViews>
    <sheetView zoomScaleNormal="100" workbookViewId="0">
      <selection activeCell="F35" sqref="F35:G35"/>
    </sheetView>
  </sheetViews>
  <sheetFormatPr defaultColWidth="14.42578125" defaultRowHeight="15" customHeight="1"/>
  <cols>
    <col min="1" max="1" width="3.42578125" customWidth="1"/>
    <col min="2" max="2" width="9.140625" customWidth="1"/>
    <col min="3" max="3" width="36" customWidth="1"/>
    <col min="4" max="5" width="20.570312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72"/>
      <c r="B1" s="107"/>
      <c r="C1" s="107"/>
      <c r="D1" s="107"/>
      <c r="E1" s="107"/>
      <c r="F1" s="107"/>
      <c r="G1" s="107"/>
      <c r="H1" s="107"/>
      <c r="I1" s="72"/>
      <c r="J1" s="72"/>
      <c r="K1" s="72"/>
      <c r="L1" s="72"/>
      <c r="M1" s="72"/>
      <c r="N1" s="72"/>
      <c r="O1" s="72"/>
      <c r="P1" s="72"/>
      <c r="Q1" s="72"/>
      <c r="R1" s="72"/>
      <c r="S1" s="72"/>
      <c r="T1" s="72"/>
      <c r="U1" s="72"/>
      <c r="V1" s="72"/>
      <c r="W1" s="72"/>
      <c r="X1" s="72"/>
      <c r="Y1" s="72"/>
      <c r="Z1" s="72"/>
      <c r="AA1" s="72"/>
      <c r="AB1" s="72"/>
    </row>
    <row r="2" spans="1:28">
      <c r="B2" s="343" t="s">
        <v>99</v>
      </c>
      <c r="C2" s="344"/>
      <c r="D2" s="344"/>
      <c r="E2" s="344"/>
      <c r="F2" s="344"/>
      <c r="G2" s="344"/>
      <c r="H2" s="345"/>
      <c r="W2" s="72"/>
      <c r="X2" s="72"/>
      <c r="Y2" s="72"/>
      <c r="Z2" s="72"/>
      <c r="AA2" s="72"/>
      <c r="AB2" s="72"/>
    </row>
    <row r="3" spans="1:28">
      <c r="B3" s="346" t="s">
        <v>100</v>
      </c>
      <c r="C3" s="347"/>
      <c r="D3" s="347"/>
      <c r="E3" s="347"/>
      <c r="F3" s="347"/>
      <c r="G3" s="347"/>
      <c r="H3" s="348"/>
      <c r="W3" s="72"/>
      <c r="X3" s="72"/>
      <c r="Y3" s="72"/>
      <c r="Z3" s="72"/>
      <c r="AA3" s="72"/>
      <c r="AB3" s="72"/>
    </row>
    <row r="4" spans="1:28" ht="20.25" customHeight="1">
      <c r="B4" s="108" t="s">
        <v>27</v>
      </c>
      <c r="C4" s="349" t="str">
        <f>'1-ABA-DE-CARREGAMENTO'!C11</f>
        <v>SERVIÇOS DE PORTARIA DIURNA e NOTURNA</v>
      </c>
      <c r="D4" s="298"/>
      <c r="E4" s="299"/>
      <c r="F4" s="109" t="s">
        <v>29</v>
      </c>
      <c r="G4" s="350" t="str">
        <f>'1-ABA-DE-CARREGAMENTO'!C12</f>
        <v>23243.002571/2021-64</v>
      </c>
      <c r="H4" s="351"/>
      <c r="AB4" s="72"/>
    </row>
    <row r="5" spans="1:28" ht="15" customHeight="1">
      <c r="B5" s="108" t="s">
        <v>101</v>
      </c>
      <c r="C5" s="352"/>
      <c r="D5" s="353"/>
      <c r="E5" s="353"/>
      <c r="F5" s="353"/>
      <c r="G5" s="353"/>
      <c r="H5" s="354"/>
      <c r="AB5" s="72"/>
    </row>
    <row r="6" spans="1:28" ht="15" customHeight="1">
      <c r="B6" s="355" t="s">
        <v>102</v>
      </c>
      <c r="C6" s="298"/>
      <c r="D6" s="298"/>
      <c r="E6" s="298"/>
      <c r="F6" s="298"/>
      <c r="G6" s="298"/>
      <c r="H6" s="351"/>
      <c r="AB6" s="72"/>
    </row>
    <row r="7" spans="1:28" ht="19.5" customHeight="1">
      <c r="B7" s="342" t="s">
        <v>103</v>
      </c>
      <c r="C7" s="287"/>
      <c r="D7" s="356">
        <f>'1-ABA-DE-CARREGAMENTO'!C17</f>
        <v>0</v>
      </c>
      <c r="E7" s="357"/>
      <c r="F7" s="357"/>
      <c r="G7" s="357"/>
      <c r="H7" s="341"/>
      <c r="AB7" s="72"/>
    </row>
    <row r="8" spans="1:28" ht="19.5" customHeight="1">
      <c r="B8" s="342" t="s">
        <v>104</v>
      </c>
      <c r="C8" s="287"/>
      <c r="D8" s="358">
        <f>'1-ABA-DE-CARREGAMENTO'!C18</f>
        <v>0</v>
      </c>
      <c r="E8" s="353"/>
      <c r="F8" s="353"/>
      <c r="G8" s="353"/>
      <c r="H8" s="359"/>
      <c r="AB8" s="72"/>
    </row>
    <row r="9" spans="1:28" ht="15" customHeight="1">
      <c r="B9" s="342" t="s">
        <v>105</v>
      </c>
      <c r="C9" s="286"/>
      <c r="D9" s="286"/>
      <c r="E9" s="287"/>
      <c r="F9" s="110">
        <f>'1-ABA-DE-CARREGAMENTO'!C28</f>
        <v>1</v>
      </c>
      <c r="G9" s="322" t="str">
        <f>IF(F9=1,"Lucro Real",IF(F9=2,"Lucro Presumido",IF(F9=3,"SIMPLES-Anexo III",IF(F9=4,"SIMPLES-Anexo IV","RT Inválido"))))</f>
        <v>Lucro Real</v>
      </c>
      <c r="H9" s="360"/>
      <c r="AB9" s="72"/>
    </row>
    <row r="10" spans="1:28">
      <c r="B10" s="361" t="s">
        <v>106</v>
      </c>
      <c r="C10" s="286"/>
      <c r="D10" s="286"/>
      <c r="E10" s="286"/>
      <c r="F10" s="286"/>
      <c r="G10" s="286"/>
      <c r="H10" s="360"/>
      <c r="AB10" s="72"/>
    </row>
    <row r="11" spans="1:28">
      <c r="B11" s="111" t="s">
        <v>107</v>
      </c>
      <c r="C11" s="335" t="s">
        <v>108</v>
      </c>
      <c r="D11" s="286"/>
      <c r="E11" s="286"/>
      <c r="F11" s="287"/>
      <c r="G11" s="112"/>
      <c r="H11" s="113"/>
      <c r="AB11" s="72"/>
    </row>
    <row r="12" spans="1:28" ht="20.25">
      <c r="B12" s="111" t="s">
        <v>109</v>
      </c>
      <c r="C12" s="335" t="s">
        <v>110</v>
      </c>
      <c r="D12" s="286"/>
      <c r="E12" s="362" t="str">
        <f>'1-ABA-DE-CARREGAMENTO'!C13</f>
        <v>Frederico Westphalen</v>
      </c>
      <c r="F12" s="286"/>
      <c r="G12" s="286"/>
      <c r="H12" s="287"/>
      <c r="AB12" s="72"/>
    </row>
    <row r="13" spans="1:28" ht="72" customHeight="1">
      <c r="B13" s="114" t="s">
        <v>111</v>
      </c>
      <c r="C13" s="363" t="s">
        <v>112</v>
      </c>
      <c r="D13" s="286"/>
      <c r="E13" s="364" t="s">
        <v>113</v>
      </c>
      <c r="F13" s="365"/>
      <c r="G13" s="365"/>
      <c r="H13" s="366"/>
      <c r="AB13" s="72"/>
    </row>
    <row r="14" spans="1:28">
      <c r="B14" s="115" t="s">
        <v>114</v>
      </c>
      <c r="C14" s="367" t="s">
        <v>115</v>
      </c>
      <c r="D14" s="357"/>
      <c r="E14" s="357"/>
      <c r="F14" s="357"/>
      <c r="G14" s="341"/>
      <c r="H14" s="116">
        <f>'1-ABA-DE-CARREGAMENTO'!C84</f>
        <v>30</v>
      </c>
    </row>
    <row r="15" spans="1:28">
      <c r="B15" s="117" t="s">
        <v>116</v>
      </c>
      <c r="C15" s="368" t="s">
        <v>117</v>
      </c>
      <c r="D15" s="357"/>
      <c r="E15" s="357"/>
      <c r="F15" s="357"/>
      <c r="G15" s="357"/>
      <c r="H15" s="357"/>
    </row>
    <row r="16" spans="1:28">
      <c r="B16" s="118"/>
      <c r="C16" s="369" t="s">
        <v>118</v>
      </c>
      <c r="D16" s="353"/>
      <c r="E16" s="353"/>
      <c r="F16" s="353"/>
      <c r="G16" s="353"/>
      <c r="H16" s="353"/>
    </row>
    <row r="17" spans="2:28">
      <c r="B17" s="117" t="s">
        <v>119</v>
      </c>
      <c r="C17" s="368" t="s">
        <v>120</v>
      </c>
      <c r="D17" s="357"/>
      <c r="E17" s="357"/>
      <c r="F17" s="357"/>
      <c r="G17" s="357"/>
      <c r="H17" s="357"/>
    </row>
    <row r="18" spans="2:28">
      <c r="B18" s="118"/>
      <c r="C18" s="370" t="s">
        <v>121</v>
      </c>
      <c r="D18" s="353"/>
      <c r="E18" s="353"/>
      <c r="F18" s="353"/>
      <c r="G18" s="353"/>
      <c r="H18" s="353"/>
      <c r="I18" s="72"/>
      <c r="J18" s="72"/>
      <c r="K18" s="72"/>
      <c r="L18" s="72"/>
      <c r="M18" s="72"/>
      <c r="N18" s="72"/>
      <c r="O18" s="72"/>
      <c r="P18" s="72"/>
      <c r="Q18" s="72"/>
      <c r="R18" s="72"/>
      <c r="S18" s="72"/>
      <c r="T18" s="72"/>
      <c r="U18" s="72"/>
      <c r="V18" s="72"/>
      <c r="W18" s="72"/>
      <c r="X18" s="72"/>
      <c r="Y18" s="72"/>
      <c r="Z18" s="72"/>
      <c r="AA18" s="72"/>
      <c r="AB18" s="72"/>
    </row>
    <row r="19" spans="2:28" ht="12" customHeight="1">
      <c r="B19" s="371"/>
      <c r="C19" s="303"/>
      <c r="D19" s="303"/>
      <c r="E19" s="303"/>
      <c r="F19" s="303"/>
      <c r="G19" s="303"/>
      <c r="H19" s="303"/>
      <c r="I19" s="72"/>
      <c r="J19" s="72"/>
      <c r="K19" s="72"/>
      <c r="L19" s="72"/>
      <c r="M19" s="72"/>
      <c r="N19" s="72"/>
      <c r="O19" s="72"/>
      <c r="P19" s="72"/>
      <c r="Q19" s="72"/>
      <c r="R19" s="72"/>
      <c r="S19" s="72"/>
      <c r="T19" s="72"/>
      <c r="U19" s="72"/>
      <c r="V19" s="72"/>
      <c r="W19" s="72"/>
      <c r="X19" s="72"/>
      <c r="Y19" s="72"/>
      <c r="Z19" s="72"/>
      <c r="AA19" s="72"/>
      <c r="AB19" s="72"/>
    </row>
    <row r="20" spans="2:28" ht="23.25" customHeight="1">
      <c r="B20" s="372" t="s">
        <v>122</v>
      </c>
      <c r="C20" s="289"/>
      <c r="D20" s="289"/>
      <c r="E20" s="289"/>
      <c r="F20" s="289"/>
      <c r="G20" s="289"/>
      <c r="H20" s="290"/>
      <c r="I20" s="72"/>
      <c r="J20" s="72"/>
      <c r="K20" s="72"/>
      <c r="L20" s="72"/>
      <c r="M20" s="72"/>
      <c r="N20" s="72"/>
      <c r="O20" s="72"/>
      <c r="P20" s="72"/>
      <c r="Q20" s="72"/>
      <c r="R20" s="72"/>
      <c r="S20" s="72"/>
      <c r="T20" s="72"/>
      <c r="U20" s="72"/>
      <c r="V20" s="72"/>
      <c r="W20" s="72"/>
      <c r="X20" s="72"/>
      <c r="Y20" s="72"/>
      <c r="Z20" s="72"/>
      <c r="AA20" s="72"/>
      <c r="AB20" s="72"/>
    </row>
    <row r="21" spans="2:28" ht="15.75" customHeight="1">
      <c r="B21" s="334" t="s">
        <v>123</v>
      </c>
      <c r="C21" s="286"/>
      <c r="D21" s="286"/>
      <c r="E21" s="286"/>
      <c r="F21" s="286"/>
      <c r="G21" s="286"/>
      <c r="H21" s="293"/>
      <c r="I21" s="72"/>
      <c r="J21" s="72"/>
      <c r="K21" s="72"/>
      <c r="L21" s="72"/>
      <c r="M21" s="72"/>
      <c r="N21" s="72"/>
      <c r="O21" s="72"/>
      <c r="P21" s="72"/>
      <c r="Q21" s="72"/>
      <c r="R21" s="72"/>
      <c r="S21" s="72"/>
      <c r="T21" s="72"/>
      <c r="U21" s="72"/>
      <c r="V21" s="72"/>
      <c r="W21" s="72"/>
      <c r="X21" s="72"/>
      <c r="Y21" s="72"/>
      <c r="Z21" s="72"/>
      <c r="AA21" s="72"/>
      <c r="AB21" s="72"/>
    </row>
    <row r="22" spans="2:28" ht="15.75" customHeight="1">
      <c r="B22" s="334" t="s">
        <v>124</v>
      </c>
      <c r="C22" s="286"/>
      <c r="D22" s="286"/>
      <c r="E22" s="286"/>
      <c r="F22" s="286"/>
      <c r="G22" s="286"/>
      <c r="H22" s="293"/>
      <c r="I22" s="72"/>
      <c r="J22" s="72"/>
      <c r="K22" s="72"/>
      <c r="L22" s="72"/>
      <c r="M22" s="72"/>
      <c r="N22" s="72"/>
      <c r="O22" s="72"/>
      <c r="P22" s="72"/>
      <c r="Q22" s="72"/>
      <c r="R22" s="72"/>
      <c r="S22" s="72"/>
      <c r="T22" s="72"/>
      <c r="U22" s="72"/>
      <c r="V22" s="72"/>
      <c r="W22" s="72"/>
      <c r="X22" s="72"/>
      <c r="Y22" s="72"/>
      <c r="Z22" s="72"/>
      <c r="AA22" s="72"/>
      <c r="AB22" s="72"/>
    </row>
    <row r="23" spans="2:28" ht="18" customHeight="1">
      <c r="B23" s="373" t="s">
        <v>125</v>
      </c>
      <c r="C23" s="353"/>
      <c r="D23" s="353"/>
      <c r="E23" s="353"/>
      <c r="F23" s="353"/>
      <c r="G23" s="353"/>
      <c r="H23" s="354"/>
      <c r="I23" s="72"/>
      <c r="J23" s="72"/>
      <c r="K23" s="72"/>
      <c r="L23" s="72"/>
      <c r="M23" s="72"/>
      <c r="N23" s="72"/>
      <c r="O23" s="72"/>
      <c r="P23" s="72"/>
      <c r="Q23" s="72"/>
      <c r="R23" s="72"/>
      <c r="S23" s="72"/>
      <c r="T23" s="72"/>
      <c r="U23" s="72"/>
      <c r="V23" s="72"/>
      <c r="W23" s="72"/>
      <c r="X23" s="72"/>
      <c r="Y23" s="72"/>
      <c r="Z23" s="72"/>
      <c r="AA23" s="72"/>
      <c r="AB23" s="72"/>
    </row>
    <row r="24" spans="2:28" ht="42" customHeight="1">
      <c r="B24" s="114">
        <v>1</v>
      </c>
      <c r="C24" s="374" t="s">
        <v>126</v>
      </c>
      <c r="D24" s="286"/>
      <c r="E24" s="375" t="str">
        <f>'1-ABA-DE-CARREGAMENTO'!C41</f>
        <v>PORTEIRO, CBO 5174-10: posto Diurno (07:00-19:00), 12/36 horas, de segunda a domingo</v>
      </c>
      <c r="F24" s="376"/>
      <c r="G24" s="376"/>
      <c r="H24" s="377"/>
      <c r="I24" s="121"/>
      <c r="J24" s="72"/>
      <c r="K24" s="72"/>
      <c r="L24" s="72"/>
      <c r="M24" s="72"/>
      <c r="N24" s="72"/>
      <c r="O24" s="72"/>
      <c r="P24" s="72"/>
      <c r="Q24" s="72"/>
      <c r="R24" s="72"/>
      <c r="S24" s="72"/>
      <c r="T24" s="72"/>
      <c r="U24" s="72"/>
      <c r="V24" s="72"/>
      <c r="W24" s="72"/>
      <c r="X24" s="72"/>
      <c r="Y24" s="72"/>
      <c r="Z24" s="72"/>
      <c r="AA24" s="72"/>
      <c r="AB24" s="72"/>
    </row>
    <row r="25" spans="2:28" ht="21" customHeight="1">
      <c r="B25" s="114">
        <v>2</v>
      </c>
      <c r="C25" s="338" t="s">
        <v>127</v>
      </c>
      <c r="D25" s="357"/>
      <c r="E25" s="378" t="str">
        <f>'1-ABA-DE-CARREGAMENTO'!C33</f>
        <v>PORTEIRO            CBO 5174-10</v>
      </c>
      <c r="F25" s="344"/>
      <c r="G25" s="344"/>
      <c r="H25" s="344"/>
      <c r="I25" s="122"/>
      <c r="J25" s="72"/>
      <c r="K25" s="72"/>
      <c r="L25" s="72"/>
      <c r="M25" s="72"/>
      <c r="N25" s="72"/>
      <c r="O25" s="72"/>
      <c r="P25" s="72"/>
      <c r="Q25" s="72"/>
      <c r="R25" s="72"/>
      <c r="S25" s="72"/>
      <c r="T25" s="72"/>
      <c r="U25" s="72"/>
      <c r="V25" s="72"/>
      <c r="W25" s="72"/>
      <c r="X25" s="72"/>
      <c r="Y25" s="72"/>
      <c r="Z25" s="72"/>
      <c r="AA25" s="72"/>
      <c r="AB25" s="72"/>
    </row>
    <row r="26" spans="2:28" ht="16.5" customHeight="1">
      <c r="B26" s="123">
        <v>3</v>
      </c>
      <c r="C26" s="338" t="s">
        <v>128</v>
      </c>
      <c r="D26" s="357"/>
      <c r="E26" s="124"/>
      <c r="F26" s="125"/>
      <c r="G26" s="126"/>
      <c r="H26" s="124">
        <f>'1-ABA-DE-CARREGAMENTO'!C36</f>
        <v>1582.27</v>
      </c>
      <c r="I26" s="122"/>
      <c r="J26" s="72"/>
      <c r="K26" s="72"/>
      <c r="L26" s="72"/>
      <c r="M26" s="72"/>
      <c r="N26" s="72"/>
      <c r="O26" s="72"/>
      <c r="P26" s="72"/>
      <c r="Q26" s="72"/>
      <c r="R26" s="72"/>
      <c r="S26" s="72"/>
      <c r="T26" s="72"/>
      <c r="U26" s="72"/>
      <c r="V26" s="72"/>
      <c r="W26" s="72"/>
      <c r="X26" s="72"/>
      <c r="Y26" s="72"/>
      <c r="Z26" s="72"/>
      <c r="AA26" s="72"/>
      <c r="AB26" s="72"/>
    </row>
    <row r="27" spans="2:28" ht="16.5" customHeight="1">
      <c r="B27" s="123"/>
      <c r="C27" s="379" t="s">
        <v>129</v>
      </c>
      <c r="D27" s="365"/>
      <c r="E27" s="366"/>
      <c r="F27" s="127" t="str">
        <f>'1-ABA-DE-CARREGAMENTO'!C42</f>
        <v>12×36</v>
      </c>
      <c r="G27" s="128"/>
      <c r="H27" s="129">
        <f>H26</f>
        <v>1582.27</v>
      </c>
      <c r="I27" s="122"/>
      <c r="J27" s="72"/>
      <c r="K27" s="72"/>
      <c r="L27" s="72"/>
      <c r="M27" s="72"/>
      <c r="N27" s="72"/>
      <c r="O27" s="72"/>
      <c r="P27" s="72"/>
      <c r="Q27" s="72"/>
      <c r="R27" s="72"/>
      <c r="S27" s="72"/>
      <c r="T27" s="72"/>
      <c r="U27" s="72"/>
      <c r="V27" s="72"/>
      <c r="W27" s="72"/>
      <c r="X27" s="72"/>
      <c r="Y27" s="72"/>
      <c r="Z27" s="72"/>
      <c r="AA27" s="72"/>
      <c r="AB27" s="72"/>
    </row>
    <row r="28" spans="2:28" ht="16.5" customHeight="1">
      <c r="B28" s="114">
        <v>4</v>
      </c>
      <c r="C28" s="380" t="s">
        <v>130</v>
      </c>
      <c r="D28" s="353"/>
      <c r="E28" s="353"/>
      <c r="F28" s="353"/>
      <c r="G28" s="359"/>
      <c r="H28" s="130">
        <v>1100</v>
      </c>
      <c r="I28" s="121"/>
      <c r="J28" s="72"/>
      <c r="K28" s="72"/>
      <c r="L28" s="72"/>
      <c r="M28" s="72"/>
      <c r="N28" s="72"/>
      <c r="O28" s="72"/>
      <c r="P28" s="72"/>
      <c r="Q28" s="72"/>
      <c r="R28" s="72"/>
      <c r="S28" s="72"/>
      <c r="T28" s="72"/>
      <c r="U28" s="72"/>
      <c r="V28" s="72"/>
      <c r="W28" s="72"/>
      <c r="X28" s="72"/>
      <c r="Y28" s="72"/>
      <c r="Z28" s="72"/>
      <c r="AA28" s="72"/>
      <c r="AB28" s="72"/>
    </row>
    <row r="29" spans="2:28" ht="16.5" customHeight="1">
      <c r="B29" s="114">
        <v>5</v>
      </c>
      <c r="C29" s="374" t="s">
        <v>131</v>
      </c>
      <c r="D29" s="286"/>
      <c r="E29" s="286"/>
      <c r="F29" s="286"/>
      <c r="G29" s="287"/>
      <c r="H29" s="131">
        <v>44197</v>
      </c>
      <c r="I29" s="121"/>
      <c r="J29" s="72"/>
      <c r="K29" s="72"/>
      <c r="L29" s="72"/>
      <c r="M29" s="72"/>
      <c r="N29" s="72"/>
      <c r="O29" s="72"/>
      <c r="P29" s="72"/>
      <c r="Q29" s="72"/>
      <c r="R29" s="72"/>
      <c r="S29" s="72"/>
      <c r="T29" s="72"/>
      <c r="U29" s="72"/>
      <c r="V29" s="72"/>
      <c r="W29" s="72"/>
      <c r="X29" s="72"/>
      <c r="Y29" s="72"/>
      <c r="Z29" s="72"/>
      <c r="AA29" s="72"/>
      <c r="AB29" s="72"/>
    </row>
    <row r="30" spans="2:28" ht="16.5" customHeight="1">
      <c r="B30" s="132" t="s">
        <v>132</v>
      </c>
      <c r="C30" s="381" t="s">
        <v>133</v>
      </c>
      <c r="D30" s="376"/>
      <c r="E30" s="376"/>
      <c r="F30" s="376"/>
      <c r="G30" s="376"/>
      <c r="H30" s="377"/>
      <c r="I30" s="121"/>
      <c r="J30" s="72"/>
      <c r="K30" s="72"/>
      <c r="L30" s="72"/>
      <c r="M30" s="72"/>
      <c r="N30" s="72"/>
      <c r="O30" s="72"/>
      <c r="P30" s="72"/>
      <c r="Q30" s="72"/>
      <c r="R30" s="72"/>
      <c r="S30" s="72"/>
      <c r="T30" s="72"/>
      <c r="U30" s="72"/>
      <c r="V30" s="72"/>
      <c r="W30" s="72"/>
      <c r="X30" s="72"/>
      <c r="Y30" s="72"/>
      <c r="Z30" s="72"/>
      <c r="AA30" s="72"/>
      <c r="AB30" s="72"/>
    </row>
    <row r="31" spans="2:28" ht="18.75" customHeight="1">
      <c r="B31" s="133"/>
      <c r="C31" s="134"/>
      <c r="D31" s="134"/>
      <c r="E31" s="134"/>
      <c r="F31" s="134"/>
      <c r="G31" s="134"/>
      <c r="H31" s="134"/>
      <c r="I31" s="72"/>
      <c r="J31" s="72"/>
      <c r="K31" s="72"/>
      <c r="L31" s="72"/>
      <c r="M31" s="72"/>
      <c r="N31" s="72"/>
      <c r="O31" s="72"/>
      <c r="P31" s="72"/>
      <c r="Q31" s="72"/>
      <c r="R31" s="72"/>
      <c r="S31" s="72"/>
      <c r="T31" s="72"/>
      <c r="U31" s="72"/>
      <c r="V31" s="72"/>
      <c r="W31" s="72"/>
      <c r="X31" s="72"/>
      <c r="Y31" s="72"/>
      <c r="Z31" s="72"/>
      <c r="AA31" s="72"/>
      <c r="AB31" s="72"/>
    </row>
    <row r="32" spans="2:28" ht="15.75" customHeight="1">
      <c r="B32" s="332" t="s">
        <v>134</v>
      </c>
      <c r="C32" s="333"/>
      <c r="D32" s="334" t="s">
        <v>135</v>
      </c>
      <c r="E32" s="286"/>
      <c r="F32" s="286"/>
      <c r="G32" s="286"/>
      <c r="H32" s="293"/>
      <c r="I32" s="72"/>
      <c r="J32" s="72"/>
      <c r="K32" s="72"/>
      <c r="L32" s="72"/>
      <c r="M32" s="72"/>
      <c r="N32" s="72"/>
      <c r="O32" s="72"/>
      <c r="P32" s="72"/>
      <c r="Q32" s="72"/>
      <c r="R32" s="72"/>
      <c r="S32" s="72"/>
      <c r="T32" s="72"/>
      <c r="U32" s="72"/>
      <c r="V32" s="72"/>
      <c r="W32" s="72"/>
      <c r="X32" s="72"/>
      <c r="Y32" s="72"/>
      <c r="Z32" s="72"/>
      <c r="AA32" s="72"/>
      <c r="AB32" s="72"/>
    </row>
    <row r="33" spans="1:28" ht="15.75" customHeight="1">
      <c r="B33" s="135">
        <v>1</v>
      </c>
      <c r="C33" s="334" t="s">
        <v>136</v>
      </c>
      <c r="D33" s="286"/>
      <c r="E33" s="286"/>
      <c r="F33" s="287"/>
      <c r="G33" s="136"/>
      <c r="H33" s="137" t="s">
        <v>137</v>
      </c>
      <c r="I33" s="72"/>
      <c r="J33" s="72"/>
      <c r="K33" s="72"/>
      <c r="L33" s="72"/>
      <c r="M33" s="72"/>
      <c r="N33" s="72"/>
      <c r="O33" s="72"/>
      <c r="P33" s="72"/>
      <c r="Q33" s="72"/>
      <c r="R33" s="72"/>
      <c r="S33" s="72"/>
      <c r="T33" s="72"/>
      <c r="U33" s="72"/>
      <c r="V33" s="72"/>
      <c r="W33" s="72"/>
      <c r="X33" s="72"/>
      <c r="Y33" s="72"/>
      <c r="Z33" s="72"/>
      <c r="AA33" s="72"/>
      <c r="AB33" s="72"/>
    </row>
    <row r="34" spans="1:28" ht="15" customHeight="1">
      <c r="A34" s="72"/>
      <c r="B34" s="111" t="s">
        <v>107</v>
      </c>
      <c r="C34" s="335" t="s">
        <v>138</v>
      </c>
      <c r="D34" s="286"/>
      <c r="E34" s="286"/>
      <c r="F34" s="286"/>
      <c r="G34" s="287"/>
      <c r="H34" s="138">
        <f>H27</f>
        <v>1582.27</v>
      </c>
      <c r="I34" s="72"/>
      <c r="J34" s="72"/>
      <c r="K34" s="72"/>
      <c r="L34" s="72"/>
      <c r="M34" s="72"/>
      <c r="N34" s="72"/>
      <c r="O34" s="72"/>
      <c r="P34" s="72"/>
      <c r="Q34" s="72"/>
      <c r="R34" s="72"/>
      <c r="S34" s="72"/>
      <c r="T34" s="72"/>
      <c r="U34" s="72"/>
      <c r="V34" s="72"/>
      <c r="W34" s="72"/>
      <c r="X34" s="72"/>
      <c r="Y34" s="72"/>
      <c r="Z34" s="72"/>
      <c r="AA34" s="72"/>
      <c r="AB34" s="72"/>
    </row>
    <row r="35" spans="1:28" ht="15" customHeight="1">
      <c r="A35" s="72"/>
      <c r="B35" s="336" t="s">
        <v>109</v>
      </c>
      <c r="C35" s="338" t="s">
        <v>139</v>
      </c>
      <c r="D35" s="335" t="s">
        <v>140</v>
      </c>
      <c r="E35" s="287"/>
      <c r="F35" s="328">
        <f>H34</f>
        <v>1582.27</v>
      </c>
      <c r="G35" s="287"/>
      <c r="H35" s="329">
        <f>H34*F36</f>
        <v>0</v>
      </c>
      <c r="I35" s="139"/>
      <c r="J35" s="139"/>
      <c r="K35" s="139"/>
      <c r="L35" s="72"/>
      <c r="M35" s="72"/>
      <c r="N35" s="72"/>
      <c r="O35" s="72"/>
      <c r="P35" s="72"/>
      <c r="Q35" s="72"/>
      <c r="R35" s="72"/>
      <c r="S35" s="72"/>
      <c r="T35" s="72"/>
      <c r="U35" s="72"/>
      <c r="V35" s="72"/>
      <c r="W35" s="72"/>
      <c r="X35" s="72"/>
      <c r="Y35" s="72"/>
      <c r="Z35" s="72"/>
      <c r="AA35" s="72"/>
      <c r="AB35" s="72"/>
    </row>
    <row r="36" spans="1:28" ht="15" customHeight="1">
      <c r="A36" s="72"/>
      <c r="B36" s="337"/>
      <c r="C36" s="339"/>
      <c r="D36" s="340" t="s">
        <v>141</v>
      </c>
      <c r="E36" s="341"/>
      <c r="F36" s="331">
        <v>0</v>
      </c>
      <c r="G36" s="287"/>
      <c r="H36" s="330"/>
      <c r="I36" s="72"/>
      <c r="J36" s="72"/>
      <c r="K36" s="72"/>
      <c r="L36" s="72"/>
      <c r="M36" s="72"/>
      <c r="N36" s="72"/>
      <c r="O36" s="72"/>
      <c r="P36" s="72"/>
      <c r="Q36" s="72"/>
      <c r="R36" s="72"/>
      <c r="S36" s="72"/>
      <c r="T36" s="72"/>
      <c r="U36" s="72"/>
      <c r="V36" s="72"/>
      <c r="W36" s="72"/>
      <c r="X36" s="72"/>
      <c r="Y36" s="72"/>
      <c r="Z36" s="72"/>
      <c r="AA36" s="72"/>
      <c r="AB36" s="72"/>
    </row>
    <row r="37" spans="1:28" ht="15.75" customHeight="1">
      <c r="A37" s="72"/>
      <c r="B37" s="140" t="s">
        <v>111</v>
      </c>
      <c r="C37" s="335" t="s">
        <v>142</v>
      </c>
      <c r="D37" s="286"/>
      <c r="E37" s="141"/>
      <c r="F37" s="142" t="s">
        <v>143</v>
      </c>
      <c r="G37" s="143">
        <v>0</v>
      </c>
      <c r="H37" s="144">
        <f>H26*G37</f>
        <v>0</v>
      </c>
      <c r="I37" s="72"/>
      <c r="J37" s="72"/>
      <c r="K37" s="72"/>
      <c r="L37" s="72"/>
      <c r="M37" s="72"/>
      <c r="N37" s="72"/>
      <c r="O37" s="72"/>
      <c r="P37" s="72"/>
      <c r="Q37" s="72"/>
      <c r="R37" s="72"/>
      <c r="S37" s="72"/>
      <c r="T37" s="72"/>
      <c r="U37" s="72"/>
      <c r="V37" s="72"/>
      <c r="W37" s="72"/>
      <c r="X37" s="72"/>
      <c r="Y37" s="72"/>
      <c r="Z37" s="72"/>
      <c r="AA37" s="72"/>
      <c r="AB37" s="72"/>
    </row>
    <row r="38" spans="1:28" ht="12" customHeight="1">
      <c r="A38" s="72"/>
      <c r="B38" s="111" t="s">
        <v>114</v>
      </c>
      <c r="C38" s="382" t="s">
        <v>144</v>
      </c>
      <c r="D38" s="353"/>
      <c r="E38" s="353"/>
      <c r="F38" s="353"/>
      <c r="G38" s="359"/>
      <c r="H38" s="145">
        <v>0</v>
      </c>
      <c r="I38" s="72"/>
      <c r="J38" s="72"/>
      <c r="K38" s="72"/>
      <c r="L38" s="72"/>
      <c r="M38" s="72"/>
      <c r="N38" s="72"/>
      <c r="O38" s="72"/>
      <c r="P38" s="72"/>
      <c r="Q38" s="72"/>
      <c r="R38" s="72"/>
      <c r="S38" s="72"/>
      <c r="T38" s="72"/>
      <c r="U38" s="72"/>
      <c r="V38" s="72"/>
      <c r="W38" s="72"/>
      <c r="X38" s="72"/>
      <c r="Y38" s="72"/>
      <c r="Z38" s="72"/>
      <c r="AA38" s="72"/>
      <c r="AB38" s="72"/>
    </row>
    <row r="39" spans="1:28" ht="12" customHeight="1">
      <c r="A39" s="72"/>
      <c r="B39" s="111" t="s">
        <v>145</v>
      </c>
      <c r="C39" s="383" t="s">
        <v>146</v>
      </c>
      <c r="D39" s="286"/>
      <c r="E39" s="286"/>
      <c r="F39" s="286"/>
      <c r="G39" s="286"/>
      <c r="H39" s="145">
        <v>0</v>
      </c>
      <c r="I39" s="72"/>
      <c r="J39" s="72"/>
      <c r="K39" s="72"/>
      <c r="L39" s="72"/>
      <c r="M39" s="72"/>
      <c r="N39" s="72"/>
      <c r="O39" s="72"/>
      <c r="P39" s="72"/>
      <c r="Q39" s="72"/>
      <c r="R39" s="72"/>
      <c r="S39" s="72"/>
      <c r="T39" s="72"/>
      <c r="U39" s="72"/>
      <c r="V39" s="72"/>
      <c r="W39" s="72"/>
      <c r="X39" s="72"/>
      <c r="Y39" s="72"/>
      <c r="Z39" s="72"/>
      <c r="AA39" s="72"/>
      <c r="AB39" s="72"/>
    </row>
    <row r="40" spans="1:28" ht="15" customHeight="1">
      <c r="A40" s="72"/>
      <c r="B40" s="114" t="s">
        <v>147</v>
      </c>
      <c r="C40" s="384" t="s">
        <v>148</v>
      </c>
      <c r="D40" s="286"/>
      <c r="E40" s="286"/>
      <c r="F40" s="286"/>
      <c r="G40" s="287"/>
      <c r="H40" s="145">
        <v>0</v>
      </c>
      <c r="I40" s="72"/>
      <c r="J40" s="72"/>
      <c r="K40" s="72"/>
      <c r="L40" s="72"/>
      <c r="M40" s="72"/>
      <c r="N40" s="72"/>
      <c r="O40" s="72"/>
      <c r="P40" s="72"/>
      <c r="Q40" s="72"/>
      <c r="R40" s="72"/>
      <c r="S40" s="72"/>
      <c r="T40" s="72"/>
      <c r="U40" s="72"/>
      <c r="V40" s="72"/>
      <c r="W40" s="72"/>
      <c r="X40" s="72"/>
      <c r="Y40" s="72"/>
      <c r="Z40" s="72"/>
      <c r="AA40" s="72"/>
      <c r="AB40" s="72"/>
    </row>
    <row r="41" spans="1:28" ht="12" customHeight="1">
      <c r="A41" s="72"/>
      <c r="B41" s="114" t="s">
        <v>149</v>
      </c>
      <c r="C41" s="335" t="s">
        <v>150</v>
      </c>
      <c r="D41" s="286"/>
      <c r="E41" s="286"/>
      <c r="F41" s="286"/>
      <c r="G41" s="287"/>
      <c r="H41" s="145">
        <v>0</v>
      </c>
      <c r="I41" s="72"/>
      <c r="J41" s="72"/>
      <c r="K41" s="72"/>
      <c r="L41" s="72"/>
      <c r="M41" s="72"/>
      <c r="N41" s="72"/>
      <c r="O41" s="72"/>
      <c r="P41" s="72"/>
      <c r="Q41" s="72"/>
      <c r="R41" s="72"/>
      <c r="S41" s="72"/>
      <c r="T41" s="72"/>
      <c r="U41" s="72"/>
      <c r="V41" s="72"/>
      <c r="W41" s="72"/>
      <c r="X41" s="72"/>
      <c r="Y41" s="72"/>
      <c r="Z41" s="72"/>
      <c r="AA41" s="72"/>
      <c r="AB41" s="72"/>
    </row>
    <row r="42" spans="1:28" ht="17.25" customHeight="1">
      <c r="A42" s="72"/>
      <c r="B42" s="114" t="s">
        <v>151</v>
      </c>
      <c r="C42" s="363" t="s">
        <v>152</v>
      </c>
      <c r="D42" s="286"/>
      <c r="E42" s="286"/>
      <c r="F42" s="286"/>
      <c r="G42" s="287"/>
      <c r="H42" s="145">
        <v>0</v>
      </c>
      <c r="I42" s="72"/>
      <c r="J42" s="72"/>
      <c r="K42" s="72"/>
      <c r="L42" s="72"/>
      <c r="M42" s="72"/>
      <c r="N42" s="72"/>
      <c r="O42" s="72"/>
      <c r="P42" s="72"/>
      <c r="Q42" s="72"/>
      <c r="R42" s="72"/>
      <c r="S42" s="72"/>
      <c r="T42" s="72"/>
      <c r="U42" s="72"/>
      <c r="V42" s="72"/>
      <c r="W42" s="72"/>
      <c r="X42" s="72"/>
      <c r="Y42" s="72"/>
      <c r="Z42" s="72"/>
      <c r="AA42" s="72"/>
      <c r="AB42" s="72"/>
    </row>
    <row r="43" spans="1:28" ht="26.25" customHeight="1">
      <c r="A43" s="72"/>
      <c r="B43" s="111" t="s">
        <v>153</v>
      </c>
      <c r="C43" s="384" t="s">
        <v>154</v>
      </c>
      <c r="D43" s="286"/>
      <c r="E43" s="286"/>
      <c r="F43" s="286"/>
      <c r="G43" s="287"/>
      <c r="H43" s="145">
        <f>(H34/220*15*1.5)*0.5</f>
        <v>80.911534090909086</v>
      </c>
      <c r="I43" s="72"/>
      <c r="J43" s="72"/>
      <c r="K43" s="72"/>
      <c r="L43" s="72"/>
      <c r="M43" s="72"/>
      <c r="N43" s="72"/>
      <c r="O43" s="72"/>
      <c r="P43" s="72"/>
      <c r="Q43" s="72"/>
      <c r="R43" s="72"/>
      <c r="S43" s="72"/>
      <c r="T43" s="72"/>
      <c r="U43" s="72"/>
      <c r="V43" s="72"/>
      <c r="W43" s="72"/>
      <c r="X43" s="72"/>
      <c r="Y43" s="72"/>
      <c r="Z43" s="72"/>
      <c r="AA43" s="72"/>
      <c r="AB43" s="72"/>
    </row>
    <row r="44" spans="1:28" ht="14.25" customHeight="1">
      <c r="A44" s="72"/>
      <c r="B44" s="114" t="s">
        <v>155</v>
      </c>
      <c r="C44" s="386" t="s">
        <v>156</v>
      </c>
      <c r="D44" s="286"/>
      <c r="E44" s="286"/>
      <c r="F44" s="286"/>
      <c r="G44" s="287"/>
      <c r="H44" s="145">
        <f>SUM(H35:H43)*0.2</f>
        <v>16.182306818181818</v>
      </c>
      <c r="I44" s="72"/>
      <c r="J44" s="72"/>
      <c r="K44" s="72"/>
      <c r="L44" s="72"/>
      <c r="M44" s="72"/>
      <c r="N44" s="72"/>
      <c r="O44" s="72"/>
      <c r="P44" s="72"/>
      <c r="Q44" s="72"/>
      <c r="R44" s="72"/>
      <c r="S44" s="72"/>
      <c r="T44" s="72"/>
      <c r="U44" s="72"/>
      <c r="V44" s="72"/>
      <c r="W44" s="72"/>
      <c r="X44" s="72"/>
      <c r="Y44" s="72"/>
      <c r="Z44" s="72"/>
      <c r="AA44" s="72"/>
      <c r="AB44" s="72"/>
    </row>
    <row r="45" spans="1:28" ht="12" customHeight="1">
      <c r="A45" s="72"/>
      <c r="B45" s="114" t="s">
        <v>157</v>
      </c>
      <c r="C45" s="146" t="s">
        <v>158</v>
      </c>
      <c r="D45" s="387"/>
      <c r="E45" s="286"/>
      <c r="F45" s="286"/>
      <c r="G45" s="287"/>
      <c r="H45" s="145">
        <v>0</v>
      </c>
      <c r="I45" s="72"/>
      <c r="J45" s="72"/>
      <c r="K45" s="72"/>
      <c r="L45" s="72"/>
      <c r="M45" s="72"/>
      <c r="N45" s="72"/>
      <c r="O45" s="72"/>
      <c r="P45" s="72"/>
      <c r="Q45" s="72"/>
      <c r="R45" s="72"/>
      <c r="S45" s="72"/>
      <c r="T45" s="72"/>
      <c r="U45" s="72"/>
      <c r="V45" s="72"/>
      <c r="W45" s="72"/>
      <c r="X45" s="72"/>
      <c r="Y45" s="72"/>
      <c r="Z45" s="72"/>
      <c r="AA45" s="72"/>
      <c r="AB45" s="72"/>
    </row>
    <row r="46" spans="1:28" ht="12" customHeight="1">
      <c r="A46" s="72"/>
      <c r="B46" s="114"/>
      <c r="C46" s="146"/>
      <c r="D46" s="387"/>
      <c r="E46" s="286"/>
      <c r="F46" s="286"/>
      <c r="G46" s="287"/>
      <c r="H46" s="145">
        <v>0</v>
      </c>
      <c r="I46" s="72"/>
      <c r="J46" s="72"/>
      <c r="K46" s="72"/>
      <c r="L46" s="72"/>
      <c r="M46" s="72"/>
      <c r="N46" s="72"/>
      <c r="O46" s="72"/>
      <c r="P46" s="72"/>
      <c r="Q46" s="72"/>
      <c r="R46" s="72"/>
      <c r="S46" s="72"/>
      <c r="T46" s="72"/>
      <c r="U46" s="72"/>
      <c r="V46" s="72"/>
      <c r="W46" s="72"/>
      <c r="X46" s="72"/>
      <c r="Y46" s="72"/>
      <c r="Z46" s="72"/>
      <c r="AA46" s="72"/>
      <c r="AB46" s="72"/>
    </row>
    <row r="47" spans="1:28" ht="12" customHeight="1">
      <c r="A47" s="72"/>
      <c r="B47" s="114"/>
      <c r="C47" s="146"/>
      <c r="D47" s="387"/>
      <c r="E47" s="286"/>
      <c r="F47" s="286"/>
      <c r="G47" s="287"/>
      <c r="H47" s="147">
        <v>0</v>
      </c>
      <c r="I47" s="72"/>
      <c r="J47" s="72"/>
      <c r="K47" s="72"/>
      <c r="L47" s="72"/>
      <c r="M47" s="72"/>
      <c r="N47" s="72"/>
      <c r="O47" s="72"/>
      <c r="P47" s="72"/>
      <c r="Q47" s="72"/>
      <c r="R47" s="72"/>
      <c r="S47" s="72"/>
      <c r="T47" s="72"/>
      <c r="U47" s="72"/>
      <c r="V47" s="72"/>
      <c r="W47" s="72"/>
      <c r="X47" s="72"/>
      <c r="Y47" s="72"/>
      <c r="Z47" s="72"/>
      <c r="AA47" s="72"/>
      <c r="AB47" s="72"/>
    </row>
    <row r="48" spans="1:28" ht="23.25" customHeight="1">
      <c r="A48" s="148"/>
      <c r="B48" s="388" t="s">
        <v>159</v>
      </c>
      <c r="C48" s="376"/>
      <c r="D48" s="376"/>
      <c r="E48" s="376"/>
      <c r="F48" s="376"/>
      <c r="G48" s="377"/>
      <c r="H48" s="149">
        <f>SUM(H34:H47)</f>
        <v>1679.3638409090909</v>
      </c>
      <c r="I48" s="148"/>
      <c r="J48" s="148"/>
      <c r="K48" s="148"/>
      <c r="L48" s="148"/>
      <c r="M48" s="148"/>
      <c r="N48" s="148"/>
      <c r="O48" s="148"/>
      <c r="P48" s="148"/>
      <c r="Q48" s="148"/>
      <c r="R48" s="148"/>
      <c r="S48" s="148"/>
      <c r="T48" s="148"/>
      <c r="U48" s="148"/>
      <c r="V48" s="148"/>
      <c r="W48" s="148"/>
      <c r="X48" s="148"/>
      <c r="Y48" s="148"/>
      <c r="Z48" s="148"/>
      <c r="AA48" s="148"/>
      <c r="AB48" s="148"/>
    </row>
    <row r="49" spans="1:28" ht="15.75" customHeight="1">
      <c r="A49" s="72"/>
      <c r="B49" s="119"/>
      <c r="C49" s="119"/>
      <c r="D49" s="119"/>
      <c r="E49" s="119"/>
      <c r="F49" s="119"/>
      <c r="G49" s="119"/>
      <c r="H49" s="150"/>
      <c r="I49" s="72"/>
      <c r="J49" s="72"/>
      <c r="K49" s="72"/>
      <c r="L49" s="72"/>
      <c r="M49" s="72"/>
      <c r="N49" s="72"/>
      <c r="O49" s="72"/>
      <c r="P49" s="72"/>
      <c r="Q49" s="72"/>
      <c r="R49" s="72"/>
      <c r="S49" s="72"/>
      <c r="T49" s="72"/>
      <c r="U49" s="72"/>
      <c r="V49" s="72"/>
      <c r="W49" s="72"/>
      <c r="X49" s="72"/>
      <c r="Y49" s="72"/>
      <c r="Z49" s="72"/>
      <c r="AA49" s="72"/>
      <c r="AB49" s="72"/>
    </row>
    <row r="50" spans="1:28" ht="15.75" customHeight="1">
      <c r="A50" s="72"/>
      <c r="B50" s="332" t="s">
        <v>160</v>
      </c>
      <c r="C50" s="333"/>
      <c r="D50" s="334" t="s">
        <v>161</v>
      </c>
      <c r="E50" s="286"/>
      <c r="F50" s="286"/>
      <c r="G50" s="286"/>
      <c r="H50" s="293"/>
      <c r="I50" s="72"/>
      <c r="J50" s="72"/>
      <c r="K50" s="72"/>
      <c r="L50" s="72"/>
      <c r="M50" s="72"/>
      <c r="N50" s="72"/>
      <c r="O50" s="72"/>
      <c r="P50" s="72"/>
      <c r="Q50" s="72"/>
      <c r="R50" s="72"/>
      <c r="S50" s="72"/>
      <c r="T50" s="72"/>
      <c r="U50" s="72"/>
      <c r="V50" s="72"/>
      <c r="W50" s="72"/>
      <c r="X50" s="72"/>
      <c r="Y50" s="72"/>
      <c r="Z50" s="72"/>
      <c r="AA50" s="72"/>
      <c r="AB50" s="72"/>
    </row>
    <row r="51" spans="1:28" ht="37.5" customHeight="1">
      <c r="A51" s="72"/>
      <c r="B51" s="385" t="s">
        <v>162</v>
      </c>
      <c r="C51" s="293"/>
      <c r="D51" s="389" t="s">
        <v>163</v>
      </c>
      <c r="E51" s="286"/>
      <c r="F51" s="286"/>
      <c r="G51" s="286"/>
      <c r="H51" s="293"/>
      <c r="I51" s="72"/>
      <c r="J51" s="72"/>
      <c r="K51" s="72"/>
      <c r="L51" s="72"/>
      <c r="M51" s="72"/>
      <c r="N51" s="72"/>
      <c r="O51" s="72"/>
      <c r="P51" s="72"/>
      <c r="Q51" s="72"/>
      <c r="R51" s="72"/>
      <c r="S51" s="72"/>
      <c r="T51" s="72"/>
      <c r="U51" s="72"/>
      <c r="V51" s="72"/>
      <c r="W51" s="72"/>
      <c r="X51" s="72"/>
      <c r="Y51" s="72"/>
      <c r="Z51" s="72"/>
      <c r="AA51" s="72"/>
      <c r="AB51" s="72"/>
    </row>
    <row r="52" spans="1:28" ht="15.75" customHeight="1">
      <c r="A52" s="72"/>
      <c r="B52" s="151"/>
      <c r="C52" s="334" t="s">
        <v>164</v>
      </c>
      <c r="D52" s="286"/>
      <c r="E52" s="286"/>
      <c r="F52" s="286"/>
      <c r="G52" s="287"/>
      <c r="H52" s="137" t="s">
        <v>165</v>
      </c>
      <c r="I52" s="72"/>
      <c r="J52" s="72"/>
      <c r="K52" s="72"/>
      <c r="L52" s="72"/>
      <c r="M52" s="72"/>
      <c r="N52" s="72"/>
      <c r="O52" s="72"/>
      <c r="P52" s="72"/>
      <c r="Q52" s="72"/>
      <c r="R52" s="72"/>
      <c r="S52" s="72"/>
      <c r="T52" s="72"/>
      <c r="U52" s="72"/>
      <c r="V52" s="72"/>
      <c r="W52" s="72"/>
      <c r="X52" s="72"/>
      <c r="Y52" s="72"/>
      <c r="Z52" s="72"/>
      <c r="AA52" s="72"/>
      <c r="AB52" s="72"/>
    </row>
    <row r="53" spans="1:28" ht="19.5" customHeight="1">
      <c r="A53" s="95"/>
      <c r="B53" s="114" t="s">
        <v>107</v>
      </c>
      <c r="C53" s="374" t="s">
        <v>166</v>
      </c>
      <c r="D53" s="286"/>
      <c r="E53" s="287"/>
      <c r="F53" s="390">
        <f>ROUND(1/12,4)</f>
        <v>8.3299999999999999E-2</v>
      </c>
      <c r="G53" s="287"/>
      <c r="H53" s="152">
        <f>H48*F53</f>
        <v>139.89100794772727</v>
      </c>
      <c r="I53" s="95"/>
      <c r="J53" s="95"/>
      <c r="K53" s="95"/>
      <c r="L53" s="95"/>
      <c r="M53" s="95"/>
      <c r="N53" s="95"/>
      <c r="O53" s="95"/>
      <c r="P53" s="95"/>
      <c r="Q53" s="95"/>
      <c r="R53" s="95"/>
      <c r="S53" s="95"/>
      <c r="T53" s="95"/>
      <c r="U53" s="95"/>
      <c r="V53" s="95"/>
      <c r="W53" s="95"/>
      <c r="X53" s="95"/>
      <c r="Y53" s="95"/>
      <c r="Z53" s="95"/>
      <c r="AA53" s="95"/>
      <c r="AB53" s="95"/>
    </row>
    <row r="54" spans="1:28" ht="19.5" customHeight="1">
      <c r="A54" s="95"/>
      <c r="B54" s="114" t="s">
        <v>109</v>
      </c>
      <c r="C54" s="374" t="s">
        <v>167</v>
      </c>
      <c r="D54" s="286"/>
      <c r="E54" s="287"/>
      <c r="F54" s="391">
        <v>3.0249999999999999E-2</v>
      </c>
      <c r="G54" s="287"/>
      <c r="H54" s="152">
        <f>H48*F54</f>
        <v>50.800756187499999</v>
      </c>
      <c r="I54" s="95"/>
      <c r="J54" s="95"/>
      <c r="K54" s="95"/>
      <c r="L54" s="95"/>
      <c r="M54" s="95"/>
      <c r="N54" s="95"/>
      <c r="O54" s="95"/>
      <c r="P54" s="95"/>
      <c r="Q54" s="95"/>
      <c r="R54" s="95"/>
      <c r="S54" s="95"/>
      <c r="T54" s="95"/>
      <c r="U54" s="95"/>
      <c r="V54" s="95"/>
      <c r="W54" s="95"/>
      <c r="X54" s="95"/>
      <c r="Y54" s="95"/>
      <c r="Z54" s="95"/>
      <c r="AA54" s="95"/>
      <c r="AB54" s="95"/>
    </row>
    <row r="55" spans="1:28" ht="19.5" customHeight="1">
      <c r="A55" s="95"/>
      <c r="B55" s="392" t="s">
        <v>168</v>
      </c>
      <c r="C55" s="286"/>
      <c r="D55" s="286"/>
      <c r="E55" s="286"/>
      <c r="F55" s="286"/>
      <c r="G55" s="287"/>
      <c r="H55" s="153">
        <f>SUM(H53:H54)</f>
        <v>190.69176413522729</v>
      </c>
      <c r="I55" s="95"/>
      <c r="J55" s="95"/>
      <c r="K55" s="95"/>
      <c r="L55" s="95"/>
      <c r="M55" s="95"/>
      <c r="N55" s="95"/>
      <c r="O55" s="95"/>
      <c r="P55" s="95"/>
      <c r="Q55" s="95"/>
      <c r="R55" s="95"/>
      <c r="S55" s="95"/>
      <c r="T55" s="95"/>
      <c r="U55" s="95"/>
      <c r="V55" s="95"/>
      <c r="W55" s="95"/>
      <c r="X55" s="95"/>
      <c r="Y55" s="95"/>
      <c r="Z55" s="95"/>
      <c r="AA55" s="95"/>
      <c r="AB55" s="95"/>
    </row>
    <row r="56" spans="1:28" ht="19.5" customHeight="1">
      <c r="A56" s="95"/>
      <c r="B56" s="123" t="s">
        <v>111</v>
      </c>
      <c r="C56" s="120" t="s">
        <v>169</v>
      </c>
      <c r="D56" s="154"/>
      <c r="E56" s="155"/>
      <c r="F56" s="156"/>
      <c r="G56" s="157">
        <f>F69</f>
        <v>0.36800000000000005</v>
      </c>
      <c r="H56" s="152">
        <f>G56*H55</f>
        <v>70.174569201763646</v>
      </c>
      <c r="I56" s="95"/>
      <c r="J56" s="95"/>
      <c r="K56" s="95"/>
      <c r="L56" s="95"/>
      <c r="M56" s="95"/>
      <c r="N56" s="95"/>
      <c r="O56" s="95"/>
      <c r="P56" s="95"/>
      <c r="Q56" s="95"/>
      <c r="R56" s="95"/>
      <c r="S56" s="95"/>
      <c r="T56" s="95"/>
      <c r="U56" s="95"/>
      <c r="V56" s="95"/>
      <c r="W56" s="95"/>
      <c r="X56" s="95"/>
      <c r="Y56" s="95"/>
      <c r="Z56" s="95"/>
      <c r="AA56" s="95"/>
      <c r="AB56" s="95"/>
    </row>
    <row r="57" spans="1:28" ht="29.25" customHeight="1">
      <c r="A57" s="158"/>
      <c r="B57" s="385" t="s">
        <v>170</v>
      </c>
      <c r="C57" s="286"/>
      <c r="D57" s="286"/>
      <c r="E57" s="286"/>
      <c r="F57" s="286"/>
      <c r="G57" s="287"/>
      <c r="H57" s="159">
        <f>SUM(H55:H56)</f>
        <v>260.86633333699092</v>
      </c>
      <c r="I57" s="158"/>
      <c r="J57" s="158"/>
      <c r="K57" s="158"/>
      <c r="L57" s="158"/>
      <c r="M57" s="158"/>
      <c r="N57" s="158"/>
      <c r="O57" s="158"/>
      <c r="P57" s="158"/>
      <c r="Q57" s="158"/>
      <c r="R57" s="158"/>
      <c r="S57" s="158"/>
      <c r="T57" s="158"/>
      <c r="U57" s="158"/>
      <c r="V57" s="158"/>
      <c r="W57" s="158"/>
      <c r="X57" s="158"/>
      <c r="Y57" s="158"/>
      <c r="Z57" s="158"/>
      <c r="AA57" s="158"/>
      <c r="AB57" s="158"/>
    </row>
    <row r="58" spans="1:28" ht="13.5" customHeight="1">
      <c r="A58" s="72"/>
      <c r="B58" s="160"/>
      <c r="C58" s="119"/>
      <c r="D58" s="119"/>
      <c r="E58" s="119"/>
      <c r="F58" s="119"/>
      <c r="G58" s="119"/>
      <c r="H58" s="161"/>
      <c r="I58" s="72"/>
      <c r="J58" s="72"/>
      <c r="K58" s="72"/>
      <c r="L58" s="72"/>
      <c r="M58" s="72"/>
      <c r="N58" s="72"/>
      <c r="O58" s="72"/>
      <c r="P58" s="72"/>
      <c r="Q58" s="72"/>
      <c r="R58" s="72"/>
      <c r="S58" s="72"/>
      <c r="T58" s="72"/>
      <c r="U58" s="72"/>
      <c r="V58" s="72"/>
      <c r="W58" s="72"/>
      <c r="X58" s="72"/>
      <c r="Y58" s="72"/>
      <c r="Z58" s="72"/>
      <c r="AA58" s="72"/>
      <c r="AB58" s="72"/>
    </row>
    <row r="59" spans="1:28" ht="37.5" customHeight="1">
      <c r="A59" s="72"/>
      <c r="B59" s="385" t="s">
        <v>171</v>
      </c>
      <c r="C59" s="293"/>
      <c r="D59" s="389" t="s">
        <v>172</v>
      </c>
      <c r="E59" s="286"/>
      <c r="F59" s="286"/>
      <c r="G59" s="286"/>
      <c r="H59" s="293"/>
      <c r="I59" s="72"/>
      <c r="J59" s="72"/>
      <c r="K59" s="72"/>
      <c r="L59" s="72"/>
      <c r="M59" s="72"/>
      <c r="N59" s="72"/>
      <c r="O59" s="72"/>
      <c r="P59" s="72"/>
      <c r="Q59" s="72"/>
      <c r="R59" s="72"/>
      <c r="S59" s="72"/>
      <c r="T59" s="72"/>
      <c r="U59" s="72"/>
      <c r="V59" s="72"/>
      <c r="W59" s="72"/>
      <c r="X59" s="72"/>
      <c r="Y59" s="72"/>
      <c r="Z59" s="72"/>
      <c r="AA59" s="72"/>
      <c r="AB59" s="72"/>
    </row>
    <row r="60" spans="1:28" ht="15.75" customHeight="1">
      <c r="A60" s="72"/>
      <c r="B60" s="162"/>
      <c r="C60" s="334" t="s">
        <v>164</v>
      </c>
      <c r="D60" s="286"/>
      <c r="E60" s="287"/>
      <c r="F60" s="346" t="s">
        <v>173</v>
      </c>
      <c r="G60" s="393"/>
      <c r="H60" s="163" t="s">
        <v>165</v>
      </c>
      <c r="I60" s="72"/>
      <c r="J60" s="72"/>
      <c r="K60" s="72"/>
      <c r="L60" s="72"/>
      <c r="M60" s="72"/>
      <c r="N60" s="72"/>
      <c r="O60" s="72"/>
      <c r="P60" s="72"/>
      <c r="Q60" s="72"/>
      <c r="R60" s="72"/>
      <c r="S60" s="72"/>
      <c r="T60" s="72"/>
      <c r="U60" s="72"/>
      <c r="V60" s="72"/>
      <c r="W60" s="72"/>
      <c r="X60" s="72"/>
      <c r="Y60" s="72"/>
      <c r="Z60" s="72"/>
      <c r="AA60" s="72"/>
      <c r="AB60" s="72"/>
    </row>
    <row r="61" spans="1:28" ht="17.25" customHeight="1">
      <c r="A61" s="95"/>
      <c r="B61" s="114" t="s">
        <v>107</v>
      </c>
      <c r="C61" s="374" t="s">
        <v>174</v>
      </c>
      <c r="D61" s="286"/>
      <c r="E61" s="287"/>
      <c r="F61" s="390">
        <v>0.2</v>
      </c>
      <c r="G61" s="287"/>
      <c r="H61" s="152">
        <f t="shared" ref="H61:H68" si="0">ROUND($H$48*F61,2)</f>
        <v>335.87</v>
      </c>
      <c r="I61" s="95"/>
      <c r="J61" s="95"/>
      <c r="K61" s="95"/>
      <c r="L61" s="95"/>
      <c r="M61" s="95"/>
      <c r="N61" s="95"/>
      <c r="O61" s="95"/>
      <c r="P61" s="95"/>
      <c r="Q61" s="95"/>
      <c r="R61" s="95"/>
      <c r="S61" s="95"/>
      <c r="T61" s="95"/>
      <c r="U61" s="95"/>
      <c r="V61" s="95"/>
      <c r="W61" s="95"/>
      <c r="X61" s="95"/>
      <c r="Y61" s="95"/>
      <c r="Z61" s="95"/>
      <c r="AA61" s="95"/>
      <c r="AB61" s="95"/>
    </row>
    <row r="62" spans="1:28" ht="17.25" customHeight="1">
      <c r="A62" s="95"/>
      <c r="B62" s="114" t="s">
        <v>109</v>
      </c>
      <c r="C62" s="374" t="s">
        <v>175</v>
      </c>
      <c r="D62" s="286"/>
      <c r="E62" s="287"/>
      <c r="F62" s="390">
        <v>2.5000000000000001E-2</v>
      </c>
      <c r="G62" s="287"/>
      <c r="H62" s="152">
        <f t="shared" si="0"/>
        <v>41.98</v>
      </c>
      <c r="I62" s="95"/>
      <c r="J62" s="95"/>
      <c r="K62" s="95"/>
      <c r="L62" s="95"/>
      <c r="M62" s="95"/>
      <c r="N62" s="95"/>
      <c r="O62" s="95"/>
      <c r="P62" s="95"/>
      <c r="Q62" s="95"/>
      <c r="R62" s="95"/>
      <c r="S62" s="95"/>
      <c r="T62" s="95"/>
      <c r="U62" s="95"/>
      <c r="V62" s="95"/>
      <c r="W62" s="95"/>
      <c r="X62" s="95"/>
      <c r="Y62" s="95"/>
      <c r="Z62" s="95"/>
      <c r="AA62" s="95"/>
      <c r="AB62" s="95"/>
    </row>
    <row r="63" spans="1:28" ht="17.25" customHeight="1">
      <c r="A63" s="95"/>
      <c r="B63" s="114" t="s">
        <v>111</v>
      </c>
      <c r="C63" s="374" t="s">
        <v>176</v>
      </c>
      <c r="D63" s="286"/>
      <c r="E63" s="287"/>
      <c r="F63" s="390">
        <f>('1-ABA-DE-CARREGAMENTO'!C49*'1-ABA-DE-CARREGAMENTO'!C50)/100</f>
        <v>0.03</v>
      </c>
      <c r="G63" s="287"/>
      <c r="H63" s="152">
        <f t="shared" si="0"/>
        <v>50.38</v>
      </c>
      <c r="I63" s="95"/>
      <c r="J63" s="95"/>
      <c r="K63" s="95"/>
      <c r="L63" s="95"/>
      <c r="M63" s="95"/>
      <c r="N63" s="95"/>
      <c r="O63" s="95"/>
      <c r="P63" s="95"/>
      <c r="Q63" s="95"/>
      <c r="R63" s="95"/>
      <c r="S63" s="95"/>
      <c r="T63" s="95"/>
      <c r="U63" s="95"/>
      <c r="V63" s="95"/>
      <c r="W63" s="95"/>
      <c r="X63" s="95"/>
      <c r="Y63" s="95"/>
      <c r="Z63" s="95"/>
      <c r="AA63" s="95"/>
      <c r="AB63" s="95"/>
    </row>
    <row r="64" spans="1:28" ht="17.25" customHeight="1">
      <c r="A64" s="95"/>
      <c r="B64" s="114" t="s">
        <v>114</v>
      </c>
      <c r="C64" s="374" t="s">
        <v>177</v>
      </c>
      <c r="D64" s="286"/>
      <c r="E64" s="287"/>
      <c r="F64" s="390">
        <v>1.4999999999999999E-2</v>
      </c>
      <c r="G64" s="287"/>
      <c r="H64" s="152">
        <f t="shared" si="0"/>
        <v>25.19</v>
      </c>
      <c r="I64" s="95"/>
      <c r="J64" s="95"/>
      <c r="K64" s="95"/>
      <c r="L64" s="95"/>
      <c r="M64" s="95"/>
      <c r="N64" s="95"/>
      <c r="O64" s="95"/>
      <c r="P64" s="95"/>
      <c r="Q64" s="95"/>
      <c r="R64" s="95"/>
      <c r="S64" s="95"/>
      <c r="T64" s="95"/>
      <c r="U64" s="95"/>
      <c r="V64" s="95"/>
      <c r="W64" s="95"/>
      <c r="X64" s="95"/>
      <c r="Y64" s="95"/>
      <c r="Z64" s="95"/>
      <c r="AA64" s="95"/>
      <c r="AB64" s="95"/>
    </row>
    <row r="65" spans="1:28" ht="17.25" customHeight="1">
      <c r="A65" s="95"/>
      <c r="B65" s="114" t="s">
        <v>145</v>
      </c>
      <c r="C65" s="374" t="s">
        <v>178</v>
      </c>
      <c r="D65" s="286"/>
      <c r="E65" s="287"/>
      <c r="F65" s="390">
        <v>0.01</v>
      </c>
      <c r="G65" s="287"/>
      <c r="H65" s="152">
        <f t="shared" si="0"/>
        <v>16.79</v>
      </c>
      <c r="I65" s="95"/>
      <c r="J65" s="95"/>
      <c r="K65" s="95"/>
      <c r="L65" s="95"/>
      <c r="M65" s="95"/>
      <c r="N65" s="95"/>
      <c r="O65" s="95"/>
      <c r="P65" s="95"/>
      <c r="Q65" s="95"/>
      <c r="R65" s="95"/>
      <c r="S65" s="95"/>
      <c r="T65" s="95"/>
      <c r="U65" s="95"/>
      <c r="V65" s="95"/>
      <c r="W65" s="95"/>
      <c r="X65" s="95"/>
      <c r="Y65" s="95"/>
      <c r="Z65" s="95"/>
      <c r="AA65" s="95"/>
      <c r="AB65" s="95"/>
    </row>
    <row r="66" spans="1:28" ht="17.25" customHeight="1">
      <c r="A66" s="95"/>
      <c r="B66" s="114" t="s">
        <v>147</v>
      </c>
      <c r="C66" s="374" t="s">
        <v>179</v>
      </c>
      <c r="D66" s="286"/>
      <c r="E66" s="287"/>
      <c r="F66" s="390">
        <v>6.0000000000000001E-3</v>
      </c>
      <c r="G66" s="287"/>
      <c r="H66" s="152">
        <f t="shared" si="0"/>
        <v>10.08</v>
      </c>
      <c r="I66" s="95"/>
      <c r="J66" s="95"/>
      <c r="K66" s="95"/>
      <c r="L66" s="95"/>
      <c r="M66" s="95"/>
      <c r="N66" s="95"/>
      <c r="O66" s="95"/>
      <c r="P66" s="95"/>
      <c r="Q66" s="95"/>
      <c r="R66" s="95"/>
      <c r="S66" s="95"/>
      <c r="T66" s="95"/>
      <c r="U66" s="95"/>
      <c r="V66" s="95"/>
      <c r="W66" s="95"/>
      <c r="X66" s="95"/>
      <c r="Y66" s="95"/>
      <c r="Z66" s="95"/>
      <c r="AA66" s="95"/>
      <c r="AB66" s="95"/>
    </row>
    <row r="67" spans="1:28" ht="17.25" customHeight="1">
      <c r="A67" s="95"/>
      <c r="B67" s="114" t="s">
        <v>149</v>
      </c>
      <c r="C67" s="374" t="s">
        <v>180</v>
      </c>
      <c r="D67" s="286"/>
      <c r="E67" s="287"/>
      <c r="F67" s="390">
        <v>2E-3</v>
      </c>
      <c r="G67" s="287"/>
      <c r="H67" s="152">
        <f t="shared" si="0"/>
        <v>3.36</v>
      </c>
      <c r="I67" s="95"/>
      <c r="J67" s="95"/>
      <c r="K67" s="95"/>
      <c r="L67" s="95"/>
      <c r="M67" s="95"/>
      <c r="N67" s="95"/>
      <c r="O67" s="95"/>
      <c r="P67" s="95"/>
      <c r="Q67" s="95"/>
      <c r="R67" s="95"/>
      <c r="S67" s="95"/>
      <c r="T67" s="95"/>
      <c r="U67" s="95"/>
      <c r="V67" s="95"/>
      <c r="W67" s="95"/>
      <c r="X67" s="95"/>
      <c r="Y67" s="95"/>
      <c r="Z67" s="95"/>
      <c r="AA67" s="95"/>
      <c r="AB67" s="95"/>
    </row>
    <row r="68" spans="1:28" ht="17.25" customHeight="1">
      <c r="A68" s="95"/>
      <c r="B68" s="114" t="s">
        <v>151</v>
      </c>
      <c r="C68" s="374" t="s">
        <v>181</v>
      </c>
      <c r="D68" s="286"/>
      <c r="E68" s="287"/>
      <c r="F68" s="390">
        <v>0.08</v>
      </c>
      <c r="G68" s="287"/>
      <c r="H68" s="152">
        <f t="shared" si="0"/>
        <v>134.35</v>
      </c>
      <c r="I68" s="95"/>
      <c r="J68" s="95"/>
      <c r="K68" s="95"/>
      <c r="L68" s="95"/>
      <c r="M68" s="95"/>
      <c r="N68" s="95"/>
      <c r="O68" s="95"/>
      <c r="P68" s="95"/>
      <c r="Q68" s="95"/>
      <c r="R68" s="95"/>
      <c r="S68" s="95"/>
      <c r="T68" s="95"/>
      <c r="U68" s="95"/>
      <c r="V68" s="95"/>
      <c r="W68" s="95"/>
      <c r="X68" s="95"/>
      <c r="Y68" s="95"/>
      <c r="Z68" s="95"/>
      <c r="AA68" s="95"/>
      <c r="AB68" s="95"/>
    </row>
    <row r="69" spans="1:28" ht="31.5" customHeight="1">
      <c r="A69" s="148"/>
      <c r="B69" s="404" t="s">
        <v>182</v>
      </c>
      <c r="C69" s="286"/>
      <c r="D69" s="286"/>
      <c r="E69" s="287"/>
      <c r="F69" s="405">
        <f>SUM(F61:G68)</f>
        <v>0.36800000000000005</v>
      </c>
      <c r="G69" s="287"/>
      <c r="H69" s="164">
        <f>SUM(H61:H68)</f>
        <v>618</v>
      </c>
      <c r="I69" s="148"/>
      <c r="J69" s="148"/>
      <c r="K69" s="148"/>
      <c r="L69" s="148"/>
      <c r="M69" s="148"/>
      <c r="N69" s="148"/>
      <c r="O69" s="148"/>
      <c r="P69" s="148"/>
      <c r="Q69" s="148"/>
      <c r="R69" s="148"/>
      <c r="S69" s="148"/>
      <c r="T69" s="148"/>
      <c r="U69" s="148"/>
      <c r="V69" s="148"/>
      <c r="W69" s="148"/>
      <c r="X69" s="148"/>
      <c r="Y69" s="148"/>
      <c r="Z69" s="148"/>
      <c r="AA69" s="148"/>
      <c r="AB69" s="148"/>
    </row>
    <row r="70" spans="1:28" ht="12.75" customHeight="1">
      <c r="A70" s="72"/>
      <c r="B70" s="160"/>
      <c r="C70" s="165"/>
      <c r="D70" s="165"/>
      <c r="E70" s="165"/>
      <c r="F70" s="166"/>
      <c r="G70" s="166"/>
      <c r="H70" s="167"/>
      <c r="I70" s="72"/>
      <c r="J70" s="72"/>
      <c r="K70" s="72"/>
      <c r="L70" s="72"/>
      <c r="M70" s="72"/>
      <c r="N70" s="72"/>
      <c r="O70" s="72"/>
      <c r="P70" s="72"/>
      <c r="Q70" s="72"/>
      <c r="R70" s="72"/>
      <c r="S70" s="72"/>
      <c r="T70" s="72"/>
      <c r="U70" s="72"/>
      <c r="V70" s="72"/>
      <c r="W70" s="72"/>
      <c r="X70" s="72"/>
      <c r="Y70" s="72"/>
      <c r="Z70" s="72"/>
      <c r="AA70" s="72"/>
      <c r="AB70" s="72"/>
    </row>
    <row r="71" spans="1:28" ht="21.75" customHeight="1">
      <c r="A71" s="72"/>
      <c r="B71" s="385" t="s">
        <v>183</v>
      </c>
      <c r="C71" s="293"/>
      <c r="D71" s="389" t="s">
        <v>184</v>
      </c>
      <c r="E71" s="286"/>
      <c r="F71" s="286"/>
      <c r="G71" s="286"/>
      <c r="H71" s="293"/>
      <c r="I71" s="72"/>
      <c r="J71" s="72"/>
      <c r="K71" s="72"/>
      <c r="L71" s="72"/>
      <c r="M71" s="72"/>
      <c r="N71" s="72"/>
      <c r="O71" s="72"/>
      <c r="P71" s="72"/>
      <c r="Q71" s="72"/>
      <c r="R71" s="72"/>
      <c r="S71" s="72"/>
      <c r="T71" s="72"/>
      <c r="U71" s="72"/>
      <c r="V71" s="72"/>
      <c r="W71" s="72"/>
      <c r="X71" s="72"/>
      <c r="Y71" s="72"/>
      <c r="Z71" s="72"/>
      <c r="AA71" s="72"/>
      <c r="AB71" s="72"/>
    </row>
    <row r="72" spans="1:28" ht="15.75" customHeight="1">
      <c r="A72" s="72"/>
      <c r="B72" s="162"/>
      <c r="C72" s="406" t="s">
        <v>164</v>
      </c>
      <c r="D72" s="298"/>
      <c r="E72" s="298"/>
      <c r="F72" s="298"/>
      <c r="G72" s="407"/>
      <c r="H72" s="163" t="s">
        <v>165</v>
      </c>
      <c r="I72" s="72"/>
      <c r="J72" s="72"/>
      <c r="K72" s="72"/>
      <c r="L72" s="72"/>
      <c r="M72" s="72"/>
      <c r="N72" s="72"/>
      <c r="O72" s="72"/>
      <c r="P72" s="72"/>
      <c r="Q72" s="72"/>
      <c r="R72" s="72"/>
      <c r="S72" s="72"/>
      <c r="T72" s="72"/>
      <c r="U72" s="72"/>
      <c r="V72" s="72"/>
      <c r="W72" s="72"/>
      <c r="X72" s="72"/>
      <c r="Y72" s="72"/>
      <c r="Z72" s="72"/>
      <c r="AA72" s="72"/>
      <c r="AB72" s="72"/>
    </row>
    <row r="73" spans="1:28" ht="16.5" customHeight="1">
      <c r="A73" s="95"/>
      <c r="B73" s="408" t="s">
        <v>107</v>
      </c>
      <c r="C73" s="410" t="s">
        <v>185</v>
      </c>
      <c r="D73" s="394" t="s">
        <v>186</v>
      </c>
      <c r="E73" s="395"/>
      <c r="F73" s="396">
        <f>H34</f>
        <v>1582.27</v>
      </c>
      <c r="G73" s="395"/>
      <c r="H73" s="409">
        <f>IF(F75&lt;=0,"-",ROUND((((F77*F75)*2)-(F73*0.06))*(1-0.0925),2)*1)</f>
        <v>4.78</v>
      </c>
      <c r="I73" s="168"/>
      <c r="J73" s="95"/>
      <c r="K73" s="95"/>
      <c r="L73" s="95"/>
      <c r="M73" s="95"/>
      <c r="N73" s="95"/>
      <c r="O73" s="95"/>
      <c r="P73" s="95"/>
      <c r="Q73" s="95"/>
      <c r="R73" s="95"/>
      <c r="S73" s="95"/>
      <c r="T73" s="95"/>
      <c r="U73" s="95"/>
      <c r="V73" s="95"/>
      <c r="W73" s="95"/>
      <c r="X73" s="95"/>
      <c r="Y73" s="95"/>
      <c r="Z73" s="95"/>
      <c r="AA73" s="95"/>
      <c r="AB73" s="95"/>
    </row>
    <row r="74" spans="1:28" ht="16.5" customHeight="1">
      <c r="A74" s="95"/>
      <c r="B74" s="324"/>
      <c r="C74" s="411"/>
      <c r="D74" s="412" t="s">
        <v>187</v>
      </c>
      <c r="E74" s="398"/>
      <c r="F74" s="397">
        <f>'1-ABA-DE-CARREGAMENTO'!C57</f>
        <v>2</v>
      </c>
      <c r="G74" s="398"/>
      <c r="H74" s="324"/>
      <c r="I74" s="95"/>
      <c r="J74" s="95"/>
      <c r="K74" s="95"/>
      <c r="L74" s="95"/>
      <c r="M74" s="95"/>
      <c r="N74" s="95"/>
      <c r="O74" s="95"/>
      <c r="P74" s="95"/>
      <c r="Q74" s="95"/>
      <c r="R74" s="95"/>
      <c r="S74" s="95"/>
      <c r="T74" s="95"/>
      <c r="U74" s="95"/>
      <c r="V74" s="95"/>
      <c r="W74" s="95"/>
      <c r="X74" s="95"/>
      <c r="Y74" s="95"/>
      <c r="Z74" s="95"/>
      <c r="AA74" s="95"/>
      <c r="AB74" s="95"/>
    </row>
    <row r="75" spans="1:28" ht="32.25" customHeight="1">
      <c r="A75" s="95"/>
      <c r="B75" s="325"/>
      <c r="C75" s="339"/>
      <c r="D75" s="413" t="s">
        <v>188</v>
      </c>
      <c r="E75" s="400"/>
      <c r="F75" s="399">
        <f>'1-ABA-DE-CARREGAMENTO'!C56</f>
        <v>3.34</v>
      </c>
      <c r="G75" s="400"/>
      <c r="H75" s="325"/>
      <c r="I75" s="168"/>
      <c r="J75" s="95"/>
      <c r="K75" s="95"/>
      <c r="L75" s="95"/>
      <c r="M75" s="95"/>
      <c r="N75" s="95"/>
      <c r="O75" s="95"/>
      <c r="P75" s="95"/>
      <c r="Q75" s="95"/>
      <c r="R75" s="95"/>
      <c r="S75" s="95"/>
      <c r="T75" s="95"/>
      <c r="U75" s="95"/>
      <c r="V75" s="95"/>
      <c r="W75" s="95"/>
      <c r="X75" s="95"/>
      <c r="Y75" s="95"/>
      <c r="Z75" s="95"/>
      <c r="AA75" s="95"/>
      <c r="AB75" s="95"/>
    </row>
    <row r="76" spans="1:28" ht="27.75" customHeight="1">
      <c r="A76" s="95"/>
      <c r="B76" s="408" t="s">
        <v>109</v>
      </c>
      <c r="C76" s="414" t="s">
        <v>189</v>
      </c>
      <c r="D76" s="415" t="s">
        <v>190</v>
      </c>
      <c r="E76" s="416"/>
      <c r="F76" s="401">
        <f>'1-ABA-DE-CARREGAMENTO'!C51</f>
        <v>20.18</v>
      </c>
      <c r="G76" s="395"/>
      <c r="H76" s="402">
        <f>ROUND(((F76*F77)-((F76*F77)*F78))*(1-0.0925),2)</f>
        <v>222.51</v>
      </c>
      <c r="I76" s="168"/>
      <c r="J76" s="95"/>
      <c r="K76" s="95"/>
      <c r="L76" s="95"/>
      <c r="M76" s="95"/>
      <c r="N76" s="95"/>
      <c r="O76" s="95"/>
      <c r="P76" s="95"/>
      <c r="Q76" s="95"/>
      <c r="R76" s="95"/>
      <c r="S76" s="95"/>
      <c r="T76" s="95"/>
      <c r="U76" s="95"/>
      <c r="V76" s="95"/>
      <c r="W76" s="95"/>
      <c r="X76" s="95"/>
      <c r="Y76" s="95"/>
      <c r="Z76" s="95"/>
      <c r="AA76" s="95"/>
      <c r="AB76" s="95"/>
    </row>
    <row r="77" spans="1:28" ht="16.5" customHeight="1">
      <c r="A77" s="95"/>
      <c r="B77" s="324"/>
      <c r="C77" s="324"/>
      <c r="D77" s="412" t="s">
        <v>191</v>
      </c>
      <c r="E77" s="398"/>
      <c r="F77" s="397">
        <f>'1-ABA-DE-CARREGAMENTO'!C53</f>
        <v>15</v>
      </c>
      <c r="G77" s="398"/>
      <c r="H77" s="324"/>
      <c r="I77" s="168"/>
      <c r="J77" s="95"/>
      <c r="K77" s="95"/>
      <c r="L77" s="95"/>
      <c r="M77" s="95"/>
      <c r="N77" s="95"/>
      <c r="O77" s="95"/>
      <c r="P77" s="95"/>
      <c r="Q77" s="95"/>
      <c r="R77" s="95"/>
      <c r="S77" s="95"/>
      <c r="T77" s="95"/>
      <c r="U77" s="95"/>
      <c r="V77" s="95"/>
      <c r="W77" s="95"/>
      <c r="X77" s="95"/>
      <c r="Y77" s="95"/>
      <c r="Z77" s="95"/>
      <c r="AA77" s="95"/>
      <c r="AB77" s="95"/>
    </row>
    <row r="78" spans="1:28" ht="16.5" customHeight="1">
      <c r="A78" s="95"/>
      <c r="B78" s="325"/>
      <c r="C78" s="325"/>
      <c r="D78" s="418" t="s">
        <v>192</v>
      </c>
      <c r="E78" s="400"/>
      <c r="F78" s="403">
        <f>'1-ABA-DE-CARREGAMENTO'!C52</f>
        <v>0.19</v>
      </c>
      <c r="G78" s="400"/>
      <c r="H78" s="325"/>
      <c r="I78" s="168"/>
      <c r="J78" s="168"/>
      <c r="K78" s="95"/>
      <c r="L78" s="95"/>
      <c r="M78" s="95"/>
      <c r="N78" s="95"/>
      <c r="O78" s="95"/>
      <c r="P78" s="95"/>
      <c r="Q78" s="95"/>
      <c r="R78" s="95"/>
      <c r="S78" s="95"/>
      <c r="T78" s="95"/>
      <c r="U78" s="95"/>
      <c r="V78" s="95"/>
      <c r="W78" s="95"/>
      <c r="X78" s="95"/>
      <c r="Y78" s="95"/>
      <c r="Z78" s="95"/>
      <c r="AA78" s="95"/>
      <c r="AB78" s="95"/>
    </row>
    <row r="79" spans="1:28" ht="16.5" customHeight="1">
      <c r="A79" s="95"/>
      <c r="B79" s="169" t="s">
        <v>111</v>
      </c>
      <c r="C79" s="380" t="s">
        <v>193</v>
      </c>
      <c r="D79" s="353"/>
      <c r="E79" s="353"/>
      <c r="F79" s="353"/>
      <c r="G79" s="359"/>
      <c r="H79" s="170">
        <v>0</v>
      </c>
      <c r="I79" s="95"/>
      <c r="J79" s="168"/>
      <c r="K79" s="95"/>
      <c r="L79" s="95"/>
      <c r="M79" s="95"/>
      <c r="N79" s="95"/>
      <c r="O79" s="95"/>
      <c r="P79" s="95"/>
      <c r="Q79" s="95"/>
      <c r="R79" s="95"/>
      <c r="S79" s="95"/>
      <c r="T79" s="95"/>
      <c r="U79" s="95"/>
      <c r="V79" s="95"/>
      <c r="W79" s="95"/>
      <c r="X79" s="95"/>
      <c r="Y79" s="95"/>
      <c r="Z79" s="95"/>
      <c r="AA79" s="95"/>
      <c r="AB79" s="95"/>
    </row>
    <row r="80" spans="1:28" ht="32.25" customHeight="1">
      <c r="A80" s="95"/>
      <c r="B80" s="114" t="s">
        <v>114</v>
      </c>
      <c r="C80" s="363" t="s">
        <v>194</v>
      </c>
      <c r="D80" s="286"/>
      <c r="E80" s="286"/>
      <c r="F80" s="286"/>
      <c r="G80" s="287"/>
      <c r="H80" s="171">
        <f>'1-ABA-DE-CARREGAMENTO'!C59</f>
        <v>17.32</v>
      </c>
      <c r="I80" s="95"/>
      <c r="J80" s="95"/>
      <c r="K80" s="95"/>
      <c r="L80" s="95"/>
      <c r="M80" s="95"/>
      <c r="N80" s="95"/>
      <c r="O80" s="95"/>
      <c r="P80" s="95"/>
      <c r="Q80" s="95"/>
      <c r="R80" s="95"/>
      <c r="S80" s="95"/>
      <c r="T80" s="95"/>
      <c r="U80" s="95"/>
      <c r="V80" s="95"/>
      <c r="W80" s="95"/>
      <c r="X80" s="95"/>
      <c r="Y80" s="95"/>
      <c r="Z80" s="95"/>
      <c r="AA80" s="95"/>
      <c r="AB80" s="95"/>
    </row>
    <row r="81" spans="1:29" ht="16.5" customHeight="1">
      <c r="A81" s="95"/>
      <c r="B81" s="114" t="s">
        <v>145</v>
      </c>
      <c r="C81" s="374" t="s">
        <v>195</v>
      </c>
      <c r="D81" s="286"/>
      <c r="E81" s="286"/>
      <c r="F81" s="286"/>
      <c r="G81" s="287"/>
      <c r="H81" s="171">
        <v>0</v>
      </c>
      <c r="I81" s="95"/>
      <c r="J81" s="95"/>
      <c r="K81" s="95"/>
      <c r="L81" s="95"/>
      <c r="M81" s="95"/>
      <c r="N81" s="95"/>
      <c r="O81" s="95"/>
      <c r="P81" s="95"/>
      <c r="Q81" s="95"/>
      <c r="R81" s="95"/>
      <c r="S81" s="95"/>
      <c r="T81" s="95"/>
      <c r="U81" s="95"/>
      <c r="V81" s="95"/>
      <c r="W81" s="95"/>
      <c r="X81" s="95"/>
      <c r="Y81" s="95"/>
      <c r="Z81" s="95"/>
      <c r="AA81" s="95"/>
      <c r="AB81" s="95"/>
    </row>
    <row r="82" spans="1:29" ht="16.5" customHeight="1">
      <c r="A82" s="95"/>
      <c r="B82" s="336" t="s">
        <v>147</v>
      </c>
      <c r="C82" s="420" t="s">
        <v>158</v>
      </c>
      <c r="D82" s="417"/>
      <c r="E82" s="286"/>
      <c r="F82" s="286"/>
      <c r="G82" s="287"/>
      <c r="H82" s="171">
        <v>0</v>
      </c>
      <c r="I82" s="95"/>
      <c r="J82" s="95"/>
      <c r="K82" s="95"/>
      <c r="L82" s="95"/>
      <c r="M82" s="95"/>
      <c r="N82" s="95"/>
      <c r="O82" s="95"/>
      <c r="P82" s="95"/>
      <c r="Q82" s="95"/>
      <c r="R82" s="95"/>
      <c r="S82" s="95"/>
      <c r="T82" s="95"/>
      <c r="U82" s="95"/>
      <c r="V82" s="95"/>
      <c r="W82" s="95"/>
      <c r="X82" s="95"/>
      <c r="Y82" s="95"/>
      <c r="Z82" s="95"/>
      <c r="AA82" s="95"/>
      <c r="AB82" s="95"/>
      <c r="AC82" s="95"/>
    </row>
    <row r="83" spans="1:29" ht="16.5" customHeight="1">
      <c r="A83" s="95"/>
      <c r="B83" s="419"/>
      <c r="C83" s="324"/>
      <c r="D83" s="417"/>
      <c r="E83" s="286"/>
      <c r="F83" s="286"/>
      <c r="G83" s="287"/>
      <c r="H83" s="171">
        <v>0</v>
      </c>
      <c r="I83" s="95"/>
      <c r="J83" s="95"/>
      <c r="K83" s="95"/>
      <c r="L83" s="95"/>
      <c r="M83" s="95"/>
      <c r="N83" s="95"/>
      <c r="O83" s="95"/>
      <c r="P83" s="95"/>
      <c r="Q83" s="95"/>
      <c r="R83" s="95"/>
      <c r="S83" s="95"/>
      <c r="T83" s="95"/>
      <c r="U83" s="95"/>
      <c r="V83" s="95"/>
      <c r="W83" s="95"/>
      <c r="X83" s="95"/>
      <c r="Y83" s="95"/>
      <c r="Z83" s="95"/>
      <c r="AA83" s="95"/>
      <c r="AB83" s="95"/>
      <c r="AC83" s="95"/>
    </row>
    <row r="84" spans="1:29" ht="16.5" customHeight="1">
      <c r="A84" s="95"/>
      <c r="B84" s="337"/>
      <c r="C84" s="325"/>
      <c r="D84" s="417"/>
      <c r="E84" s="286"/>
      <c r="F84" s="286"/>
      <c r="G84" s="287"/>
      <c r="H84" s="171">
        <v>0</v>
      </c>
      <c r="I84" s="95"/>
      <c r="J84" s="95"/>
      <c r="K84" s="95"/>
      <c r="L84" s="95"/>
      <c r="M84" s="95"/>
      <c r="N84" s="95"/>
      <c r="O84" s="95"/>
      <c r="P84" s="95"/>
      <c r="Q84" s="95"/>
      <c r="R84" s="95"/>
      <c r="S84" s="95"/>
      <c r="T84" s="95"/>
      <c r="U84" s="95"/>
      <c r="V84" s="95"/>
      <c r="W84" s="95"/>
      <c r="X84" s="95"/>
      <c r="Y84" s="95"/>
      <c r="Z84" s="95"/>
      <c r="AA84" s="95"/>
      <c r="AB84" s="95"/>
      <c r="AC84" s="95"/>
    </row>
    <row r="85" spans="1:29" ht="28.5" customHeight="1">
      <c r="A85" s="148"/>
      <c r="B85" s="385" t="s">
        <v>196</v>
      </c>
      <c r="C85" s="286"/>
      <c r="D85" s="286"/>
      <c r="E85" s="286"/>
      <c r="F85" s="286"/>
      <c r="G85" s="287"/>
      <c r="H85" s="172">
        <f>SUM(H73:H84)</f>
        <v>244.60999999999999</v>
      </c>
      <c r="I85" s="148"/>
      <c r="J85" s="148"/>
      <c r="K85" s="148"/>
      <c r="L85" s="148"/>
      <c r="M85" s="148"/>
      <c r="N85" s="148"/>
      <c r="O85" s="148"/>
      <c r="P85" s="148"/>
      <c r="Q85" s="148"/>
      <c r="R85" s="148"/>
      <c r="S85" s="148"/>
      <c r="T85" s="148"/>
      <c r="U85" s="148"/>
      <c r="V85" s="148"/>
      <c r="W85" s="148"/>
      <c r="X85" s="148"/>
      <c r="Y85" s="148"/>
      <c r="Z85" s="148"/>
      <c r="AA85" s="148"/>
      <c r="AB85" s="148"/>
      <c r="AC85" s="148"/>
    </row>
    <row r="86" spans="1:29" ht="12" customHeight="1">
      <c r="A86" s="72"/>
      <c r="B86" s="140" t="s">
        <v>132</v>
      </c>
      <c r="C86" s="421" t="s">
        <v>197</v>
      </c>
      <c r="D86" s="286"/>
      <c r="E86" s="286"/>
      <c r="F86" s="286"/>
      <c r="G86" s="286"/>
      <c r="H86" s="360"/>
      <c r="I86" s="72"/>
      <c r="J86" s="72"/>
      <c r="K86" s="72"/>
      <c r="L86" s="72"/>
      <c r="M86" s="72"/>
      <c r="N86" s="72"/>
      <c r="O86" s="72"/>
      <c r="P86" s="72"/>
      <c r="Q86" s="72"/>
      <c r="R86" s="72"/>
      <c r="S86" s="72"/>
      <c r="T86" s="72"/>
      <c r="U86" s="72"/>
      <c r="V86" s="72"/>
      <c r="W86" s="72"/>
      <c r="X86" s="72"/>
      <c r="Y86" s="72"/>
      <c r="Z86" s="72"/>
      <c r="AA86" s="72"/>
      <c r="AB86" s="72"/>
      <c r="AC86" s="72"/>
    </row>
    <row r="87" spans="1:29" ht="12" customHeight="1">
      <c r="A87" s="72"/>
      <c r="B87" s="173"/>
      <c r="C87" s="134"/>
      <c r="D87" s="134"/>
      <c r="E87" s="134"/>
      <c r="F87" s="134"/>
      <c r="G87" s="134"/>
      <c r="H87" s="174"/>
      <c r="I87" s="72"/>
      <c r="J87" s="72"/>
      <c r="K87" s="72"/>
      <c r="L87" s="72"/>
      <c r="M87" s="72"/>
      <c r="N87" s="72"/>
      <c r="O87" s="72"/>
      <c r="P87" s="72"/>
      <c r="Q87" s="72"/>
      <c r="R87" s="72"/>
      <c r="S87" s="72"/>
      <c r="T87" s="72"/>
      <c r="U87" s="72"/>
      <c r="V87" s="72"/>
      <c r="W87" s="72"/>
      <c r="X87" s="72"/>
      <c r="Y87" s="72"/>
      <c r="Z87" s="72"/>
      <c r="AA87" s="72"/>
      <c r="AB87" s="72"/>
      <c r="AC87" s="72"/>
    </row>
    <row r="88" spans="1:29" ht="30" customHeight="1">
      <c r="A88" s="72"/>
      <c r="B88" s="385" t="s">
        <v>198</v>
      </c>
      <c r="C88" s="293"/>
      <c r="D88" s="389" t="s">
        <v>199</v>
      </c>
      <c r="E88" s="286"/>
      <c r="F88" s="286"/>
      <c r="G88" s="286"/>
      <c r="H88" s="293"/>
      <c r="I88" s="72"/>
      <c r="J88" s="72"/>
      <c r="K88" s="72"/>
      <c r="L88" s="72"/>
      <c r="M88" s="72"/>
      <c r="N88" s="72"/>
      <c r="O88" s="72"/>
      <c r="P88" s="72"/>
      <c r="Q88" s="72"/>
      <c r="R88" s="72"/>
      <c r="S88" s="72"/>
      <c r="T88" s="72"/>
      <c r="U88" s="72"/>
      <c r="V88" s="72"/>
      <c r="W88" s="72"/>
      <c r="X88" s="72"/>
      <c r="Y88" s="72"/>
      <c r="Z88" s="72"/>
      <c r="AA88" s="72"/>
      <c r="AB88" s="72"/>
      <c r="AC88" s="72"/>
    </row>
    <row r="89" spans="1:29" ht="18.75" customHeight="1">
      <c r="A89" s="72"/>
      <c r="B89" s="175">
        <v>2</v>
      </c>
      <c r="C89" s="422" t="s">
        <v>164</v>
      </c>
      <c r="D89" s="286"/>
      <c r="E89" s="286"/>
      <c r="F89" s="286"/>
      <c r="G89" s="287"/>
      <c r="H89" s="176" t="s">
        <v>165</v>
      </c>
      <c r="I89" s="72"/>
      <c r="J89" s="72"/>
      <c r="K89" s="72"/>
      <c r="L89" s="72"/>
      <c r="M89" s="72"/>
      <c r="N89" s="72"/>
      <c r="O89" s="72"/>
      <c r="P89" s="72"/>
      <c r="Q89" s="72"/>
      <c r="R89" s="72"/>
      <c r="S89" s="72"/>
      <c r="T89" s="72"/>
      <c r="U89" s="72"/>
      <c r="V89" s="72"/>
      <c r="W89" s="72"/>
      <c r="X89" s="72"/>
      <c r="Y89" s="72"/>
      <c r="Z89" s="72"/>
      <c r="AA89" s="72"/>
      <c r="AB89" s="72"/>
      <c r="AC89" s="72"/>
    </row>
    <row r="90" spans="1:29" ht="15" customHeight="1">
      <c r="A90" s="95"/>
      <c r="B90" s="177" t="s">
        <v>200</v>
      </c>
      <c r="C90" s="363" t="s">
        <v>201</v>
      </c>
      <c r="D90" s="286"/>
      <c r="E90" s="286"/>
      <c r="F90" s="286"/>
      <c r="G90" s="287"/>
      <c r="H90" s="152">
        <f>H57</f>
        <v>260.86633333699092</v>
      </c>
      <c r="I90" s="95"/>
      <c r="J90" s="95"/>
      <c r="K90" s="95"/>
      <c r="L90" s="95"/>
      <c r="M90" s="95"/>
      <c r="N90" s="95"/>
      <c r="O90" s="95"/>
      <c r="P90" s="95"/>
      <c r="Q90" s="95"/>
      <c r="R90" s="95"/>
      <c r="S90" s="95"/>
      <c r="T90" s="95"/>
      <c r="U90" s="95"/>
      <c r="V90" s="95"/>
      <c r="W90" s="95"/>
      <c r="X90" s="95"/>
      <c r="Y90" s="95"/>
      <c r="Z90" s="95"/>
      <c r="AA90" s="95"/>
      <c r="AB90" s="95"/>
      <c r="AC90" s="95"/>
    </row>
    <row r="91" spans="1:29" ht="15" customHeight="1">
      <c r="A91" s="95"/>
      <c r="B91" s="177" t="s">
        <v>202</v>
      </c>
      <c r="C91" s="363" t="s">
        <v>203</v>
      </c>
      <c r="D91" s="286"/>
      <c r="E91" s="286"/>
      <c r="F91" s="286"/>
      <c r="G91" s="287"/>
      <c r="H91" s="152">
        <f>H69</f>
        <v>618</v>
      </c>
      <c r="I91" s="95"/>
      <c r="J91" s="95"/>
      <c r="K91" s="95"/>
      <c r="L91" s="95"/>
      <c r="M91" s="95"/>
      <c r="N91" s="95"/>
      <c r="O91" s="95"/>
      <c r="P91" s="95"/>
      <c r="Q91" s="95"/>
      <c r="R91" s="95"/>
      <c r="S91" s="95"/>
      <c r="T91" s="95"/>
      <c r="U91" s="95"/>
      <c r="V91" s="95"/>
      <c r="W91" s="95"/>
      <c r="X91" s="95"/>
      <c r="Y91" s="95"/>
      <c r="Z91" s="95"/>
      <c r="AA91" s="95"/>
      <c r="AB91" s="95"/>
      <c r="AC91" s="95"/>
    </row>
    <row r="92" spans="1:29" ht="15" customHeight="1">
      <c r="A92" s="95"/>
      <c r="B92" s="177" t="s">
        <v>204</v>
      </c>
      <c r="C92" s="374" t="s">
        <v>184</v>
      </c>
      <c r="D92" s="286"/>
      <c r="E92" s="286"/>
      <c r="F92" s="286"/>
      <c r="G92" s="287"/>
      <c r="H92" s="152">
        <f>H85</f>
        <v>244.60999999999999</v>
      </c>
      <c r="I92" s="95"/>
      <c r="J92" s="95"/>
      <c r="K92" s="95"/>
      <c r="L92" s="95"/>
      <c r="M92" s="95"/>
      <c r="N92" s="95"/>
      <c r="O92" s="95"/>
      <c r="P92" s="95"/>
      <c r="Q92" s="95"/>
      <c r="R92" s="95"/>
      <c r="S92" s="95"/>
      <c r="T92" s="95"/>
      <c r="U92" s="95"/>
      <c r="V92" s="95"/>
      <c r="W92" s="95"/>
      <c r="X92" s="95"/>
      <c r="Y92" s="95"/>
      <c r="Z92" s="95"/>
      <c r="AA92" s="95"/>
      <c r="AB92" s="95"/>
      <c r="AC92" s="95"/>
    </row>
    <row r="93" spans="1:29" ht="28.5" customHeight="1">
      <c r="A93" s="95"/>
      <c r="B93" s="423" t="s">
        <v>205</v>
      </c>
      <c r="C93" s="376"/>
      <c r="D93" s="376"/>
      <c r="E93" s="376"/>
      <c r="F93" s="376"/>
      <c r="G93" s="377"/>
      <c r="H93" s="178">
        <f>SUM(H90:H92)</f>
        <v>1123.4763333369908</v>
      </c>
      <c r="I93" s="95"/>
      <c r="J93" s="95"/>
      <c r="K93" s="95"/>
      <c r="L93" s="95"/>
      <c r="M93" s="95"/>
      <c r="N93" s="95"/>
      <c r="O93" s="95"/>
      <c r="P93" s="95"/>
      <c r="Q93" s="95"/>
      <c r="R93" s="95"/>
      <c r="S93" s="95"/>
      <c r="T93" s="95"/>
      <c r="U93" s="95"/>
      <c r="V93" s="95"/>
      <c r="W93" s="95"/>
      <c r="X93" s="95"/>
      <c r="Y93" s="95"/>
      <c r="Z93" s="95"/>
      <c r="AA93" s="95"/>
      <c r="AB93" s="95"/>
      <c r="AC93" s="95"/>
    </row>
    <row r="94" spans="1:29" ht="78" customHeight="1">
      <c r="A94" s="95"/>
      <c r="B94" s="14"/>
      <c r="C94" s="179"/>
      <c r="D94" s="179"/>
      <c r="E94" s="179"/>
      <c r="F94" s="179"/>
      <c r="G94" s="179"/>
      <c r="H94" s="180"/>
      <c r="I94" s="95"/>
      <c r="J94" s="95"/>
      <c r="K94" s="95"/>
      <c r="L94" s="95"/>
      <c r="M94" s="95"/>
      <c r="N94" s="95"/>
      <c r="O94" s="95"/>
      <c r="P94" s="95"/>
      <c r="Q94" s="95"/>
      <c r="R94" s="95"/>
      <c r="S94" s="95"/>
      <c r="T94" s="95"/>
      <c r="U94" s="95"/>
      <c r="V94" s="95"/>
      <c r="W94" s="95"/>
      <c r="X94" s="95"/>
      <c r="Y94" s="95"/>
      <c r="Z94" s="95"/>
      <c r="AA94" s="95"/>
      <c r="AB94" s="95"/>
      <c r="AC94" s="95"/>
    </row>
    <row r="95" spans="1:29" ht="19.5" customHeight="1">
      <c r="A95" s="95"/>
      <c r="B95" s="424" t="s">
        <v>206</v>
      </c>
      <c r="C95" s="333"/>
      <c r="D95" s="422" t="s">
        <v>207</v>
      </c>
      <c r="E95" s="286"/>
      <c r="F95" s="286"/>
      <c r="G95" s="286"/>
      <c r="H95" s="293"/>
      <c r="I95" s="95"/>
      <c r="J95" s="95"/>
      <c r="K95" s="95"/>
      <c r="L95" s="95"/>
      <c r="M95" s="95"/>
      <c r="N95" s="95"/>
      <c r="O95" s="95"/>
      <c r="P95" s="95"/>
      <c r="Q95" s="95"/>
      <c r="R95" s="95"/>
      <c r="S95" s="95"/>
      <c r="T95" s="95"/>
      <c r="U95" s="95"/>
      <c r="V95" s="95"/>
      <c r="W95" s="95"/>
      <c r="X95" s="95"/>
      <c r="Y95" s="95"/>
      <c r="Z95" s="95"/>
      <c r="AA95" s="95"/>
      <c r="AB95" s="95"/>
      <c r="AC95" s="95"/>
    </row>
    <row r="96" spans="1:29" ht="15.75" customHeight="1">
      <c r="A96" s="72"/>
      <c r="B96" s="151"/>
      <c r="C96" s="334" t="s">
        <v>164</v>
      </c>
      <c r="D96" s="286"/>
      <c r="E96" s="286"/>
      <c r="F96" s="286"/>
      <c r="G96" s="287"/>
      <c r="H96" s="137" t="s">
        <v>165</v>
      </c>
      <c r="I96" s="72"/>
      <c r="J96" s="72"/>
      <c r="K96" s="72"/>
      <c r="L96" s="72"/>
      <c r="M96" s="72"/>
      <c r="N96" s="72"/>
      <c r="O96" s="72"/>
      <c r="P96" s="72"/>
      <c r="Q96" s="72"/>
      <c r="R96" s="72"/>
      <c r="S96" s="72"/>
      <c r="T96" s="72"/>
      <c r="U96" s="72"/>
      <c r="V96" s="72"/>
      <c r="W96" s="72"/>
      <c r="X96" s="72"/>
      <c r="Y96" s="72"/>
      <c r="Z96" s="72"/>
      <c r="AA96" s="72"/>
      <c r="AB96" s="72"/>
      <c r="AC96" s="72"/>
    </row>
    <row r="97" spans="1:29" ht="15" customHeight="1">
      <c r="A97" s="72"/>
      <c r="B97" s="114" t="s">
        <v>107</v>
      </c>
      <c r="C97" s="425" t="s">
        <v>208</v>
      </c>
      <c r="D97" s="286"/>
      <c r="E97" s="286"/>
      <c r="F97" s="286"/>
      <c r="G97" s="287"/>
      <c r="H97" s="181">
        <f>ROUND((H48/12)+(H53/12)+(H48/12/12)+(H54/12),2)*0.05</f>
        <v>8.375</v>
      </c>
      <c r="I97" s="72"/>
      <c r="J97" s="72"/>
      <c r="K97" s="72"/>
      <c r="L97" s="72"/>
      <c r="M97" s="72"/>
      <c r="N97" s="72"/>
      <c r="O97" s="72"/>
      <c r="P97" s="72"/>
      <c r="Q97" s="72"/>
      <c r="R97" s="72"/>
      <c r="S97" s="72"/>
      <c r="T97" s="72"/>
      <c r="U97" s="72"/>
      <c r="V97" s="72"/>
      <c r="W97" s="72"/>
      <c r="X97" s="72"/>
      <c r="Y97" s="72"/>
      <c r="Z97" s="72"/>
      <c r="AA97" s="72"/>
      <c r="AB97" s="72"/>
      <c r="AC97" s="72"/>
    </row>
    <row r="98" spans="1:29" ht="15" customHeight="1">
      <c r="A98" s="72"/>
      <c r="B98" s="114" t="s">
        <v>109</v>
      </c>
      <c r="C98" s="425" t="s">
        <v>209</v>
      </c>
      <c r="D98" s="286"/>
      <c r="E98" s="286"/>
      <c r="F98" s="286"/>
      <c r="G98" s="287"/>
      <c r="H98" s="181">
        <f>H97*F68</f>
        <v>0.67</v>
      </c>
      <c r="I98" s="72"/>
      <c r="J98" s="72"/>
      <c r="K98" s="72"/>
      <c r="L98" s="72"/>
      <c r="M98" s="72"/>
      <c r="N98" s="72"/>
      <c r="O98" s="72"/>
      <c r="P98" s="72"/>
      <c r="Q98" s="72"/>
      <c r="R98" s="72"/>
      <c r="S98" s="72"/>
      <c r="T98" s="72"/>
      <c r="U98" s="72"/>
      <c r="V98" s="72"/>
      <c r="W98" s="72"/>
      <c r="X98" s="72"/>
      <c r="Y98" s="72"/>
      <c r="Z98" s="72"/>
      <c r="AA98" s="72"/>
      <c r="AB98" s="72"/>
      <c r="AC98" s="72"/>
    </row>
    <row r="99" spans="1:29" ht="15" customHeight="1">
      <c r="A99" s="72"/>
      <c r="B99" s="114" t="s">
        <v>111</v>
      </c>
      <c r="C99" s="428" t="s">
        <v>210</v>
      </c>
      <c r="D99" s="286"/>
      <c r="E99" s="286"/>
      <c r="F99" s="286"/>
      <c r="G99" s="287"/>
      <c r="H99" s="181">
        <f>ROUND((((H48*0.08)*0.4)*0.06),2)</f>
        <v>3.22</v>
      </c>
      <c r="I99" s="72"/>
      <c r="J99" s="72"/>
      <c r="K99" s="72"/>
      <c r="L99" s="72"/>
      <c r="M99" s="72"/>
      <c r="N99" s="72"/>
      <c r="O99" s="72"/>
      <c r="P99" s="72"/>
      <c r="Q99" s="72"/>
      <c r="R99" s="72"/>
      <c r="S99" s="72"/>
      <c r="T99" s="72"/>
      <c r="U99" s="72"/>
      <c r="V99" s="72"/>
      <c r="W99" s="72"/>
      <c r="X99" s="72"/>
      <c r="Y99" s="72"/>
      <c r="Z99" s="72"/>
      <c r="AA99" s="72"/>
      <c r="AB99" s="72"/>
      <c r="AC99" s="72"/>
    </row>
    <row r="100" spans="1:29" ht="15" customHeight="1">
      <c r="A100" s="72"/>
      <c r="B100" s="114" t="s">
        <v>114</v>
      </c>
      <c r="C100" s="425" t="s">
        <v>211</v>
      </c>
      <c r="D100" s="286"/>
      <c r="E100" s="286"/>
      <c r="F100" s="286"/>
      <c r="G100" s="287"/>
      <c r="H100" s="181">
        <f>ROUND(((H48/30)*7)/H14*0.9,2)</f>
        <v>11.76</v>
      </c>
      <c r="I100" s="72"/>
      <c r="J100" s="72"/>
      <c r="K100" s="72"/>
      <c r="L100" s="72"/>
      <c r="M100" s="72"/>
      <c r="N100" s="72"/>
      <c r="O100" s="72"/>
      <c r="P100" s="72"/>
      <c r="Q100" s="72"/>
      <c r="R100" s="72"/>
      <c r="S100" s="72"/>
      <c r="T100" s="72"/>
      <c r="U100" s="72"/>
      <c r="V100" s="72"/>
      <c r="W100" s="72"/>
      <c r="X100" s="72"/>
      <c r="Y100" s="72"/>
      <c r="Z100" s="72"/>
      <c r="AA100" s="72"/>
      <c r="AB100" s="72"/>
      <c r="AC100" s="72"/>
    </row>
    <row r="101" spans="1:29" ht="15" customHeight="1">
      <c r="A101" s="72"/>
      <c r="B101" s="114" t="s">
        <v>145</v>
      </c>
      <c r="C101" s="425" t="s">
        <v>212</v>
      </c>
      <c r="D101" s="286"/>
      <c r="E101" s="286"/>
      <c r="F101" s="286"/>
      <c r="G101" s="287"/>
      <c r="H101" s="182">
        <f>ROUND(H100*F69,2)</f>
        <v>4.33</v>
      </c>
      <c r="I101" s="72"/>
      <c r="J101" s="72"/>
      <c r="K101" s="72"/>
      <c r="L101" s="72"/>
      <c r="M101" s="72"/>
      <c r="N101" s="72"/>
      <c r="O101" s="72"/>
      <c r="P101" s="72"/>
      <c r="Q101" s="72"/>
      <c r="R101" s="72"/>
      <c r="S101" s="72"/>
      <c r="T101" s="72"/>
      <c r="U101" s="72"/>
      <c r="V101" s="72"/>
      <c r="W101" s="72"/>
      <c r="X101" s="72"/>
      <c r="Y101" s="72"/>
      <c r="Z101" s="72"/>
      <c r="AA101" s="72"/>
      <c r="AB101" s="72"/>
      <c r="AC101" s="72"/>
    </row>
    <row r="102" spans="1:29" ht="15" customHeight="1">
      <c r="A102" s="72"/>
      <c r="B102" s="114" t="s">
        <v>114</v>
      </c>
      <c r="C102" s="428" t="s">
        <v>213</v>
      </c>
      <c r="D102" s="286"/>
      <c r="E102" s="286"/>
      <c r="F102" s="286"/>
      <c r="G102" s="287"/>
      <c r="H102" s="181">
        <f>ROUND(0.08*0.4*(H48+H53+H54+H109)*0.9,2)</f>
        <v>58.93</v>
      </c>
      <c r="I102" s="72"/>
      <c r="J102" s="72"/>
      <c r="K102" s="72"/>
      <c r="L102" s="72"/>
      <c r="M102" s="72"/>
      <c r="N102" s="72"/>
      <c r="O102" s="72"/>
      <c r="P102" s="72"/>
      <c r="Q102" s="72"/>
      <c r="R102" s="72"/>
      <c r="S102" s="72"/>
      <c r="T102" s="72"/>
      <c r="U102" s="72"/>
      <c r="V102" s="72"/>
      <c r="W102" s="72"/>
      <c r="X102" s="72"/>
      <c r="Y102" s="72"/>
      <c r="Z102" s="72"/>
      <c r="AA102" s="72"/>
      <c r="AB102" s="72"/>
      <c r="AC102" s="72"/>
    </row>
    <row r="103" spans="1:29" ht="28.5" customHeight="1">
      <c r="A103" s="95"/>
      <c r="B103" s="423" t="s">
        <v>214</v>
      </c>
      <c r="C103" s="376"/>
      <c r="D103" s="376"/>
      <c r="E103" s="377"/>
      <c r="F103" s="429"/>
      <c r="G103" s="377"/>
      <c r="H103" s="178">
        <f>SUM(H97:H102)</f>
        <v>87.284999999999997</v>
      </c>
      <c r="I103" s="95"/>
      <c r="J103" s="95"/>
      <c r="K103" s="95"/>
      <c r="L103" s="95"/>
      <c r="M103" s="95"/>
      <c r="N103" s="95"/>
      <c r="O103" s="95"/>
      <c r="P103" s="95"/>
      <c r="Q103" s="95"/>
      <c r="R103" s="95"/>
      <c r="S103" s="95"/>
      <c r="T103" s="95"/>
      <c r="U103" s="95"/>
      <c r="V103" s="95"/>
      <c r="W103" s="95"/>
      <c r="X103" s="95"/>
      <c r="Y103" s="95"/>
      <c r="Z103" s="95"/>
      <c r="AA103" s="95"/>
      <c r="AB103" s="95"/>
      <c r="AC103" s="95"/>
    </row>
    <row r="104" spans="1:29" ht="16.5" customHeight="1">
      <c r="A104" s="72"/>
      <c r="B104" s="107"/>
      <c r="C104" s="107"/>
      <c r="D104" s="107"/>
      <c r="E104" s="107"/>
      <c r="F104" s="107"/>
      <c r="G104" s="107"/>
      <c r="H104" s="107"/>
      <c r="I104" s="72"/>
      <c r="J104" s="72"/>
      <c r="K104" s="72"/>
      <c r="L104" s="72"/>
      <c r="M104" s="72"/>
      <c r="N104" s="72"/>
      <c r="O104" s="72"/>
      <c r="P104" s="72"/>
      <c r="Q104" s="72"/>
      <c r="R104" s="72"/>
      <c r="S104" s="72"/>
      <c r="T104" s="72"/>
      <c r="U104" s="72"/>
      <c r="V104" s="72"/>
      <c r="W104" s="72"/>
      <c r="X104" s="72"/>
      <c r="Y104" s="72"/>
      <c r="Z104" s="72"/>
      <c r="AA104" s="72"/>
      <c r="AB104" s="72"/>
      <c r="AC104" s="72"/>
    </row>
    <row r="105" spans="1:29" ht="17.25" customHeight="1">
      <c r="A105" s="148"/>
      <c r="B105" s="424" t="s">
        <v>215</v>
      </c>
      <c r="C105" s="333"/>
      <c r="D105" s="430" t="s">
        <v>216</v>
      </c>
      <c r="E105" s="298"/>
      <c r="F105" s="298"/>
      <c r="G105" s="298"/>
      <c r="H105" s="299"/>
      <c r="I105" s="183"/>
      <c r="J105" s="148"/>
      <c r="K105" s="148"/>
      <c r="L105" s="148"/>
      <c r="M105" s="148"/>
      <c r="N105" s="148"/>
      <c r="O105" s="148"/>
      <c r="P105" s="148"/>
      <c r="Q105" s="148"/>
      <c r="R105" s="148"/>
      <c r="S105" s="148"/>
      <c r="T105" s="148"/>
      <c r="U105" s="148"/>
      <c r="V105" s="148"/>
      <c r="W105" s="148"/>
      <c r="X105" s="148"/>
      <c r="Y105" s="148"/>
      <c r="Z105" s="148"/>
      <c r="AA105" s="148"/>
      <c r="AB105" s="148"/>
      <c r="AC105" s="148"/>
    </row>
    <row r="106" spans="1:29" ht="33.75" customHeight="1">
      <c r="A106" s="148"/>
      <c r="B106" s="431" t="s">
        <v>217</v>
      </c>
      <c r="C106" s="286"/>
      <c r="D106" s="286"/>
      <c r="E106" s="286"/>
      <c r="F106" s="286"/>
      <c r="G106" s="287"/>
      <c r="H106" s="184">
        <f>H48+H90</f>
        <v>1940.2301742460818</v>
      </c>
      <c r="I106" s="183"/>
      <c r="J106" s="148"/>
      <c r="K106" s="148"/>
      <c r="L106" s="148"/>
      <c r="M106" s="148"/>
      <c r="N106" s="148"/>
      <c r="O106" s="148"/>
      <c r="P106" s="148"/>
      <c r="Q106" s="148"/>
      <c r="R106" s="148"/>
      <c r="S106" s="148"/>
      <c r="T106" s="148"/>
      <c r="U106" s="148"/>
      <c r="V106" s="148"/>
      <c r="W106" s="148"/>
      <c r="X106" s="148"/>
      <c r="Y106" s="148"/>
      <c r="Z106" s="148"/>
      <c r="AA106" s="148"/>
      <c r="AB106" s="148"/>
      <c r="AC106" s="148"/>
    </row>
    <row r="107" spans="1:29" ht="17.25" customHeight="1">
      <c r="A107" s="72"/>
      <c r="B107" s="385" t="s">
        <v>218</v>
      </c>
      <c r="C107" s="293"/>
      <c r="D107" s="389" t="s">
        <v>219</v>
      </c>
      <c r="E107" s="286"/>
      <c r="F107" s="286"/>
      <c r="G107" s="286"/>
      <c r="H107" s="287"/>
      <c r="J107" s="72"/>
      <c r="K107" s="72"/>
      <c r="L107" s="72"/>
      <c r="M107" s="72"/>
      <c r="N107" s="72"/>
      <c r="O107" s="72"/>
      <c r="P107" s="72"/>
      <c r="Q107" s="72"/>
      <c r="R107" s="72"/>
      <c r="S107" s="72"/>
      <c r="T107" s="72"/>
      <c r="U107" s="72"/>
      <c r="V107" s="72"/>
      <c r="W107" s="72"/>
      <c r="X107" s="72"/>
      <c r="Y107" s="72"/>
      <c r="Z107" s="72"/>
      <c r="AA107" s="72"/>
      <c r="AB107" s="72"/>
      <c r="AC107" s="72"/>
    </row>
    <row r="108" spans="1:29" ht="15.75" customHeight="1">
      <c r="A108" s="72"/>
      <c r="B108" s="185"/>
      <c r="C108" s="432" t="s">
        <v>164</v>
      </c>
      <c r="D108" s="286"/>
      <c r="E108" s="286"/>
      <c r="F108" s="286"/>
      <c r="G108" s="287"/>
      <c r="H108" s="186" t="s">
        <v>165</v>
      </c>
      <c r="I108" s="187"/>
      <c r="J108" s="72"/>
      <c r="K108" s="72"/>
      <c r="L108" s="72"/>
      <c r="M108" s="72"/>
      <c r="N108" s="72"/>
      <c r="O108" s="72"/>
      <c r="P108" s="72"/>
      <c r="Q108" s="72"/>
      <c r="R108" s="72"/>
      <c r="S108" s="72"/>
      <c r="T108" s="72"/>
      <c r="U108" s="72"/>
      <c r="V108" s="72"/>
      <c r="W108" s="72"/>
      <c r="X108" s="72"/>
      <c r="Y108" s="72"/>
      <c r="Z108" s="72"/>
      <c r="AA108" s="72"/>
      <c r="AB108" s="72"/>
      <c r="AC108" s="72"/>
    </row>
    <row r="109" spans="1:29" ht="19.5" customHeight="1">
      <c r="A109" s="72"/>
      <c r="B109" s="114" t="s">
        <v>107</v>
      </c>
      <c r="C109" s="120" t="s">
        <v>220</v>
      </c>
      <c r="D109" s="433"/>
      <c r="E109" s="286"/>
      <c r="F109" s="286"/>
      <c r="G109" s="287"/>
      <c r="H109" s="152">
        <f>H106*0.09075</f>
        <v>176.07588831283192</v>
      </c>
      <c r="I109" s="188" t="s">
        <v>221</v>
      </c>
      <c r="J109" s="72"/>
      <c r="K109" s="72"/>
      <c r="L109" s="72"/>
      <c r="M109" s="72"/>
      <c r="N109" s="72"/>
      <c r="O109" s="72"/>
      <c r="P109" s="72"/>
      <c r="Q109" s="72"/>
      <c r="R109" s="72"/>
      <c r="S109" s="72"/>
      <c r="T109" s="72"/>
      <c r="U109" s="72"/>
      <c r="V109" s="72"/>
      <c r="W109" s="72"/>
      <c r="X109" s="72"/>
      <c r="Y109" s="72"/>
      <c r="Z109" s="72"/>
      <c r="AA109" s="72"/>
      <c r="AB109" s="72"/>
      <c r="AC109" s="72"/>
    </row>
    <row r="110" spans="1:29" ht="19.5" customHeight="1">
      <c r="A110" s="72"/>
      <c r="B110" s="114" t="s">
        <v>109</v>
      </c>
      <c r="C110" s="189" t="s">
        <v>222</v>
      </c>
      <c r="D110" s="155"/>
      <c r="E110" s="155"/>
      <c r="F110" s="155"/>
      <c r="G110" s="190"/>
      <c r="H110" s="152">
        <f>(((H48)/30)*2.96)/12</f>
        <v>13.80810269191919</v>
      </c>
      <c r="I110" s="191" t="s">
        <v>223</v>
      </c>
      <c r="J110" s="72"/>
      <c r="K110" s="72"/>
      <c r="L110" s="72"/>
      <c r="M110" s="72"/>
      <c r="N110" s="72"/>
      <c r="O110" s="72"/>
      <c r="P110" s="72"/>
      <c r="Q110" s="72"/>
      <c r="R110" s="72"/>
      <c r="S110" s="72"/>
      <c r="T110" s="72"/>
      <c r="U110" s="72"/>
      <c r="V110" s="72"/>
      <c r="W110" s="72"/>
      <c r="X110" s="72"/>
      <c r="Y110" s="72"/>
      <c r="Z110" s="72"/>
      <c r="AA110" s="72"/>
      <c r="AB110" s="72"/>
      <c r="AC110" s="72"/>
    </row>
    <row r="111" spans="1:29" ht="19.5" customHeight="1">
      <c r="A111" s="72"/>
      <c r="B111" s="114" t="s">
        <v>111</v>
      </c>
      <c r="C111" s="189" t="s">
        <v>224</v>
      </c>
      <c r="D111" s="155"/>
      <c r="E111" s="155"/>
      <c r="F111" s="155"/>
      <c r="G111" s="190"/>
      <c r="H111" s="152">
        <f>IF(I110="S",((((5/30)*(H48))/12)*0.015),IF(I110="N",0,"INFORME S ou N"))</f>
        <v>0.34986746685606057</v>
      </c>
      <c r="I111" s="188" t="s">
        <v>221</v>
      </c>
      <c r="J111" s="72"/>
      <c r="K111" s="72"/>
      <c r="L111" s="72"/>
      <c r="M111" s="72"/>
      <c r="N111" s="72"/>
      <c r="O111" s="72"/>
      <c r="P111" s="72"/>
      <c r="Q111" s="72"/>
      <c r="R111" s="72"/>
      <c r="S111" s="72"/>
      <c r="T111" s="72"/>
      <c r="U111" s="72"/>
      <c r="V111" s="72"/>
      <c r="W111" s="72"/>
      <c r="X111" s="72"/>
      <c r="Y111" s="72"/>
      <c r="Z111" s="72"/>
      <c r="AA111" s="72"/>
      <c r="AB111" s="72"/>
      <c r="AC111" s="72"/>
    </row>
    <row r="112" spans="1:29" ht="19.5" customHeight="1">
      <c r="A112" s="72"/>
      <c r="B112" s="114" t="s">
        <v>114</v>
      </c>
      <c r="C112" s="189" t="s">
        <v>225</v>
      </c>
      <c r="D112" s="155"/>
      <c r="E112" s="155"/>
      <c r="F112" s="155"/>
      <c r="G112" s="190"/>
      <c r="H112" s="152">
        <f>ROUND((((15/30)*H48)/12)*0.0078,2)</f>
        <v>0.55000000000000004</v>
      </c>
      <c r="I112" s="191" t="s">
        <v>223</v>
      </c>
      <c r="J112" s="72"/>
      <c r="K112" s="72"/>
      <c r="L112" s="72"/>
      <c r="M112" s="72"/>
      <c r="N112" s="72"/>
      <c r="O112" s="72"/>
      <c r="P112" s="72"/>
      <c r="Q112" s="72"/>
      <c r="R112" s="72"/>
      <c r="S112" s="72"/>
      <c r="T112" s="72"/>
      <c r="U112" s="72"/>
      <c r="V112" s="72"/>
      <c r="W112" s="72"/>
      <c r="X112" s="72"/>
      <c r="Y112" s="72"/>
      <c r="Z112" s="72"/>
      <c r="AA112" s="72"/>
      <c r="AB112" s="72"/>
      <c r="AC112" s="72"/>
    </row>
    <row r="113" spans="1:29" ht="19.5" customHeight="1">
      <c r="A113" s="72"/>
      <c r="B113" s="114" t="s">
        <v>145</v>
      </c>
      <c r="C113" s="189" t="s">
        <v>226</v>
      </c>
      <c r="D113" s="155"/>
      <c r="E113" s="155"/>
      <c r="F113" s="155"/>
      <c r="G113" s="190"/>
      <c r="H113" s="152">
        <f>IF(I112="S",(((1+1/3)*(4/12))*(H48))/12*0.02,IF(I112="N",0,"INFORME S ou N"))</f>
        <v>1.2439732154882155</v>
      </c>
      <c r="I113" s="72"/>
      <c r="J113" s="72"/>
      <c r="K113" s="72"/>
      <c r="L113" s="72"/>
      <c r="M113" s="72"/>
      <c r="N113" s="72"/>
      <c r="O113" s="72"/>
      <c r="P113" s="72"/>
      <c r="Q113" s="72"/>
      <c r="R113" s="72"/>
      <c r="S113" s="72"/>
      <c r="T113" s="72"/>
      <c r="U113" s="72"/>
      <c r="V113" s="72"/>
      <c r="W113" s="72"/>
      <c r="X113" s="72"/>
      <c r="Y113" s="72"/>
      <c r="Z113" s="72"/>
      <c r="AA113" s="72"/>
      <c r="AB113" s="72"/>
      <c r="AC113" s="72"/>
    </row>
    <row r="114" spans="1:29" ht="19.5" customHeight="1">
      <c r="A114" s="72"/>
      <c r="B114" s="192" t="s">
        <v>147</v>
      </c>
      <c r="C114" s="425" t="s">
        <v>227</v>
      </c>
      <c r="D114" s="286"/>
      <c r="E114" s="286"/>
      <c r="F114" s="286"/>
      <c r="G114" s="287"/>
      <c r="H114" s="171">
        <f>(((H48)/30))*5/12</f>
        <v>23.324497790404038</v>
      </c>
      <c r="I114" s="72"/>
      <c r="J114" s="72"/>
      <c r="K114" s="72"/>
      <c r="L114" s="72"/>
      <c r="M114" s="72"/>
      <c r="N114" s="72"/>
      <c r="O114" s="72"/>
      <c r="P114" s="72"/>
      <c r="Q114" s="72"/>
      <c r="R114" s="72"/>
      <c r="S114" s="72"/>
      <c r="T114" s="72"/>
      <c r="U114" s="72"/>
      <c r="V114" s="72"/>
      <c r="W114" s="72"/>
      <c r="X114" s="72"/>
      <c r="Y114" s="72"/>
      <c r="Z114" s="72"/>
      <c r="AA114" s="72"/>
      <c r="AB114" s="72"/>
      <c r="AC114" s="72"/>
    </row>
    <row r="115" spans="1:29" ht="14.25" customHeight="1">
      <c r="A115" s="72"/>
      <c r="B115" s="193"/>
      <c r="C115" s="22"/>
      <c r="D115" s="194"/>
      <c r="E115" s="195"/>
      <c r="F115" s="196"/>
      <c r="G115" s="197" t="s">
        <v>228</v>
      </c>
      <c r="H115" s="198">
        <f>SUM(H109:H114)</f>
        <v>215.35232947749944</v>
      </c>
      <c r="I115" s="72"/>
      <c r="J115" s="72"/>
      <c r="K115" s="72"/>
      <c r="L115" s="72"/>
      <c r="M115" s="72"/>
      <c r="N115" s="72"/>
      <c r="O115" s="72"/>
      <c r="P115" s="72"/>
      <c r="Q115" s="72"/>
      <c r="R115" s="72"/>
      <c r="S115" s="72"/>
      <c r="T115" s="72"/>
      <c r="U115" s="72"/>
      <c r="V115" s="72"/>
      <c r="W115" s="72"/>
      <c r="X115" s="72"/>
      <c r="Y115" s="72"/>
      <c r="Z115" s="72"/>
      <c r="AA115" s="72"/>
      <c r="AB115" s="72"/>
      <c r="AC115" s="72"/>
    </row>
    <row r="116" spans="1:29" ht="14.25" customHeight="1">
      <c r="A116" s="72"/>
      <c r="B116" s="199" t="s">
        <v>149</v>
      </c>
      <c r="C116" s="200" t="s">
        <v>229</v>
      </c>
      <c r="D116" s="200"/>
      <c r="E116" s="201"/>
      <c r="F116" s="202"/>
      <c r="G116" s="203"/>
      <c r="H116" s="204">
        <f>H115*F69</f>
        <v>79.24965724771981</v>
      </c>
      <c r="I116" s="72"/>
      <c r="J116" s="72"/>
      <c r="K116" s="72"/>
      <c r="L116" s="72"/>
      <c r="M116" s="72"/>
      <c r="N116" s="72"/>
      <c r="O116" s="72"/>
      <c r="P116" s="72"/>
      <c r="Q116" s="72"/>
      <c r="R116" s="72"/>
      <c r="S116" s="72"/>
      <c r="T116" s="72"/>
      <c r="U116" s="72"/>
      <c r="V116" s="72"/>
      <c r="W116" s="72"/>
      <c r="X116" s="72"/>
      <c r="Y116" s="72"/>
      <c r="Z116" s="72"/>
      <c r="AA116" s="72"/>
      <c r="AB116" s="72"/>
      <c r="AC116" s="72"/>
    </row>
    <row r="117" spans="1:29" ht="18.75" customHeight="1">
      <c r="A117" s="148"/>
      <c r="B117" s="361" t="s">
        <v>230</v>
      </c>
      <c r="C117" s="286"/>
      <c r="D117" s="286"/>
      <c r="E117" s="286"/>
      <c r="F117" s="286"/>
      <c r="G117" s="287"/>
      <c r="H117" s="205">
        <f>ROUND(SUM(H115:H116),2)</f>
        <v>294.60000000000002</v>
      </c>
      <c r="I117" s="148"/>
      <c r="J117" s="148"/>
      <c r="K117" s="148"/>
      <c r="L117" s="148"/>
      <c r="M117" s="148"/>
      <c r="N117" s="148"/>
      <c r="O117" s="148"/>
      <c r="P117" s="148"/>
      <c r="Q117" s="148"/>
      <c r="R117" s="148"/>
      <c r="S117" s="148"/>
      <c r="T117" s="148"/>
      <c r="U117" s="148"/>
      <c r="V117" s="148"/>
      <c r="W117" s="148"/>
      <c r="X117" s="148"/>
      <c r="Y117" s="148"/>
      <c r="Z117" s="148"/>
      <c r="AA117" s="148"/>
      <c r="AB117" s="148"/>
      <c r="AC117" s="148"/>
    </row>
    <row r="118" spans="1:29" ht="15.75" customHeight="1">
      <c r="A118" s="148"/>
      <c r="B118" s="160"/>
      <c r="C118" s="119"/>
      <c r="D118" s="119"/>
      <c r="E118" s="119"/>
      <c r="F118" s="166"/>
      <c r="G118" s="166"/>
      <c r="H118" s="206"/>
      <c r="I118" s="148"/>
      <c r="J118" s="148"/>
      <c r="K118" s="148"/>
      <c r="L118" s="148"/>
      <c r="M118" s="148"/>
      <c r="N118" s="148"/>
      <c r="O118" s="148"/>
      <c r="P118" s="148"/>
      <c r="Q118" s="148"/>
      <c r="R118" s="148"/>
      <c r="S118" s="148"/>
      <c r="T118" s="148"/>
      <c r="U118" s="148"/>
      <c r="V118" s="148"/>
      <c r="W118" s="148"/>
      <c r="X118" s="148"/>
      <c r="Y118" s="148"/>
      <c r="Z118" s="148"/>
      <c r="AA118" s="148"/>
      <c r="AB118" s="148"/>
      <c r="AC118" s="148"/>
    </row>
    <row r="119" spans="1:29" ht="19.5" customHeight="1">
      <c r="A119" s="72"/>
      <c r="B119" s="385" t="s">
        <v>231</v>
      </c>
      <c r="C119" s="293"/>
      <c r="D119" s="389" t="s">
        <v>232</v>
      </c>
      <c r="E119" s="286"/>
      <c r="F119" s="286"/>
      <c r="G119" s="286"/>
      <c r="H119" s="293"/>
      <c r="I119" s="72"/>
      <c r="J119" s="72"/>
      <c r="K119" s="72"/>
      <c r="L119" s="72"/>
      <c r="M119" s="72"/>
      <c r="N119" s="72"/>
      <c r="O119" s="72"/>
      <c r="P119" s="72"/>
      <c r="Q119" s="72"/>
      <c r="R119" s="72"/>
      <c r="S119" s="72"/>
      <c r="T119" s="72"/>
      <c r="U119" s="72"/>
      <c r="V119" s="72"/>
      <c r="W119" s="72"/>
      <c r="X119" s="72"/>
      <c r="Y119" s="72"/>
      <c r="Z119" s="72"/>
      <c r="AA119" s="72"/>
      <c r="AB119" s="72"/>
      <c r="AC119" s="72"/>
    </row>
    <row r="120" spans="1:29" ht="15.75" customHeight="1">
      <c r="A120" s="72"/>
      <c r="B120" s="151"/>
      <c r="C120" s="334" t="s">
        <v>164</v>
      </c>
      <c r="D120" s="286"/>
      <c r="E120" s="286"/>
      <c r="F120" s="286"/>
      <c r="G120" s="287"/>
      <c r="H120" s="137" t="s">
        <v>165</v>
      </c>
      <c r="I120" s="72"/>
      <c r="J120" s="72"/>
      <c r="K120" s="72"/>
      <c r="L120" s="72"/>
      <c r="M120" s="72"/>
      <c r="N120" s="72"/>
      <c r="O120" s="72"/>
      <c r="P120" s="72"/>
      <c r="Q120" s="72"/>
      <c r="R120" s="72"/>
      <c r="S120" s="72"/>
      <c r="T120" s="72"/>
      <c r="U120" s="72"/>
      <c r="V120" s="72"/>
      <c r="W120" s="72"/>
      <c r="X120" s="72"/>
      <c r="Y120" s="72"/>
      <c r="Z120" s="72"/>
      <c r="AA120" s="72"/>
      <c r="AB120" s="72"/>
      <c r="AC120" s="72"/>
    </row>
    <row r="121" spans="1:29" ht="15.75" customHeight="1">
      <c r="A121" s="72"/>
      <c r="B121" s="114" t="s">
        <v>107</v>
      </c>
      <c r="C121" s="374" t="s">
        <v>233</v>
      </c>
      <c r="D121" s="286"/>
      <c r="E121" s="286"/>
      <c r="F121" s="286"/>
      <c r="G121" s="287"/>
      <c r="H121" s="152">
        <v>0</v>
      </c>
      <c r="I121" s="72"/>
      <c r="J121" s="72"/>
      <c r="K121" s="72"/>
      <c r="L121" s="72"/>
      <c r="M121" s="72"/>
      <c r="N121" s="72"/>
      <c r="O121" s="72"/>
      <c r="P121" s="72"/>
      <c r="Q121" s="72"/>
      <c r="R121" s="72"/>
      <c r="S121" s="72"/>
      <c r="T121" s="72"/>
      <c r="U121" s="72"/>
      <c r="V121" s="72"/>
      <c r="W121" s="72"/>
      <c r="X121" s="72"/>
      <c r="Y121" s="72"/>
      <c r="Z121" s="72"/>
      <c r="AA121" s="72"/>
      <c r="AB121" s="72"/>
      <c r="AC121" s="72"/>
    </row>
    <row r="122" spans="1:29" ht="18.75" customHeight="1">
      <c r="A122" s="148"/>
      <c r="B122" s="361" t="s">
        <v>234</v>
      </c>
      <c r="C122" s="286"/>
      <c r="D122" s="286"/>
      <c r="E122" s="286"/>
      <c r="F122" s="286"/>
      <c r="G122" s="287"/>
      <c r="H122" s="205">
        <f>ROUND(SUM(H121),2)</f>
        <v>0</v>
      </c>
      <c r="I122" s="148"/>
      <c r="J122" s="148"/>
      <c r="K122" s="148"/>
      <c r="L122" s="148"/>
      <c r="M122" s="148"/>
      <c r="N122" s="148"/>
      <c r="O122" s="148"/>
      <c r="P122" s="148"/>
      <c r="Q122" s="148"/>
      <c r="R122" s="148"/>
      <c r="S122" s="148"/>
      <c r="T122" s="148"/>
      <c r="U122" s="148"/>
      <c r="V122" s="148"/>
      <c r="W122" s="148"/>
      <c r="X122" s="148"/>
      <c r="Y122" s="148"/>
      <c r="Z122" s="148"/>
      <c r="AA122" s="148"/>
      <c r="AB122" s="148"/>
      <c r="AC122" s="148"/>
    </row>
    <row r="123" spans="1:29" ht="16.5" customHeight="1">
      <c r="A123" s="72"/>
      <c r="B123" s="207"/>
      <c r="C123" s="119"/>
      <c r="D123" s="208"/>
      <c r="E123" s="208"/>
      <c r="F123" s="119"/>
      <c r="G123" s="119"/>
      <c r="H123" s="209"/>
      <c r="I123" s="72"/>
      <c r="J123" s="72"/>
      <c r="K123" s="72"/>
      <c r="L123" s="72"/>
      <c r="M123" s="72"/>
      <c r="N123" s="72"/>
      <c r="O123" s="72"/>
      <c r="P123" s="72"/>
      <c r="Q123" s="72"/>
      <c r="R123" s="72"/>
      <c r="S123" s="72"/>
      <c r="T123" s="72"/>
      <c r="U123" s="72"/>
      <c r="V123" s="72"/>
      <c r="W123" s="72"/>
      <c r="X123" s="72"/>
      <c r="Y123" s="72"/>
      <c r="Z123" s="72"/>
      <c r="AA123" s="72"/>
      <c r="AB123" s="72"/>
      <c r="AC123" s="72"/>
    </row>
    <row r="124" spans="1:29" ht="19.5" customHeight="1">
      <c r="A124" s="72"/>
      <c r="B124" s="385" t="s">
        <v>198</v>
      </c>
      <c r="C124" s="293"/>
      <c r="D124" s="389" t="s">
        <v>235</v>
      </c>
      <c r="E124" s="286"/>
      <c r="F124" s="286"/>
      <c r="G124" s="286"/>
      <c r="H124" s="293"/>
      <c r="I124" s="72"/>
      <c r="J124" s="72"/>
      <c r="K124" s="72"/>
      <c r="L124" s="72"/>
      <c r="M124" s="72"/>
      <c r="N124" s="72"/>
      <c r="O124" s="72"/>
      <c r="P124" s="72"/>
      <c r="Q124" s="72"/>
      <c r="R124" s="72"/>
      <c r="S124" s="72"/>
      <c r="T124" s="72"/>
      <c r="U124" s="72"/>
      <c r="V124" s="72"/>
      <c r="W124" s="72"/>
      <c r="X124" s="72"/>
      <c r="Y124" s="72"/>
      <c r="Z124" s="72"/>
      <c r="AA124" s="72"/>
      <c r="AB124" s="72"/>
      <c r="AC124" s="72"/>
    </row>
    <row r="125" spans="1:29" ht="15.75" customHeight="1">
      <c r="A125" s="95"/>
      <c r="B125" s="210"/>
      <c r="C125" s="422" t="s">
        <v>164</v>
      </c>
      <c r="D125" s="286"/>
      <c r="E125" s="286"/>
      <c r="F125" s="286"/>
      <c r="G125" s="287"/>
      <c r="H125" s="211" t="s">
        <v>165</v>
      </c>
      <c r="I125" s="95"/>
      <c r="J125" s="95"/>
      <c r="K125" s="95"/>
      <c r="L125" s="95"/>
      <c r="M125" s="95"/>
      <c r="N125" s="95"/>
      <c r="O125" s="95"/>
      <c r="P125" s="95"/>
      <c r="Q125" s="95"/>
      <c r="R125" s="95"/>
      <c r="S125" s="95"/>
      <c r="T125" s="95"/>
      <c r="U125" s="95"/>
      <c r="V125" s="95"/>
      <c r="W125" s="95"/>
      <c r="X125" s="95"/>
      <c r="Y125" s="95"/>
      <c r="Z125" s="95"/>
      <c r="AA125" s="95"/>
      <c r="AB125" s="95"/>
      <c r="AC125" s="95"/>
    </row>
    <row r="126" spans="1:29" ht="17.25" customHeight="1">
      <c r="A126" s="72"/>
      <c r="B126" s="212" t="s">
        <v>236</v>
      </c>
      <c r="C126" s="335" t="s">
        <v>222</v>
      </c>
      <c r="D126" s="286"/>
      <c r="E126" s="286"/>
      <c r="F126" s="286"/>
      <c r="G126" s="287"/>
      <c r="H126" s="213">
        <f>H117</f>
        <v>294.60000000000002</v>
      </c>
      <c r="I126" s="72"/>
      <c r="J126" s="72"/>
      <c r="K126" s="72"/>
      <c r="L126" s="72"/>
      <c r="M126" s="72"/>
      <c r="N126" s="72"/>
      <c r="O126" s="72"/>
      <c r="P126" s="72"/>
      <c r="Q126" s="72"/>
      <c r="R126" s="72"/>
      <c r="S126" s="72"/>
      <c r="T126" s="72"/>
      <c r="U126" s="72"/>
      <c r="V126" s="72"/>
      <c r="W126" s="72"/>
      <c r="X126" s="72"/>
      <c r="Y126" s="72"/>
      <c r="Z126" s="72"/>
      <c r="AA126" s="72"/>
      <c r="AB126" s="72"/>
      <c r="AC126" s="72"/>
    </row>
    <row r="127" spans="1:29" ht="17.25" customHeight="1">
      <c r="A127" s="72"/>
      <c r="B127" s="212" t="s">
        <v>237</v>
      </c>
      <c r="C127" s="335" t="s">
        <v>232</v>
      </c>
      <c r="D127" s="286"/>
      <c r="E127" s="286"/>
      <c r="F127" s="286"/>
      <c r="G127" s="287"/>
      <c r="H127" s="213">
        <f>H121</f>
        <v>0</v>
      </c>
      <c r="I127" s="72"/>
      <c r="J127" s="72"/>
      <c r="K127" s="72"/>
      <c r="L127" s="72"/>
      <c r="M127" s="72"/>
      <c r="N127" s="72"/>
      <c r="O127" s="72"/>
      <c r="P127" s="72"/>
      <c r="Q127" s="72"/>
      <c r="R127" s="72"/>
      <c r="S127" s="72"/>
      <c r="T127" s="72"/>
      <c r="U127" s="72"/>
      <c r="V127" s="72"/>
      <c r="W127" s="72"/>
      <c r="X127" s="72"/>
      <c r="Y127" s="72"/>
      <c r="Z127" s="72"/>
      <c r="AA127" s="72"/>
      <c r="AB127" s="72"/>
      <c r="AC127" s="72"/>
    </row>
    <row r="128" spans="1:29" ht="28.5" customHeight="1">
      <c r="A128" s="95"/>
      <c r="B128" s="444" t="s">
        <v>238</v>
      </c>
      <c r="C128" s="376"/>
      <c r="D128" s="376"/>
      <c r="E128" s="376"/>
      <c r="F128" s="376"/>
      <c r="G128" s="377"/>
      <c r="H128" s="214">
        <f>SUM(H125:H127)</f>
        <v>294.60000000000002</v>
      </c>
      <c r="I128" s="95"/>
      <c r="J128" s="95"/>
      <c r="K128" s="95"/>
      <c r="L128" s="95"/>
      <c r="M128" s="95"/>
      <c r="N128" s="95"/>
      <c r="O128" s="95"/>
      <c r="P128" s="95"/>
      <c r="Q128" s="95"/>
      <c r="R128" s="95"/>
      <c r="S128" s="95"/>
      <c r="T128" s="95"/>
      <c r="U128" s="95"/>
      <c r="V128" s="95"/>
      <c r="W128" s="95"/>
      <c r="X128" s="95"/>
      <c r="Y128" s="95"/>
      <c r="Z128" s="95"/>
      <c r="AA128" s="95"/>
      <c r="AB128" s="95"/>
      <c r="AC128" s="95"/>
    </row>
    <row r="129" spans="1:29" ht="15.75" customHeight="1">
      <c r="A129" s="72"/>
      <c r="B129" s="107"/>
      <c r="C129" s="107"/>
      <c r="D129" s="107"/>
      <c r="E129" s="107"/>
      <c r="F129" s="107"/>
      <c r="G129" s="107"/>
      <c r="H129" s="107"/>
      <c r="I129" s="72"/>
      <c r="J129" s="72"/>
      <c r="K129" s="72"/>
      <c r="L129" s="72"/>
      <c r="M129" s="72"/>
      <c r="N129" s="72"/>
      <c r="O129" s="72"/>
      <c r="P129" s="72"/>
      <c r="Q129" s="72"/>
      <c r="R129" s="72"/>
      <c r="S129" s="72"/>
      <c r="T129" s="72"/>
      <c r="U129" s="72"/>
      <c r="V129" s="72"/>
      <c r="W129" s="72"/>
      <c r="X129" s="72"/>
      <c r="Y129" s="72"/>
      <c r="Z129" s="72"/>
      <c r="AA129" s="72"/>
      <c r="AB129" s="72"/>
      <c r="AC129" s="72"/>
    </row>
    <row r="130" spans="1:29" ht="30.75" customHeight="1">
      <c r="A130" s="72"/>
      <c r="B130" s="424" t="s">
        <v>239</v>
      </c>
      <c r="C130" s="445"/>
      <c r="D130" s="389" t="s">
        <v>240</v>
      </c>
      <c r="E130" s="286"/>
      <c r="F130" s="286"/>
      <c r="G130" s="286"/>
      <c r="H130" s="293"/>
      <c r="I130" s="72"/>
      <c r="J130" s="72"/>
      <c r="K130" s="72"/>
      <c r="L130" s="72"/>
      <c r="M130" s="72"/>
      <c r="N130" s="72"/>
      <c r="O130" s="72"/>
      <c r="P130" s="72"/>
      <c r="Q130" s="72"/>
      <c r="R130" s="72"/>
      <c r="S130" s="72"/>
      <c r="T130" s="72"/>
      <c r="U130" s="72"/>
      <c r="V130" s="72"/>
      <c r="W130" s="72"/>
      <c r="X130" s="72"/>
      <c r="Y130" s="72"/>
      <c r="Z130" s="72"/>
      <c r="AA130" s="72"/>
      <c r="AB130" s="72"/>
      <c r="AC130" s="72"/>
    </row>
    <row r="131" spans="1:29" ht="15.75" customHeight="1">
      <c r="A131" s="72"/>
      <c r="B131" s="215">
        <v>5</v>
      </c>
      <c r="C131" s="334" t="s">
        <v>241</v>
      </c>
      <c r="D131" s="286"/>
      <c r="E131" s="286"/>
      <c r="F131" s="286"/>
      <c r="G131" s="293"/>
      <c r="H131" s="216" t="s">
        <v>165</v>
      </c>
      <c r="I131" s="72"/>
      <c r="J131" s="72"/>
      <c r="K131" s="72"/>
      <c r="L131" s="72"/>
      <c r="M131" s="72"/>
      <c r="N131" s="72"/>
      <c r="O131" s="72"/>
      <c r="P131" s="72"/>
      <c r="Q131" s="72"/>
      <c r="R131" s="72"/>
      <c r="S131" s="72"/>
      <c r="T131" s="72"/>
      <c r="U131" s="72"/>
      <c r="V131" s="72"/>
      <c r="W131" s="72"/>
      <c r="X131" s="72"/>
      <c r="Y131" s="72"/>
      <c r="Z131" s="72"/>
      <c r="AA131" s="72"/>
      <c r="AB131" s="72"/>
      <c r="AC131" s="72"/>
    </row>
    <row r="132" spans="1:29" ht="17.25" customHeight="1">
      <c r="A132" s="72"/>
      <c r="B132" s="217" t="s">
        <v>107</v>
      </c>
      <c r="C132" s="335" t="s">
        <v>242</v>
      </c>
      <c r="D132" s="286"/>
      <c r="E132" s="286"/>
      <c r="F132" s="286"/>
      <c r="G132" s="287"/>
      <c r="H132" s="218">
        <f>'Uniformes - EPIs_Portaria'!G17</f>
        <v>104.72666666666669</v>
      </c>
      <c r="I132" s="72"/>
      <c r="J132" s="72"/>
      <c r="K132" s="72"/>
      <c r="L132" s="72"/>
      <c r="M132" s="72"/>
      <c r="N132" s="72"/>
      <c r="O132" s="72"/>
      <c r="P132" s="72"/>
      <c r="Q132" s="72"/>
      <c r="R132" s="72"/>
      <c r="S132" s="72"/>
      <c r="T132" s="72"/>
      <c r="U132" s="72"/>
      <c r="V132" s="72"/>
      <c r="W132" s="72"/>
      <c r="X132" s="72"/>
      <c r="Y132" s="72"/>
      <c r="Z132" s="72"/>
      <c r="AA132" s="72"/>
      <c r="AB132" s="72"/>
      <c r="AC132" s="72"/>
    </row>
    <row r="133" spans="1:29" ht="17.25" customHeight="1">
      <c r="A133" s="72"/>
      <c r="B133" s="217" t="s">
        <v>111</v>
      </c>
      <c r="C133" s="335" t="s">
        <v>243</v>
      </c>
      <c r="D133" s="286"/>
      <c r="E133" s="286"/>
      <c r="F133" s="286"/>
      <c r="G133" s="287"/>
      <c r="H133" s="218">
        <f>'Uniformes - EPIs_Portaria'!G22</f>
        <v>9.1</v>
      </c>
      <c r="I133" s="72"/>
      <c r="J133" s="72"/>
      <c r="K133" s="72"/>
      <c r="L133" s="72"/>
      <c r="M133" s="72"/>
      <c r="N133" s="72"/>
      <c r="O133" s="72"/>
      <c r="P133" s="72"/>
      <c r="Q133" s="72"/>
      <c r="R133" s="72"/>
      <c r="S133" s="72"/>
      <c r="T133" s="72"/>
      <c r="U133" s="72"/>
      <c r="V133" s="72"/>
      <c r="W133" s="72"/>
      <c r="X133" s="72"/>
      <c r="Y133" s="72"/>
      <c r="Z133" s="72"/>
      <c r="AA133" s="72"/>
      <c r="AB133" s="72"/>
      <c r="AC133" s="72"/>
    </row>
    <row r="134" spans="1:29" ht="17.25" customHeight="1">
      <c r="A134" s="72"/>
      <c r="B134" s="114" t="s">
        <v>114</v>
      </c>
      <c r="C134" s="374" t="s">
        <v>244</v>
      </c>
      <c r="D134" s="286"/>
      <c r="E134" s="286"/>
      <c r="F134" s="286"/>
      <c r="G134" s="287"/>
      <c r="H134" s="152"/>
      <c r="I134" s="72"/>
      <c r="J134" s="72"/>
      <c r="K134" s="72"/>
      <c r="L134" s="72"/>
      <c r="M134" s="72"/>
      <c r="N134" s="72"/>
      <c r="O134" s="72"/>
      <c r="P134" s="72"/>
      <c r="Q134" s="72"/>
      <c r="R134" s="72"/>
      <c r="S134" s="72"/>
      <c r="T134" s="72"/>
      <c r="U134" s="72"/>
      <c r="V134" s="72"/>
      <c r="W134" s="72"/>
      <c r="X134" s="72"/>
      <c r="Y134" s="72"/>
      <c r="Z134" s="72"/>
      <c r="AA134" s="72"/>
      <c r="AB134" s="72"/>
      <c r="AC134" s="72"/>
    </row>
    <row r="135" spans="1:29" ht="25.5" customHeight="1">
      <c r="A135" s="148"/>
      <c r="B135" s="446" t="s">
        <v>245</v>
      </c>
      <c r="C135" s="376"/>
      <c r="D135" s="376"/>
      <c r="E135" s="376"/>
      <c r="F135" s="376"/>
      <c r="G135" s="377"/>
      <c r="H135" s="214">
        <f>SUM(H132:H134)</f>
        <v>113.82666666666668</v>
      </c>
      <c r="I135" s="148"/>
      <c r="J135" s="148"/>
      <c r="K135" s="148"/>
      <c r="L135" s="148"/>
      <c r="M135" s="148"/>
      <c r="N135" s="148"/>
      <c r="O135" s="148"/>
      <c r="P135" s="148"/>
      <c r="Q135" s="148"/>
      <c r="R135" s="148"/>
      <c r="S135" s="148"/>
      <c r="T135" s="148"/>
      <c r="U135" s="148"/>
      <c r="V135" s="148"/>
      <c r="W135" s="148"/>
      <c r="X135" s="148"/>
      <c r="Y135" s="148"/>
      <c r="Z135" s="148"/>
      <c r="AA135" s="148"/>
      <c r="AB135" s="148"/>
      <c r="AC135" s="148"/>
    </row>
    <row r="136" spans="1:29" ht="15.75" customHeight="1">
      <c r="A136" s="72"/>
      <c r="B136" s="125"/>
      <c r="C136" s="219"/>
      <c r="D136" s="219"/>
      <c r="E136" s="219"/>
      <c r="F136" s="220"/>
      <c r="G136" s="220"/>
      <c r="H136" s="221"/>
      <c r="I136" s="72"/>
      <c r="J136" s="72"/>
      <c r="K136" s="72"/>
      <c r="L136" s="72"/>
      <c r="M136" s="72"/>
      <c r="N136" s="72"/>
      <c r="O136" s="72"/>
      <c r="P136" s="72"/>
      <c r="Q136" s="72"/>
      <c r="R136" s="72"/>
      <c r="S136" s="72"/>
      <c r="T136" s="72"/>
      <c r="U136" s="72"/>
      <c r="V136" s="72"/>
      <c r="W136" s="72"/>
      <c r="X136" s="72"/>
      <c r="Y136" s="72"/>
      <c r="Z136" s="72"/>
      <c r="AA136" s="72"/>
      <c r="AB136" s="72"/>
      <c r="AC136" s="72"/>
    </row>
    <row r="137" spans="1:29" ht="30.75" customHeight="1">
      <c r="A137" s="72"/>
      <c r="B137" s="424" t="s">
        <v>246</v>
      </c>
      <c r="C137" s="445"/>
      <c r="D137" s="389" t="s">
        <v>247</v>
      </c>
      <c r="E137" s="286"/>
      <c r="F137" s="286"/>
      <c r="G137" s="286"/>
      <c r="H137" s="293"/>
      <c r="I137" s="72"/>
      <c r="J137" s="72"/>
      <c r="K137" s="72"/>
      <c r="L137" s="72"/>
      <c r="M137" s="72"/>
      <c r="N137" s="72"/>
      <c r="O137" s="72"/>
      <c r="P137" s="72"/>
      <c r="Q137" s="72"/>
      <c r="R137" s="72"/>
      <c r="S137" s="72"/>
      <c r="T137" s="72"/>
      <c r="U137" s="72"/>
      <c r="V137" s="72"/>
      <c r="W137" s="72"/>
      <c r="X137" s="72"/>
      <c r="Y137" s="72"/>
      <c r="Z137" s="72"/>
      <c r="AA137" s="72"/>
      <c r="AB137" s="72"/>
      <c r="AC137" s="72"/>
    </row>
    <row r="138" spans="1:29" ht="18.75" customHeight="1">
      <c r="A138" s="95"/>
      <c r="B138" s="222">
        <v>6</v>
      </c>
      <c r="C138" s="422" t="s">
        <v>241</v>
      </c>
      <c r="D138" s="286"/>
      <c r="E138" s="287"/>
      <c r="F138" s="426" t="s">
        <v>173</v>
      </c>
      <c r="G138" s="393"/>
      <c r="H138" s="223" t="s">
        <v>165</v>
      </c>
      <c r="I138" s="95"/>
      <c r="J138" s="95"/>
      <c r="K138" s="95"/>
      <c r="L138" s="95"/>
      <c r="M138" s="95"/>
      <c r="N138" s="95"/>
      <c r="O138" s="95"/>
      <c r="P138" s="95"/>
      <c r="Q138" s="95"/>
      <c r="R138" s="95"/>
      <c r="S138" s="95"/>
      <c r="T138" s="95"/>
      <c r="U138" s="95"/>
      <c r="V138" s="95"/>
      <c r="W138" s="95"/>
      <c r="X138" s="95"/>
      <c r="Y138" s="95"/>
      <c r="Z138" s="95"/>
      <c r="AA138" s="95"/>
      <c r="AB138" s="95"/>
      <c r="AC138" s="95"/>
    </row>
    <row r="139" spans="1:29" ht="19.5" customHeight="1">
      <c r="A139" s="95"/>
      <c r="B139" s="336" t="s">
        <v>107</v>
      </c>
      <c r="C139" s="338" t="s">
        <v>248</v>
      </c>
      <c r="D139" s="357"/>
      <c r="E139" s="341"/>
      <c r="F139" s="427" t="s">
        <v>249</v>
      </c>
      <c r="G139" s="416"/>
      <c r="H139" s="224">
        <f>H152+H153+H154+H155+H156</f>
        <v>3298.5518409127485</v>
      </c>
      <c r="I139" s="95"/>
      <c r="J139" s="95"/>
      <c r="K139" s="95"/>
      <c r="L139" s="95"/>
      <c r="M139" s="95"/>
      <c r="N139" s="95"/>
      <c r="O139" s="95"/>
      <c r="P139" s="95"/>
      <c r="Q139" s="95"/>
      <c r="R139" s="95"/>
      <c r="S139" s="95"/>
      <c r="T139" s="95"/>
      <c r="U139" s="95"/>
      <c r="V139" s="95"/>
      <c r="W139" s="95"/>
      <c r="X139" s="95"/>
      <c r="Y139" s="95"/>
      <c r="Z139" s="95"/>
      <c r="AA139" s="95"/>
      <c r="AB139" s="95"/>
      <c r="AC139" s="95"/>
    </row>
    <row r="140" spans="1:29" ht="19.5" customHeight="1">
      <c r="A140" s="95"/>
      <c r="B140" s="337"/>
      <c r="C140" s="339"/>
      <c r="D140" s="353"/>
      <c r="E140" s="359"/>
      <c r="F140" s="225" t="s">
        <v>173</v>
      </c>
      <c r="G140" s="226">
        <f>'1-ABA-DE-CARREGAMENTO'!C74</f>
        <v>0.1017</v>
      </c>
      <c r="H140" s="227">
        <f>ROUND(H139*G140,2)</f>
        <v>335.46</v>
      </c>
      <c r="I140" s="72"/>
      <c r="J140" s="95"/>
      <c r="K140" s="95"/>
      <c r="L140" s="95"/>
      <c r="M140" s="95"/>
      <c r="N140" s="95"/>
      <c r="O140" s="95"/>
      <c r="P140" s="95"/>
      <c r="Q140" s="95"/>
      <c r="R140" s="95"/>
      <c r="S140" s="95"/>
      <c r="T140" s="95"/>
      <c r="U140" s="95"/>
      <c r="V140" s="95"/>
      <c r="W140" s="95"/>
      <c r="X140" s="95"/>
      <c r="Y140" s="95"/>
      <c r="Z140" s="95"/>
      <c r="AA140" s="95"/>
      <c r="AB140" s="95"/>
      <c r="AC140" s="95"/>
    </row>
    <row r="141" spans="1:29" ht="19.5" customHeight="1">
      <c r="A141" s="95"/>
      <c r="B141" s="114" t="s">
        <v>109</v>
      </c>
      <c r="C141" s="338" t="s">
        <v>250</v>
      </c>
      <c r="D141" s="357"/>
      <c r="E141" s="341"/>
      <c r="F141" s="427" t="s">
        <v>249</v>
      </c>
      <c r="G141" s="416"/>
      <c r="H141" s="224">
        <f>H139+H140</f>
        <v>3634.0118409127485</v>
      </c>
      <c r="I141" s="72"/>
      <c r="J141" s="95"/>
      <c r="K141" s="95"/>
      <c r="L141" s="95"/>
      <c r="M141" s="95"/>
      <c r="N141" s="95"/>
      <c r="O141" s="95"/>
      <c r="P141" s="95"/>
      <c r="Q141" s="95"/>
      <c r="R141" s="95"/>
      <c r="S141" s="95"/>
      <c r="T141" s="95"/>
      <c r="U141" s="95"/>
      <c r="V141" s="95"/>
      <c r="W141" s="95"/>
      <c r="X141" s="95"/>
      <c r="Y141" s="95"/>
      <c r="Z141" s="95"/>
      <c r="AA141" s="95"/>
      <c r="AB141" s="95"/>
      <c r="AC141" s="95"/>
    </row>
    <row r="142" spans="1:29" ht="19.5" customHeight="1">
      <c r="A142" s="95"/>
      <c r="B142" s="114"/>
      <c r="C142" s="339"/>
      <c r="D142" s="353"/>
      <c r="E142" s="359"/>
      <c r="F142" s="225" t="s">
        <v>173</v>
      </c>
      <c r="G142" s="228">
        <f>'1-ABA-DE-CARREGAMENTO'!C75</f>
        <v>5.0700000000000002E-2</v>
      </c>
      <c r="H142" s="229">
        <f>ROUND(H141*G142,2)</f>
        <v>184.24</v>
      </c>
      <c r="I142" s="72"/>
      <c r="J142" s="95"/>
      <c r="K142" s="95"/>
      <c r="L142" s="95"/>
      <c r="M142" s="95"/>
      <c r="N142" s="95"/>
      <c r="O142" s="95"/>
      <c r="P142" s="95"/>
      <c r="Q142" s="95"/>
      <c r="R142" s="95"/>
      <c r="S142" s="95"/>
      <c r="T142" s="95"/>
      <c r="U142" s="95"/>
      <c r="V142" s="95"/>
      <c r="W142" s="95"/>
      <c r="X142" s="95"/>
      <c r="Y142" s="95"/>
      <c r="Z142" s="95"/>
      <c r="AA142" s="95"/>
      <c r="AB142" s="95"/>
      <c r="AC142" s="95"/>
    </row>
    <row r="143" spans="1:29" ht="19.5" customHeight="1">
      <c r="A143" s="95"/>
      <c r="B143" s="114" t="s">
        <v>111</v>
      </c>
      <c r="C143" s="120" t="s">
        <v>251</v>
      </c>
      <c r="D143" s="155"/>
      <c r="E143" s="190"/>
      <c r="F143" s="435">
        <f>F144+F145+F147</f>
        <v>0.1225</v>
      </c>
      <c r="G143" s="287"/>
      <c r="H143" s="230">
        <f>SUM(H144:H147)</f>
        <v>533.0361198139617</v>
      </c>
      <c r="I143" s="72"/>
      <c r="J143" s="95"/>
      <c r="K143" s="95"/>
      <c r="L143" s="95"/>
      <c r="M143" s="95"/>
      <c r="N143" s="95"/>
      <c r="O143" s="95"/>
      <c r="P143" s="95"/>
      <c r="Q143" s="95"/>
      <c r="R143" s="95"/>
      <c r="S143" s="95"/>
      <c r="T143" s="95"/>
      <c r="U143" s="95"/>
      <c r="V143" s="95"/>
      <c r="W143" s="95"/>
      <c r="X143" s="95"/>
      <c r="Y143" s="95"/>
      <c r="Z143" s="95"/>
      <c r="AA143" s="95"/>
      <c r="AB143" s="95"/>
      <c r="AC143" s="95"/>
    </row>
    <row r="144" spans="1:29" ht="19.5" customHeight="1">
      <c r="A144" s="95"/>
      <c r="B144" s="336"/>
      <c r="C144" s="447" t="s">
        <v>252</v>
      </c>
      <c r="D144" s="436" t="s">
        <v>253</v>
      </c>
      <c r="E144" s="287"/>
      <c r="F144" s="437">
        <f>IF(F9=1,1.65%,IF(F9=2,0.65%,IF(F9=3,F9,IF(F9=4,F9,"RT Indefinido"))))</f>
        <v>1.6500000000000001E-2</v>
      </c>
      <c r="G144" s="287"/>
      <c r="H144" s="231">
        <f>ROUND((((H141+H142))/((1-F143)))*F144,2)</f>
        <v>71.8</v>
      </c>
      <c r="I144" s="72"/>
      <c r="J144" s="95"/>
      <c r="K144" s="95"/>
      <c r="L144" s="95"/>
      <c r="M144" s="95"/>
      <c r="N144" s="95"/>
      <c r="O144" s="95"/>
      <c r="P144" s="95"/>
      <c r="Q144" s="95"/>
      <c r="R144" s="95"/>
      <c r="S144" s="95"/>
      <c r="T144" s="95"/>
      <c r="U144" s="95"/>
      <c r="V144" s="95"/>
      <c r="W144" s="95"/>
      <c r="X144" s="95"/>
      <c r="Y144" s="95"/>
      <c r="Z144" s="95"/>
      <c r="AA144" s="95"/>
      <c r="AB144" s="95"/>
      <c r="AC144" s="95"/>
    </row>
    <row r="145" spans="1:29" ht="19.5" customHeight="1">
      <c r="A145" s="95"/>
      <c r="B145" s="337"/>
      <c r="C145" s="325"/>
      <c r="D145" s="436" t="s">
        <v>254</v>
      </c>
      <c r="E145" s="287"/>
      <c r="F145" s="437">
        <f>IF(F9=1,7.6%,IF(F9=2,3%,IF(F9=3,F9,IF(F9=4,F9,"RT Indefinido"))))</f>
        <v>7.5999999999999998E-2</v>
      </c>
      <c r="G145" s="287"/>
      <c r="H145" s="231">
        <f>((H141+H142)/(1-F143)*F145)</f>
        <v>330.69759533831217</v>
      </c>
      <c r="I145" s="72"/>
      <c r="J145" s="95"/>
      <c r="K145" s="95"/>
      <c r="L145" s="95"/>
      <c r="M145" s="95"/>
      <c r="N145" s="95"/>
      <c r="O145" s="95"/>
      <c r="P145" s="95"/>
      <c r="Q145" s="95"/>
      <c r="R145" s="95"/>
      <c r="S145" s="95"/>
      <c r="T145" s="95"/>
      <c r="U145" s="95"/>
      <c r="V145" s="95"/>
      <c r="W145" s="95"/>
      <c r="X145" s="95"/>
      <c r="Y145" s="95"/>
      <c r="Z145" s="95"/>
      <c r="AA145" s="95"/>
      <c r="AB145" s="95"/>
      <c r="AC145" s="95"/>
    </row>
    <row r="146" spans="1:29" ht="19.5" customHeight="1">
      <c r="A146" s="95"/>
      <c r="B146" s="114"/>
      <c r="C146" s="374" t="s">
        <v>255</v>
      </c>
      <c r="D146" s="286"/>
      <c r="E146" s="287"/>
      <c r="F146" s="390">
        <v>0</v>
      </c>
      <c r="G146" s="287"/>
      <c r="H146" s="231">
        <f>F146*(H48+H93+H135+H69+H140)</f>
        <v>0</v>
      </c>
      <c r="I146" s="72"/>
      <c r="J146" s="95"/>
      <c r="K146" s="95"/>
      <c r="L146" s="95"/>
      <c r="M146" s="95"/>
      <c r="N146" s="95"/>
      <c r="O146" s="95"/>
      <c r="P146" s="95"/>
      <c r="Q146" s="95"/>
      <c r="R146" s="95"/>
      <c r="S146" s="95"/>
      <c r="T146" s="95"/>
      <c r="U146" s="95"/>
      <c r="V146" s="95"/>
      <c r="W146" s="95"/>
      <c r="X146" s="95"/>
      <c r="Y146" s="95"/>
      <c r="Z146" s="95"/>
      <c r="AA146" s="95"/>
      <c r="AB146" s="95"/>
      <c r="AC146" s="95"/>
    </row>
    <row r="147" spans="1:29" ht="19.5" customHeight="1">
      <c r="A147" s="95"/>
      <c r="B147" s="114"/>
      <c r="C147" s="374" t="s">
        <v>256</v>
      </c>
      <c r="D147" s="286"/>
      <c r="E147" s="287"/>
      <c r="F147" s="449">
        <f>'1-ABA-DE-CARREGAMENTO'!C76</f>
        <v>0.03</v>
      </c>
      <c r="G147" s="287"/>
      <c r="H147" s="231">
        <f>((H141+H142)/(1-F143))*F147</f>
        <v>130.53852447564955</v>
      </c>
      <c r="I147" s="72"/>
      <c r="J147" s="95"/>
      <c r="K147" s="95"/>
      <c r="L147" s="95"/>
      <c r="M147" s="95"/>
      <c r="N147" s="95"/>
      <c r="O147" s="95"/>
      <c r="P147" s="95"/>
      <c r="Q147" s="95"/>
      <c r="R147" s="95"/>
      <c r="S147" s="95"/>
      <c r="T147" s="95"/>
      <c r="U147" s="95"/>
      <c r="V147" s="95"/>
      <c r="W147" s="95"/>
      <c r="X147" s="95"/>
      <c r="Y147" s="95"/>
      <c r="Z147" s="95"/>
      <c r="AA147" s="95"/>
      <c r="AB147" s="95"/>
      <c r="AC147" s="95"/>
    </row>
    <row r="148" spans="1:29" ht="28.5" customHeight="1">
      <c r="A148" s="158"/>
      <c r="B148" s="446" t="s">
        <v>257</v>
      </c>
      <c r="C148" s="376"/>
      <c r="D148" s="376"/>
      <c r="E148" s="377"/>
      <c r="F148" s="448">
        <f>F143+G142+G140</f>
        <v>0.27489999999999998</v>
      </c>
      <c r="G148" s="377"/>
      <c r="H148" s="214">
        <f>H143+H142+H140</f>
        <v>1052.7361198139617</v>
      </c>
      <c r="I148" s="72"/>
      <c r="J148" s="158"/>
      <c r="K148" s="158"/>
      <c r="L148" s="158"/>
      <c r="M148" s="158"/>
      <c r="N148" s="158"/>
      <c r="O148" s="158"/>
      <c r="P148" s="158"/>
      <c r="Q148" s="158"/>
      <c r="R148" s="158"/>
      <c r="S148" s="158"/>
      <c r="T148" s="158"/>
      <c r="U148" s="158"/>
      <c r="V148" s="158"/>
      <c r="W148" s="158"/>
      <c r="X148" s="158"/>
      <c r="Y148" s="158"/>
      <c r="Z148" s="158"/>
      <c r="AA148" s="158"/>
      <c r="AB148" s="158"/>
      <c r="AC148" s="158"/>
    </row>
    <row r="149" spans="1:29" ht="24" customHeight="1">
      <c r="A149" s="95"/>
      <c r="B149" s="14"/>
      <c r="C149" s="179"/>
      <c r="D149" s="179"/>
      <c r="E149" s="179"/>
      <c r="F149" s="232"/>
      <c r="G149" s="232"/>
      <c r="H149" s="180"/>
      <c r="I149" s="72"/>
      <c r="J149" s="95"/>
      <c r="K149" s="95"/>
      <c r="L149" s="95"/>
      <c r="M149" s="95"/>
      <c r="N149" s="95"/>
      <c r="O149" s="95"/>
      <c r="P149" s="95"/>
      <c r="Q149" s="95"/>
      <c r="R149" s="95"/>
      <c r="S149" s="95"/>
      <c r="T149" s="95"/>
      <c r="U149" s="95"/>
      <c r="V149" s="95"/>
      <c r="W149" s="95"/>
      <c r="X149" s="95"/>
      <c r="Y149" s="95"/>
      <c r="Z149" s="95"/>
      <c r="AA149" s="95"/>
      <c r="AB149" s="95"/>
      <c r="AC149" s="95"/>
    </row>
    <row r="150" spans="1:29" ht="24" customHeight="1">
      <c r="B150" s="372" t="s">
        <v>258</v>
      </c>
      <c r="C150" s="289"/>
      <c r="D150" s="289"/>
      <c r="E150" s="289"/>
      <c r="F150" s="289"/>
      <c r="G150" s="289"/>
      <c r="H150" s="290"/>
      <c r="I150" s="72"/>
      <c r="J150" s="72"/>
      <c r="K150" s="72"/>
      <c r="L150" s="72"/>
      <c r="M150" s="72"/>
      <c r="N150" s="72"/>
      <c r="O150" s="72"/>
      <c r="P150" s="72"/>
      <c r="Q150" s="72"/>
      <c r="R150" s="72"/>
      <c r="S150" s="72"/>
      <c r="T150" s="72"/>
      <c r="U150" s="72"/>
      <c r="V150" s="72"/>
      <c r="W150" s="72"/>
      <c r="X150" s="72"/>
      <c r="Y150" s="72"/>
      <c r="Z150" s="72"/>
      <c r="AA150" s="72"/>
      <c r="AB150" s="72"/>
      <c r="AC150" s="72"/>
    </row>
    <row r="151" spans="1:29" ht="15.75" customHeight="1">
      <c r="B151" s="334" t="s">
        <v>123</v>
      </c>
      <c r="C151" s="286"/>
      <c r="D151" s="286"/>
      <c r="E151" s="286"/>
      <c r="F151" s="286"/>
      <c r="G151" s="286"/>
      <c r="H151" s="293"/>
      <c r="I151" s="72"/>
      <c r="J151" s="72"/>
      <c r="K151" s="72"/>
      <c r="L151" s="72"/>
      <c r="M151" s="72"/>
      <c r="N151" s="72"/>
      <c r="O151" s="72"/>
      <c r="P151" s="72"/>
      <c r="Q151" s="72"/>
      <c r="R151" s="72"/>
      <c r="S151" s="72"/>
      <c r="T151" s="72"/>
      <c r="U151" s="72"/>
      <c r="V151" s="72"/>
      <c r="W151" s="72"/>
      <c r="X151" s="72"/>
      <c r="Y151" s="72"/>
      <c r="Z151" s="72"/>
      <c r="AA151" s="72"/>
      <c r="AB151" s="72"/>
      <c r="AC151" s="72"/>
    </row>
    <row r="152" spans="1:29" ht="15.75" customHeight="1">
      <c r="B152" s="169" t="s">
        <v>107</v>
      </c>
      <c r="C152" s="233" t="s">
        <v>259</v>
      </c>
      <c r="D152" s="234"/>
      <c r="E152" s="234"/>
      <c r="F152" s="234"/>
      <c r="G152" s="235"/>
      <c r="H152" s="236">
        <f>H48</f>
        <v>1679.3638409090909</v>
      </c>
      <c r="I152" s="72"/>
      <c r="J152" s="72"/>
      <c r="K152" s="72"/>
      <c r="L152" s="72"/>
      <c r="M152" s="72"/>
      <c r="N152" s="72"/>
      <c r="O152" s="72"/>
      <c r="P152" s="72"/>
      <c r="Q152" s="72"/>
      <c r="R152" s="72"/>
      <c r="S152" s="72"/>
      <c r="T152" s="72"/>
      <c r="U152" s="72"/>
      <c r="V152" s="72"/>
      <c r="W152" s="72"/>
      <c r="X152" s="72"/>
      <c r="Y152" s="72"/>
      <c r="Z152" s="72"/>
      <c r="AA152" s="72"/>
      <c r="AB152" s="72"/>
      <c r="AC152" s="72"/>
    </row>
    <row r="153" spans="1:29" ht="15.75" customHeight="1">
      <c r="B153" s="114" t="s">
        <v>109</v>
      </c>
      <c r="C153" s="237" t="s">
        <v>260</v>
      </c>
      <c r="D153" s="238"/>
      <c r="E153" s="238"/>
      <c r="F153" s="238"/>
      <c r="G153" s="239"/>
      <c r="H153" s="153">
        <f>H93</f>
        <v>1123.4763333369908</v>
      </c>
      <c r="I153" s="72"/>
      <c r="J153" s="72"/>
      <c r="K153" s="72"/>
      <c r="L153" s="72"/>
      <c r="M153" s="72"/>
      <c r="N153" s="72"/>
      <c r="O153" s="72"/>
      <c r="P153" s="72"/>
      <c r="Q153" s="72"/>
      <c r="R153" s="72"/>
      <c r="S153" s="72"/>
      <c r="T153" s="72"/>
      <c r="U153" s="72"/>
      <c r="V153" s="72"/>
      <c r="W153" s="72"/>
      <c r="X153" s="72"/>
      <c r="Y153" s="72"/>
      <c r="Z153" s="72"/>
      <c r="AA153" s="72"/>
      <c r="AB153" s="72"/>
      <c r="AC153" s="72"/>
    </row>
    <row r="154" spans="1:29" ht="15.75" customHeight="1">
      <c r="B154" s="114" t="s">
        <v>111</v>
      </c>
      <c r="C154" s="237" t="s">
        <v>261</v>
      </c>
      <c r="D154" s="238"/>
      <c r="E154" s="238"/>
      <c r="F154" s="238"/>
      <c r="G154" s="239"/>
      <c r="H154" s="153">
        <f>H103</f>
        <v>87.284999999999997</v>
      </c>
      <c r="I154" s="72"/>
      <c r="J154" s="72"/>
      <c r="K154" s="72"/>
      <c r="L154" s="72"/>
      <c r="M154" s="72"/>
      <c r="N154" s="72"/>
      <c r="O154" s="72"/>
      <c r="P154" s="72"/>
      <c r="Q154" s="72"/>
      <c r="R154" s="72"/>
      <c r="S154" s="72"/>
      <c r="T154" s="72"/>
      <c r="U154" s="72"/>
      <c r="V154" s="72"/>
      <c r="W154" s="72"/>
      <c r="X154" s="72"/>
      <c r="Y154" s="72"/>
      <c r="Z154" s="72"/>
      <c r="AA154" s="72"/>
      <c r="AB154" s="72"/>
      <c r="AC154" s="72"/>
    </row>
    <row r="155" spans="1:29" ht="15.75" customHeight="1">
      <c r="B155" s="114" t="s">
        <v>114</v>
      </c>
      <c r="C155" s="237" t="s">
        <v>262</v>
      </c>
      <c r="D155" s="238"/>
      <c r="E155" s="238"/>
      <c r="F155" s="238"/>
      <c r="G155" s="239"/>
      <c r="H155" s="153">
        <f>H128</f>
        <v>294.60000000000002</v>
      </c>
      <c r="I155" s="72"/>
      <c r="J155" s="72"/>
      <c r="K155" s="72"/>
      <c r="L155" s="72"/>
      <c r="M155" s="72"/>
      <c r="N155" s="72"/>
      <c r="O155" s="72"/>
      <c r="P155" s="72"/>
      <c r="Q155" s="72"/>
      <c r="R155" s="72"/>
      <c r="S155" s="72"/>
      <c r="T155" s="72"/>
      <c r="U155" s="72"/>
      <c r="V155" s="72"/>
      <c r="W155" s="72"/>
      <c r="X155" s="72"/>
      <c r="Y155" s="72"/>
      <c r="Z155" s="72"/>
      <c r="AA155" s="72"/>
      <c r="AB155" s="72"/>
      <c r="AC155" s="72"/>
    </row>
    <row r="156" spans="1:29" ht="15.75" customHeight="1">
      <c r="A156" s="95"/>
      <c r="B156" s="114" t="s">
        <v>145</v>
      </c>
      <c r="C156" s="237" t="s">
        <v>263</v>
      </c>
      <c r="D156" s="238"/>
      <c r="E156" s="238"/>
      <c r="F156" s="238"/>
      <c r="G156" s="239"/>
      <c r="H156" s="153">
        <f>H135</f>
        <v>113.82666666666668</v>
      </c>
      <c r="I156" s="95"/>
      <c r="J156" s="95"/>
      <c r="K156" s="95"/>
      <c r="L156" s="95"/>
      <c r="M156" s="95"/>
      <c r="N156" s="95"/>
      <c r="O156" s="95"/>
      <c r="P156" s="95"/>
      <c r="Q156" s="95"/>
      <c r="R156" s="95"/>
      <c r="S156" s="95"/>
      <c r="T156" s="95"/>
      <c r="U156" s="95"/>
      <c r="V156" s="95"/>
      <c r="W156" s="95"/>
      <c r="X156" s="95"/>
      <c r="Y156" s="95"/>
      <c r="Z156" s="95"/>
      <c r="AA156" s="95"/>
      <c r="AB156" s="95"/>
      <c r="AC156" s="95"/>
    </row>
    <row r="157" spans="1:29" ht="19.5" customHeight="1">
      <c r="A157" s="95"/>
      <c r="B157" s="240"/>
      <c r="C157" s="422" t="s">
        <v>264</v>
      </c>
      <c r="D157" s="286"/>
      <c r="E157" s="286"/>
      <c r="F157" s="286"/>
      <c r="G157" s="287"/>
      <c r="H157" s="241">
        <f>SUM(H152:H156)</f>
        <v>3298.5518409127485</v>
      </c>
      <c r="I157" s="95"/>
      <c r="J157" s="95"/>
      <c r="K157" s="95"/>
      <c r="L157" s="95"/>
      <c r="M157" s="95"/>
      <c r="N157" s="95"/>
      <c r="O157" s="95"/>
      <c r="P157" s="95"/>
      <c r="Q157" s="95"/>
      <c r="R157" s="95"/>
      <c r="S157" s="95"/>
      <c r="T157" s="95"/>
      <c r="U157" s="95"/>
      <c r="V157" s="95"/>
      <c r="W157" s="95"/>
      <c r="X157" s="95"/>
      <c r="Y157" s="95"/>
      <c r="Z157" s="95"/>
      <c r="AA157" s="95"/>
      <c r="AB157" s="95"/>
      <c r="AC157" s="95"/>
    </row>
    <row r="158" spans="1:29" ht="15.75" customHeight="1">
      <c r="A158" s="95"/>
      <c r="B158" s="114" t="s">
        <v>147</v>
      </c>
      <c r="C158" s="237" t="s">
        <v>265</v>
      </c>
      <c r="D158" s="238"/>
      <c r="E158" s="238"/>
      <c r="F158" s="238"/>
      <c r="G158" s="239"/>
      <c r="H158" s="153">
        <f>H148</f>
        <v>1052.7361198139617</v>
      </c>
      <c r="I158" s="95"/>
      <c r="J158" s="95"/>
      <c r="K158" s="95"/>
      <c r="L158" s="95"/>
      <c r="M158" s="95"/>
      <c r="N158" s="95"/>
      <c r="O158" s="95"/>
      <c r="P158" s="95"/>
      <c r="Q158" s="95"/>
      <c r="R158" s="95"/>
      <c r="S158" s="95"/>
      <c r="T158" s="95"/>
      <c r="U158" s="95"/>
      <c r="V158" s="95"/>
      <c r="W158" s="95"/>
      <c r="X158" s="95"/>
      <c r="Y158" s="95"/>
      <c r="Z158" s="95"/>
      <c r="AA158" s="95"/>
      <c r="AB158" s="95"/>
      <c r="AC158" s="95"/>
    </row>
    <row r="159" spans="1:29" ht="27.75" customHeight="1">
      <c r="A159" s="95"/>
      <c r="B159" s="434" t="s">
        <v>266</v>
      </c>
      <c r="C159" s="376"/>
      <c r="D159" s="376"/>
      <c r="E159" s="376"/>
      <c r="F159" s="376"/>
      <c r="G159" s="377"/>
      <c r="H159" s="242">
        <f>ROUND(SUM(H157:H158),2)</f>
        <v>4351.29</v>
      </c>
      <c r="I159" s="95"/>
      <c r="J159" s="95"/>
      <c r="K159" s="95"/>
      <c r="L159" s="95"/>
      <c r="M159" s="95"/>
      <c r="N159" s="95"/>
      <c r="O159" s="95"/>
      <c r="P159" s="95"/>
      <c r="Q159" s="95"/>
      <c r="R159" s="95"/>
      <c r="S159" s="95"/>
      <c r="T159" s="95"/>
      <c r="U159" s="95"/>
      <c r="V159" s="95"/>
      <c r="W159" s="95"/>
      <c r="X159" s="95"/>
      <c r="Y159" s="95"/>
      <c r="Z159" s="95"/>
      <c r="AA159" s="95"/>
      <c r="AB159" s="95"/>
      <c r="AC159" s="95"/>
    </row>
    <row r="160" spans="1:29" ht="19.5" customHeight="1">
      <c r="A160" s="72"/>
      <c r="B160" s="125"/>
      <c r="C160" s="219"/>
      <c r="D160" s="219"/>
      <c r="E160" s="219"/>
      <c r="F160" s="220"/>
      <c r="G160" s="220"/>
      <c r="H160" s="221"/>
      <c r="I160" s="72"/>
      <c r="J160" s="72"/>
      <c r="K160" s="72"/>
      <c r="L160" s="72"/>
      <c r="M160" s="72"/>
      <c r="N160" s="72"/>
      <c r="O160" s="72"/>
      <c r="P160" s="72"/>
      <c r="Q160" s="72"/>
      <c r="R160" s="72"/>
      <c r="S160" s="72"/>
      <c r="T160" s="72"/>
      <c r="U160" s="72"/>
      <c r="V160" s="72"/>
      <c r="W160" s="72"/>
      <c r="X160" s="72"/>
      <c r="Y160" s="72"/>
      <c r="Z160" s="72"/>
      <c r="AA160" s="72"/>
      <c r="AB160" s="72"/>
      <c r="AC160" s="72"/>
    </row>
    <row r="161" spans="1:29" ht="24" customHeight="1">
      <c r="B161" s="372" t="s">
        <v>267</v>
      </c>
      <c r="C161" s="289"/>
      <c r="D161" s="289"/>
      <c r="E161" s="289"/>
      <c r="F161" s="289"/>
      <c r="G161" s="289"/>
      <c r="H161" s="290"/>
      <c r="I161" s="72"/>
      <c r="J161" s="72"/>
      <c r="K161" s="72"/>
      <c r="L161" s="72"/>
      <c r="M161" s="72"/>
      <c r="N161" s="72"/>
      <c r="O161" s="72"/>
      <c r="P161" s="72"/>
      <c r="Q161" s="72"/>
      <c r="R161" s="72"/>
      <c r="S161" s="72"/>
      <c r="T161" s="72"/>
      <c r="U161" s="72"/>
      <c r="V161" s="72"/>
      <c r="W161" s="72"/>
      <c r="X161" s="72"/>
      <c r="Y161" s="72"/>
      <c r="Z161" s="72"/>
      <c r="AA161" s="72"/>
      <c r="AB161" s="72"/>
      <c r="AC161" s="72"/>
    </row>
    <row r="162" spans="1:29" ht="18.75" customHeight="1">
      <c r="B162" s="422" t="s">
        <v>123</v>
      </c>
      <c r="C162" s="286"/>
      <c r="D162" s="286"/>
      <c r="E162" s="286"/>
      <c r="F162" s="286"/>
      <c r="G162" s="286"/>
      <c r="H162" s="293"/>
      <c r="I162" s="72"/>
      <c r="J162" s="72"/>
      <c r="K162" s="72"/>
      <c r="L162" s="72"/>
      <c r="M162" s="72"/>
      <c r="N162" s="72"/>
      <c r="O162" s="72"/>
      <c r="P162" s="72"/>
      <c r="Q162" s="72"/>
      <c r="R162" s="72"/>
      <c r="S162" s="72"/>
      <c r="T162" s="72"/>
      <c r="U162" s="72"/>
      <c r="V162" s="72"/>
      <c r="W162" s="72"/>
      <c r="X162" s="72"/>
      <c r="Y162" s="72"/>
      <c r="Z162" s="72"/>
      <c r="AA162" s="72"/>
      <c r="AB162" s="72"/>
      <c r="AC162" s="72"/>
    </row>
    <row r="163" spans="1:29" ht="72.75" customHeight="1">
      <c r="B163" s="440" t="s">
        <v>268</v>
      </c>
      <c r="C163" s="393"/>
      <c r="D163" s="243" t="s">
        <v>269</v>
      </c>
      <c r="E163" s="243" t="s">
        <v>270</v>
      </c>
      <c r="F163" s="243" t="s">
        <v>271</v>
      </c>
      <c r="G163" s="243" t="s">
        <v>272</v>
      </c>
      <c r="H163" s="244" t="s">
        <v>273</v>
      </c>
      <c r="I163" s="72"/>
      <c r="J163" s="72"/>
      <c r="K163" s="72"/>
      <c r="L163" s="72"/>
      <c r="M163" s="72"/>
      <c r="N163" s="72"/>
      <c r="O163" s="72"/>
      <c r="P163" s="72"/>
      <c r="Q163" s="72"/>
      <c r="R163" s="72"/>
      <c r="S163" s="72"/>
      <c r="T163" s="72"/>
      <c r="U163" s="72"/>
      <c r="V163" s="72"/>
      <c r="W163" s="72"/>
      <c r="X163" s="72"/>
      <c r="Y163" s="72"/>
      <c r="Z163" s="72"/>
      <c r="AA163" s="72"/>
      <c r="AB163" s="72"/>
      <c r="AC163" s="72"/>
    </row>
    <row r="164" spans="1:29" ht="66" customHeight="1">
      <c r="B164" s="441" t="str">
        <f>E24</f>
        <v>PORTEIRO, CBO 5174-10: posto Diurno (07:00-19:00), 12/36 horas, de segunda a domingo</v>
      </c>
      <c r="C164" s="287"/>
      <c r="D164" s="246">
        <f>H159</f>
        <v>4351.29</v>
      </c>
      <c r="E164" s="247">
        <f>'1-ABA-DE-CARREGAMENTO'!C83</f>
        <v>2</v>
      </c>
      <c r="F164" s="248">
        <f>D164*E164</f>
        <v>8702.58</v>
      </c>
      <c r="G164" s="249">
        <f>'1-ABA-DE-CARREGAMENTO'!C82</f>
        <v>1</v>
      </c>
      <c r="H164" s="250">
        <f>F164*G164</f>
        <v>8702.58</v>
      </c>
      <c r="I164" s="72"/>
      <c r="J164" s="72"/>
      <c r="K164" s="72"/>
      <c r="L164" s="72"/>
      <c r="M164" s="72"/>
      <c r="N164" s="72"/>
      <c r="O164" s="72"/>
      <c r="P164" s="72"/>
      <c r="Q164" s="72"/>
      <c r="R164" s="72"/>
      <c r="S164" s="72"/>
      <c r="T164" s="72"/>
      <c r="U164" s="72"/>
      <c r="V164" s="72"/>
      <c r="W164" s="72"/>
      <c r="X164" s="72"/>
      <c r="Y164" s="72"/>
      <c r="Z164" s="72"/>
      <c r="AA164" s="72"/>
      <c r="AB164" s="72"/>
      <c r="AC164" s="72"/>
    </row>
    <row r="165" spans="1:29" ht="30.75" customHeight="1">
      <c r="A165" s="72"/>
      <c r="B165" s="442" t="s">
        <v>274</v>
      </c>
      <c r="C165" s="376"/>
      <c r="D165" s="376"/>
      <c r="E165" s="376"/>
      <c r="F165" s="376"/>
      <c r="G165" s="376"/>
      <c r="H165" s="251">
        <f>H164</f>
        <v>8702.58</v>
      </c>
      <c r="I165" s="72"/>
      <c r="J165" s="72"/>
      <c r="K165" s="72"/>
      <c r="L165" s="72"/>
      <c r="M165" s="72"/>
      <c r="N165" s="72"/>
      <c r="O165" s="72"/>
      <c r="P165" s="72"/>
      <c r="Q165" s="72"/>
      <c r="R165" s="72"/>
      <c r="S165" s="72"/>
      <c r="T165" s="72"/>
      <c r="U165" s="72"/>
      <c r="V165" s="72"/>
      <c r="W165" s="72"/>
      <c r="X165" s="72"/>
      <c r="Y165" s="72"/>
      <c r="Z165" s="72"/>
      <c r="AA165" s="72"/>
      <c r="AB165" s="72"/>
      <c r="AC165" s="72"/>
    </row>
    <row r="166" spans="1:29" ht="19.5" customHeight="1">
      <c r="A166" s="72"/>
      <c r="B166" s="443"/>
      <c r="C166" s="303"/>
      <c r="D166" s="165"/>
      <c r="E166" s="165"/>
      <c r="F166" s="165"/>
      <c r="G166" s="165"/>
      <c r="H166" s="252"/>
      <c r="I166" s="72"/>
      <c r="J166" s="72"/>
      <c r="K166" s="72"/>
      <c r="L166" s="72"/>
      <c r="M166" s="72"/>
      <c r="N166" s="72"/>
      <c r="O166" s="72"/>
      <c r="P166" s="72"/>
      <c r="Q166" s="72"/>
      <c r="R166" s="72"/>
      <c r="S166" s="72"/>
      <c r="T166" s="72"/>
      <c r="U166" s="72"/>
      <c r="V166" s="72"/>
      <c r="W166" s="72"/>
      <c r="X166" s="72"/>
      <c r="Y166" s="72"/>
      <c r="Z166" s="72"/>
      <c r="AA166" s="72"/>
      <c r="AB166" s="72"/>
      <c r="AC166" s="72"/>
    </row>
    <row r="167" spans="1:29" ht="24" customHeight="1">
      <c r="B167" s="372" t="s">
        <v>275</v>
      </c>
      <c r="C167" s="289"/>
      <c r="D167" s="289"/>
      <c r="E167" s="289"/>
      <c r="F167" s="289"/>
      <c r="G167" s="289"/>
      <c r="H167" s="290"/>
      <c r="I167" s="72"/>
      <c r="J167" s="72"/>
      <c r="K167" s="72"/>
      <c r="L167" s="72"/>
      <c r="M167" s="72"/>
      <c r="N167" s="72"/>
      <c r="O167" s="72"/>
      <c r="P167" s="72"/>
      <c r="Q167" s="72"/>
      <c r="R167" s="72"/>
      <c r="S167" s="72"/>
      <c r="T167" s="72"/>
      <c r="U167" s="72"/>
      <c r="V167" s="72"/>
      <c r="W167" s="72"/>
      <c r="X167" s="72"/>
      <c r="Y167" s="72"/>
      <c r="Z167" s="72"/>
      <c r="AA167" s="72"/>
      <c r="AB167" s="72"/>
      <c r="AC167" s="72"/>
    </row>
    <row r="168" spans="1:29" ht="18.75" customHeight="1">
      <c r="B168" s="438" t="s">
        <v>276</v>
      </c>
      <c r="C168" s="347"/>
      <c r="D168" s="347"/>
      <c r="E168" s="347"/>
      <c r="F168" s="347"/>
      <c r="G168" s="348"/>
      <c r="H168" s="253" t="s">
        <v>277</v>
      </c>
      <c r="I168" s="72"/>
      <c r="J168" s="72"/>
      <c r="K168" s="72"/>
      <c r="L168" s="72"/>
      <c r="M168" s="72"/>
      <c r="N168" s="72"/>
      <c r="O168" s="72"/>
      <c r="P168" s="72"/>
      <c r="Q168" s="72"/>
      <c r="R168" s="72"/>
      <c r="S168" s="72"/>
      <c r="T168" s="72"/>
      <c r="U168" s="72"/>
      <c r="V168" s="72"/>
      <c r="W168" s="72"/>
      <c r="X168" s="72"/>
      <c r="Y168" s="72"/>
      <c r="Z168" s="72"/>
      <c r="AA168" s="72"/>
      <c r="AB168" s="72"/>
      <c r="AC168" s="72"/>
    </row>
    <row r="169" spans="1:29" ht="30" customHeight="1">
      <c r="B169" s="245" t="s">
        <v>107</v>
      </c>
      <c r="C169" s="439" t="s">
        <v>278</v>
      </c>
      <c r="D169" s="286"/>
      <c r="E169" s="286"/>
      <c r="F169" s="286"/>
      <c r="G169" s="287"/>
      <c r="H169" s="254">
        <f>H164</f>
        <v>8702.58</v>
      </c>
      <c r="I169" s="187"/>
      <c r="J169" s="72"/>
      <c r="K169" s="72"/>
      <c r="L169" s="72"/>
      <c r="M169" s="72"/>
      <c r="N169" s="72"/>
      <c r="O169" s="72"/>
      <c r="P169" s="72"/>
      <c r="Q169" s="72"/>
      <c r="R169" s="72"/>
      <c r="S169" s="72"/>
      <c r="T169" s="72"/>
      <c r="U169" s="72"/>
      <c r="V169" s="72"/>
      <c r="W169" s="72"/>
      <c r="X169" s="72"/>
      <c r="Y169" s="72"/>
      <c r="Z169" s="72"/>
      <c r="AA169" s="72"/>
      <c r="AB169" s="72"/>
      <c r="AC169" s="72"/>
    </row>
    <row r="170" spans="1:29" ht="30" customHeight="1">
      <c r="B170" s="255" t="s">
        <v>109</v>
      </c>
      <c r="C170" s="439" t="s">
        <v>279</v>
      </c>
      <c r="D170" s="286"/>
      <c r="E170" s="286"/>
      <c r="F170" s="286"/>
      <c r="G170" s="287"/>
      <c r="H170" s="256">
        <f>H169*'1-ABA-DE-CARREGAMENTO'!C84</f>
        <v>261077.4</v>
      </c>
      <c r="I170" s="72"/>
      <c r="J170" s="72"/>
      <c r="K170" s="72"/>
      <c r="L170" s="72"/>
      <c r="M170" s="72"/>
      <c r="N170" s="72"/>
      <c r="O170" s="72"/>
      <c r="P170" s="72"/>
      <c r="Q170" s="72"/>
      <c r="R170" s="72"/>
      <c r="S170" s="72"/>
      <c r="T170" s="72"/>
      <c r="U170" s="72"/>
      <c r="V170" s="72"/>
      <c r="W170" s="72"/>
      <c r="X170" s="72"/>
      <c r="Y170" s="72"/>
      <c r="Z170" s="72"/>
      <c r="AA170" s="72"/>
      <c r="AB170" s="72"/>
      <c r="AC170" s="72"/>
    </row>
    <row r="171" spans="1:29" ht="19.5" customHeight="1">
      <c r="A171" s="72"/>
      <c r="B171" s="119"/>
      <c r="C171" s="257"/>
      <c r="D171" s="165"/>
      <c r="E171" s="165"/>
      <c r="F171" s="165"/>
      <c r="G171" s="165"/>
      <c r="H171" s="252"/>
      <c r="I171" s="72"/>
      <c r="J171" s="72"/>
      <c r="K171" s="72"/>
      <c r="L171" s="72"/>
      <c r="M171" s="72"/>
      <c r="N171" s="72"/>
      <c r="O171" s="72"/>
      <c r="P171" s="72"/>
      <c r="Q171" s="72"/>
      <c r="R171" s="72"/>
      <c r="S171" s="72"/>
      <c r="T171" s="72"/>
      <c r="U171" s="72"/>
      <c r="V171" s="72"/>
      <c r="W171" s="72"/>
      <c r="X171" s="72"/>
      <c r="Y171" s="72"/>
      <c r="Z171" s="72"/>
      <c r="AA171" s="72"/>
      <c r="AB171" s="72"/>
      <c r="AC171" s="72"/>
    </row>
    <row r="172" spans="1:29" ht="15.75" customHeight="1">
      <c r="A172" s="72"/>
      <c r="B172" s="107"/>
      <c r="C172" s="107"/>
      <c r="D172" s="107"/>
      <c r="E172" s="107"/>
      <c r="F172" s="107"/>
      <c r="G172" s="107"/>
      <c r="H172" s="107"/>
      <c r="I172" s="72"/>
      <c r="J172" s="72"/>
      <c r="K172" s="72"/>
      <c r="L172" s="72"/>
      <c r="M172" s="72"/>
      <c r="N172" s="72"/>
      <c r="O172" s="72"/>
      <c r="P172" s="72"/>
      <c r="Q172" s="72"/>
      <c r="R172" s="72"/>
      <c r="S172" s="72"/>
      <c r="T172" s="72"/>
      <c r="U172" s="72"/>
      <c r="V172" s="72"/>
      <c r="W172" s="72"/>
      <c r="X172" s="72"/>
      <c r="Y172" s="72"/>
      <c r="Z172" s="72"/>
      <c r="AA172" s="72"/>
      <c r="AB172" s="72"/>
      <c r="AC172" s="72"/>
    </row>
    <row r="173" spans="1:29" ht="15.75" customHeight="1">
      <c r="A173" s="72"/>
      <c r="B173" s="107"/>
      <c r="C173" s="107"/>
      <c r="D173" s="107"/>
      <c r="E173" s="107"/>
      <c r="F173" s="107"/>
      <c r="G173" s="107"/>
      <c r="H173" s="107"/>
      <c r="I173" s="72"/>
      <c r="J173" s="72"/>
      <c r="K173" s="72"/>
      <c r="L173" s="72"/>
      <c r="M173" s="72"/>
      <c r="N173" s="72"/>
      <c r="O173" s="72"/>
      <c r="P173" s="72"/>
      <c r="Q173" s="72"/>
      <c r="R173" s="72"/>
      <c r="S173" s="72"/>
      <c r="T173" s="72"/>
      <c r="U173" s="72"/>
      <c r="V173" s="72"/>
      <c r="W173" s="72"/>
      <c r="X173" s="72"/>
      <c r="Y173" s="72"/>
      <c r="Z173" s="72"/>
      <c r="AA173" s="72"/>
      <c r="AB173" s="72"/>
      <c r="AC173" s="72"/>
    </row>
    <row r="174" spans="1:29" ht="15.75" customHeight="1">
      <c r="A174" s="72"/>
      <c r="B174" s="107"/>
      <c r="C174" s="107"/>
      <c r="D174" s="107"/>
      <c r="E174" s="107"/>
      <c r="F174" s="107"/>
      <c r="G174" s="107"/>
      <c r="H174" s="107"/>
      <c r="I174" s="72"/>
      <c r="J174" s="72"/>
      <c r="K174" s="72"/>
      <c r="L174" s="72"/>
      <c r="M174" s="72"/>
      <c r="N174" s="72"/>
      <c r="O174" s="72"/>
      <c r="P174" s="72"/>
      <c r="Q174" s="72"/>
      <c r="R174" s="72"/>
      <c r="S174" s="72"/>
      <c r="T174" s="72"/>
      <c r="U174" s="72"/>
      <c r="V174" s="72"/>
      <c r="W174" s="72"/>
      <c r="X174" s="72"/>
      <c r="Y174" s="72"/>
      <c r="Z174" s="72"/>
      <c r="AA174" s="72"/>
      <c r="AB174" s="72"/>
      <c r="AC174" s="72"/>
    </row>
    <row r="175" spans="1:29" ht="15.75" customHeight="1">
      <c r="A175" s="72"/>
      <c r="B175" s="107"/>
      <c r="C175" s="107"/>
      <c r="D175" s="107"/>
      <c r="E175" s="107"/>
      <c r="F175" s="107"/>
      <c r="G175" s="107"/>
      <c r="H175" s="107"/>
      <c r="I175" s="72"/>
      <c r="J175" s="72"/>
      <c r="K175" s="72"/>
      <c r="L175" s="72"/>
      <c r="M175" s="72"/>
      <c r="N175" s="72"/>
      <c r="O175" s="72"/>
      <c r="P175" s="72"/>
      <c r="Q175" s="72"/>
      <c r="R175" s="72"/>
      <c r="S175" s="72"/>
      <c r="T175" s="72"/>
      <c r="U175" s="72"/>
      <c r="V175" s="72"/>
      <c r="W175" s="72"/>
      <c r="X175" s="72"/>
      <c r="Y175" s="72"/>
      <c r="Z175" s="72"/>
      <c r="AA175" s="72"/>
      <c r="AB175" s="72"/>
      <c r="AC175" s="72"/>
    </row>
    <row r="176" spans="1:29" ht="15.75" customHeight="1">
      <c r="A176" s="72"/>
      <c r="B176" s="107"/>
      <c r="C176" s="107"/>
      <c r="D176" s="107"/>
      <c r="E176" s="107"/>
      <c r="F176" s="107"/>
      <c r="G176" s="107"/>
      <c r="H176" s="107"/>
      <c r="I176" s="72"/>
      <c r="J176" s="72"/>
      <c r="K176" s="72"/>
      <c r="L176" s="72"/>
      <c r="M176" s="72"/>
      <c r="N176" s="72"/>
      <c r="O176" s="72"/>
      <c r="P176" s="72"/>
      <c r="Q176" s="72"/>
      <c r="R176" s="72"/>
      <c r="S176" s="72"/>
      <c r="T176" s="72"/>
      <c r="U176" s="72"/>
      <c r="V176" s="72"/>
      <c r="W176" s="72"/>
      <c r="X176" s="72"/>
      <c r="Y176" s="72"/>
      <c r="Z176" s="72"/>
      <c r="AA176" s="72"/>
      <c r="AB176" s="72"/>
      <c r="AC176" s="72"/>
    </row>
    <row r="177" spans="1:29" ht="15.75" customHeight="1">
      <c r="A177" s="72"/>
      <c r="B177" s="107"/>
      <c r="C177" s="107"/>
      <c r="D177" s="107"/>
      <c r="E177" s="107"/>
      <c r="F177" s="107"/>
      <c r="G177" s="107"/>
      <c r="H177" s="107"/>
      <c r="I177" s="72"/>
      <c r="J177" s="72"/>
      <c r="K177" s="72"/>
      <c r="L177" s="72"/>
      <c r="M177" s="72"/>
      <c r="N177" s="72"/>
      <c r="O177" s="72"/>
      <c r="P177" s="72"/>
      <c r="Q177" s="72"/>
      <c r="R177" s="72"/>
      <c r="S177" s="72"/>
      <c r="T177" s="72"/>
      <c r="U177" s="72"/>
      <c r="V177" s="72"/>
      <c r="W177" s="72"/>
      <c r="X177" s="72"/>
      <c r="Y177" s="72"/>
      <c r="Z177" s="72"/>
      <c r="AA177" s="72"/>
      <c r="AB177" s="72"/>
      <c r="AC177" s="72"/>
    </row>
    <row r="178" spans="1:29" ht="15.75" customHeight="1">
      <c r="A178" s="72"/>
      <c r="B178" s="107"/>
      <c r="C178" s="107"/>
      <c r="D178" s="107"/>
      <c r="E178" s="107"/>
      <c r="F178" s="107"/>
      <c r="G178" s="107"/>
      <c r="H178" s="107"/>
      <c r="I178" s="72"/>
      <c r="J178" s="72"/>
      <c r="K178" s="72"/>
      <c r="L178" s="72"/>
      <c r="M178" s="72"/>
      <c r="N178" s="72"/>
      <c r="O178" s="72"/>
      <c r="P178" s="72"/>
      <c r="Q178" s="72"/>
      <c r="R178" s="72"/>
      <c r="S178" s="72"/>
      <c r="T178" s="72"/>
      <c r="U178" s="72"/>
      <c r="V178" s="72"/>
      <c r="W178" s="72"/>
      <c r="X178" s="72"/>
      <c r="Y178" s="72"/>
      <c r="Z178" s="72"/>
      <c r="AA178" s="72"/>
      <c r="AB178" s="72"/>
      <c r="AC178" s="72"/>
    </row>
    <row r="179" spans="1:29" ht="15.75" customHeight="1">
      <c r="A179" s="72"/>
      <c r="B179" s="107"/>
      <c r="C179" s="107"/>
      <c r="D179" s="107"/>
      <c r="E179" s="107"/>
      <c r="F179" s="107"/>
      <c r="G179" s="107"/>
      <c r="H179" s="107"/>
      <c r="I179" s="72"/>
      <c r="J179" s="72"/>
      <c r="K179" s="72"/>
      <c r="L179" s="72"/>
      <c r="M179" s="72"/>
      <c r="N179" s="72"/>
      <c r="O179" s="72"/>
      <c r="P179" s="72"/>
      <c r="Q179" s="72"/>
      <c r="R179" s="72"/>
      <c r="S179" s="72"/>
      <c r="T179" s="72"/>
      <c r="U179" s="72"/>
      <c r="V179" s="72"/>
      <c r="W179" s="72"/>
      <c r="X179" s="72"/>
      <c r="Y179" s="72"/>
      <c r="Z179" s="72"/>
      <c r="AA179" s="72"/>
      <c r="AB179" s="72"/>
      <c r="AC179" s="72"/>
    </row>
    <row r="180" spans="1:29" ht="15.75" customHeight="1">
      <c r="A180" s="72"/>
      <c r="B180" s="107"/>
      <c r="C180" s="107"/>
      <c r="D180" s="107"/>
      <c r="E180" s="107"/>
      <c r="F180" s="107"/>
      <c r="G180" s="107"/>
      <c r="H180" s="107"/>
      <c r="I180" s="72"/>
      <c r="J180" s="72"/>
      <c r="K180" s="72"/>
      <c r="L180" s="72"/>
      <c r="M180" s="72"/>
      <c r="N180" s="72"/>
      <c r="O180" s="72"/>
      <c r="P180" s="72"/>
      <c r="Q180" s="72"/>
      <c r="R180" s="72"/>
      <c r="S180" s="72"/>
      <c r="T180" s="72"/>
      <c r="U180" s="72"/>
      <c r="V180" s="72"/>
      <c r="W180" s="72"/>
      <c r="X180" s="72"/>
      <c r="Y180" s="72"/>
      <c r="Z180" s="72"/>
      <c r="AA180" s="72"/>
      <c r="AB180" s="72"/>
      <c r="AC180" s="72"/>
    </row>
    <row r="181" spans="1:29" ht="15.75" customHeight="1">
      <c r="A181" s="72"/>
      <c r="B181" s="107"/>
      <c r="C181" s="107"/>
      <c r="D181" s="107"/>
      <c r="E181" s="107"/>
      <c r="F181" s="107"/>
      <c r="G181" s="107"/>
      <c r="H181" s="107"/>
      <c r="I181" s="72"/>
      <c r="J181" s="72"/>
      <c r="K181" s="72"/>
      <c r="L181" s="72"/>
      <c r="M181" s="72"/>
      <c r="N181" s="72"/>
      <c r="O181" s="72"/>
      <c r="P181" s="72"/>
      <c r="Q181" s="72"/>
      <c r="R181" s="72"/>
      <c r="S181" s="72"/>
      <c r="T181" s="72"/>
      <c r="U181" s="72"/>
      <c r="V181" s="72"/>
      <c r="W181" s="72"/>
      <c r="X181" s="72"/>
      <c r="Y181" s="72"/>
      <c r="Z181" s="72"/>
      <c r="AA181" s="72"/>
      <c r="AB181" s="72"/>
      <c r="AC181" s="72"/>
    </row>
    <row r="182" spans="1:29" ht="15.75" customHeight="1">
      <c r="A182" s="72"/>
      <c r="B182" s="107"/>
      <c r="C182" s="107"/>
      <c r="D182" s="107"/>
      <c r="E182" s="107"/>
      <c r="F182" s="107"/>
      <c r="G182" s="107"/>
      <c r="H182" s="107"/>
      <c r="I182" s="72"/>
      <c r="J182" s="72"/>
      <c r="K182" s="72"/>
      <c r="L182" s="72"/>
      <c r="M182" s="72"/>
      <c r="N182" s="72"/>
      <c r="O182" s="72"/>
      <c r="P182" s="72"/>
      <c r="Q182" s="72"/>
      <c r="R182" s="72"/>
      <c r="S182" s="72"/>
      <c r="T182" s="72"/>
      <c r="U182" s="72"/>
      <c r="V182" s="72"/>
      <c r="W182" s="72"/>
      <c r="X182" s="72"/>
      <c r="Y182" s="72"/>
      <c r="Z182" s="72"/>
      <c r="AA182" s="72"/>
      <c r="AB182" s="72"/>
      <c r="AC182" s="72"/>
    </row>
    <row r="183" spans="1:29" ht="15.75" customHeight="1">
      <c r="A183" s="72"/>
      <c r="B183" s="107"/>
      <c r="C183" s="107"/>
      <c r="D183" s="107"/>
      <c r="E183" s="107"/>
      <c r="F183" s="107"/>
      <c r="G183" s="107"/>
      <c r="H183" s="107"/>
      <c r="I183" s="72"/>
      <c r="J183" s="72"/>
      <c r="K183" s="72"/>
      <c r="L183" s="72"/>
      <c r="M183" s="72"/>
      <c r="N183" s="72"/>
      <c r="O183" s="72"/>
      <c r="P183" s="72"/>
      <c r="Q183" s="72"/>
      <c r="R183" s="72"/>
      <c r="S183" s="72"/>
      <c r="T183" s="72"/>
      <c r="U183" s="72"/>
      <c r="V183" s="72"/>
      <c r="W183" s="72"/>
      <c r="X183" s="72"/>
      <c r="Y183" s="72"/>
      <c r="Z183" s="72"/>
      <c r="AA183" s="72"/>
      <c r="AB183" s="72"/>
      <c r="AC183" s="72"/>
    </row>
    <row r="184" spans="1:29" ht="15.75" customHeight="1">
      <c r="A184" s="72"/>
      <c r="B184" s="107"/>
      <c r="C184" s="107"/>
      <c r="D184" s="107"/>
      <c r="E184" s="107"/>
      <c r="F184" s="107"/>
      <c r="G184" s="107"/>
      <c r="H184" s="107"/>
      <c r="I184" s="72"/>
      <c r="J184" s="72"/>
      <c r="K184" s="72"/>
      <c r="L184" s="72"/>
      <c r="M184" s="72"/>
      <c r="N184" s="72"/>
      <c r="O184" s="72"/>
      <c r="P184" s="72"/>
      <c r="Q184" s="72"/>
      <c r="R184" s="72"/>
      <c r="S184" s="72"/>
      <c r="T184" s="72"/>
      <c r="U184" s="72"/>
      <c r="V184" s="72"/>
      <c r="W184" s="72"/>
      <c r="X184" s="72"/>
      <c r="Y184" s="72"/>
      <c r="Z184" s="72"/>
      <c r="AA184" s="72"/>
      <c r="AB184" s="72"/>
      <c r="AC184" s="72"/>
    </row>
    <row r="185" spans="1:29" ht="15.75" customHeight="1">
      <c r="A185" s="72"/>
      <c r="B185" s="107"/>
      <c r="C185" s="107"/>
      <c r="D185" s="107"/>
      <c r="E185" s="107"/>
      <c r="F185" s="107"/>
      <c r="G185" s="107"/>
      <c r="H185" s="107"/>
      <c r="I185" s="72"/>
      <c r="J185" s="72"/>
      <c r="K185" s="72"/>
      <c r="L185" s="72"/>
      <c r="M185" s="72"/>
      <c r="N185" s="72"/>
      <c r="O185" s="72"/>
      <c r="P185" s="72"/>
      <c r="Q185" s="72"/>
      <c r="R185" s="72"/>
      <c r="S185" s="72"/>
      <c r="T185" s="72"/>
      <c r="U185" s="72"/>
      <c r="V185" s="72"/>
      <c r="W185" s="72"/>
      <c r="X185" s="72"/>
      <c r="Y185" s="72"/>
      <c r="Z185" s="72"/>
      <c r="AA185" s="72"/>
      <c r="AB185" s="72"/>
      <c r="AC185" s="72"/>
    </row>
    <row r="186" spans="1:29" ht="15.75" customHeight="1">
      <c r="A186" s="72"/>
      <c r="B186" s="107"/>
      <c r="C186" s="107"/>
      <c r="D186" s="107"/>
      <c r="E186" s="107"/>
      <c r="F186" s="107"/>
      <c r="G186" s="107"/>
      <c r="H186" s="107"/>
      <c r="I186" s="72"/>
      <c r="J186" s="72"/>
      <c r="K186" s="72"/>
      <c r="L186" s="72"/>
      <c r="M186" s="72"/>
      <c r="N186" s="72"/>
      <c r="O186" s="72"/>
      <c r="P186" s="72"/>
      <c r="Q186" s="72"/>
      <c r="R186" s="72"/>
      <c r="S186" s="72"/>
      <c r="T186" s="72"/>
      <c r="U186" s="72"/>
      <c r="V186" s="72"/>
      <c r="W186" s="72"/>
      <c r="X186" s="72"/>
      <c r="Y186" s="72"/>
      <c r="Z186" s="72"/>
      <c r="AA186" s="72"/>
      <c r="AB186" s="72"/>
      <c r="AC186" s="72"/>
    </row>
    <row r="187" spans="1:29" ht="15.75" customHeight="1">
      <c r="A187" s="72"/>
      <c r="B187" s="107"/>
      <c r="C187" s="107"/>
      <c r="D187" s="107"/>
      <c r="E187" s="107"/>
      <c r="F187" s="107"/>
      <c r="G187" s="107"/>
      <c r="H187" s="107"/>
      <c r="I187" s="72"/>
      <c r="J187" s="72"/>
      <c r="K187" s="72"/>
      <c r="L187" s="72"/>
      <c r="M187" s="72"/>
      <c r="N187" s="72"/>
      <c r="O187" s="72"/>
      <c r="P187" s="72"/>
      <c r="Q187" s="72"/>
      <c r="R187" s="72"/>
      <c r="S187" s="72"/>
      <c r="T187" s="72"/>
      <c r="U187" s="72"/>
      <c r="V187" s="72"/>
      <c r="W187" s="72"/>
      <c r="X187" s="72"/>
      <c r="Y187" s="72"/>
      <c r="Z187" s="72"/>
      <c r="AA187" s="72"/>
      <c r="AB187" s="72"/>
      <c r="AC187" s="72"/>
    </row>
    <row r="188" spans="1:29" ht="15.75" customHeight="1">
      <c r="A188" s="72"/>
      <c r="B188" s="107"/>
      <c r="C188" s="107"/>
      <c r="D188" s="107"/>
      <c r="E188" s="107"/>
      <c r="F188" s="107"/>
      <c r="G188" s="107"/>
      <c r="H188" s="107"/>
      <c r="I188" s="72"/>
      <c r="J188" s="72"/>
      <c r="K188" s="72"/>
      <c r="L188" s="72"/>
      <c r="M188" s="72"/>
      <c r="N188" s="72"/>
      <c r="O188" s="72"/>
      <c r="P188" s="72"/>
      <c r="Q188" s="72"/>
      <c r="R188" s="72"/>
      <c r="S188" s="72"/>
      <c r="T188" s="72"/>
      <c r="U188" s="72"/>
      <c r="V188" s="72"/>
      <c r="W188" s="72"/>
      <c r="X188" s="72"/>
      <c r="Y188" s="72"/>
      <c r="Z188" s="72"/>
      <c r="AA188" s="72"/>
      <c r="AB188" s="72"/>
      <c r="AC188" s="72"/>
    </row>
    <row r="189" spans="1:29" ht="15.75" customHeight="1">
      <c r="A189" s="72"/>
      <c r="B189" s="107"/>
      <c r="C189" s="107"/>
      <c r="D189" s="107"/>
      <c r="E189" s="107"/>
      <c r="F189" s="107"/>
      <c r="G189" s="107"/>
      <c r="H189" s="107"/>
      <c r="I189" s="72"/>
      <c r="J189" s="72"/>
      <c r="K189" s="72"/>
      <c r="L189" s="72"/>
      <c r="M189" s="72"/>
      <c r="N189" s="72"/>
      <c r="O189" s="72"/>
      <c r="P189" s="72"/>
      <c r="Q189" s="72"/>
      <c r="R189" s="72"/>
      <c r="S189" s="72"/>
      <c r="T189" s="72"/>
      <c r="U189" s="72"/>
      <c r="V189" s="72"/>
      <c r="W189" s="72"/>
      <c r="X189" s="72"/>
      <c r="Y189" s="72"/>
      <c r="Z189" s="72"/>
      <c r="AA189" s="72"/>
      <c r="AB189" s="72"/>
      <c r="AC189" s="72"/>
    </row>
    <row r="190" spans="1:29" ht="15.75" customHeight="1">
      <c r="A190" s="72"/>
      <c r="B190" s="107"/>
      <c r="C190" s="107"/>
      <c r="D190" s="107"/>
      <c r="E190" s="107"/>
      <c r="F190" s="107"/>
      <c r="G190" s="107"/>
      <c r="H190" s="107"/>
      <c r="I190" s="72"/>
      <c r="J190" s="72"/>
      <c r="K190" s="72"/>
      <c r="L190" s="72"/>
      <c r="M190" s="72"/>
      <c r="N190" s="72"/>
      <c r="O190" s="72"/>
      <c r="P190" s="72"/>
      <c r="Q190" s="72"/>
      <c r="R190" s="72"/>
      <c r="S190" s="72"/>
      <c r="T190" s="72"/>
      <c r="U190" s="72"/>
      <c r="V190" s="72"/>
      <c r="W190" s="72"/>
      <c r="X190" s="72"/>
      <c r="Y190" s="72"/>
      <c r="Z190" s="72"/>
      <c r="AA190" s="72"/>
      <c r="AB190" s="72"/>
      <c r="AC190" s="72"/>
    </row>
    <row r="191" spans="1:29" ht="15.75" customHeight="1">
      <c r="A191" s="72"/>
      <c r="B191" s="107"/>
      <c r="C191" s="107"/>
      <c r="D191" s="107"/>
      <c r="E191" s="107"/>
      <c r="F191" s="107"/>
      <c r="G191" s="107"/>
      <c r="H191" s="107"/>
      <c r="I191" s="72"/>
      <c r="J191" s="72"/>
      <c r="K191" s="72"/>
      <c r="L191" s="72"/>
      <c r="M191" s="72"/>
      <c r="N191" s="72"/>
      <c r="O191" s="72"/>
      <c r="P191" s="72"/>
      <c r="Q191" s="72"/>
      <c r="R191" s="72"/>
      <c r="S191" s="72"/>
      <c r="T191" s="72"/>
      <c r="U191" s="72"/>
      <c r="V191" s="72"/>
      <c r="W191" s="72"/>
      <c r="X191" s="72"/>
      <c r="Y191" s="72"/>
      <c r="Z191" s="72"/>
      <c r="AA191" s="72"/>
      <c r="AB191" s="72"/>
      <c r="AC191" s="72"/>
    </row>
    <row r="192" spans="1:29" ht="15.75" customHeight="1">
      <c r="A192" s="72"/>
      <c r="B192" s="107"/>
      <c r="C192" s="107"/>
      <c r="D192" s="107"/>
      <c r="E192" s="107"/>
      <c r="F192" s="107"/>
      <c r="G192" s="107"/>
      <c r="H192" s="107"/>
      <c r="I192" s="72"/>
      <c r="J192" s="72"/>
      <c r="K192" s="72"/>
      <c r="L192" s="72"/>
      <c r="M192" s="72"/>
      <c r="N192" s="72"/>
      <c r="O192" s="72"/>
      <c r="P192" s="72"/>
      <c r="Q192" s="72"/>
      <c r="R192" s="72"/>
      <c r="S192" s="72"/>
      <c r="T192" s="72"/>
      <c r="U192" s="72"/>
      <c r="V192" s="72"/>
      <c r="W192" s="72"/>
      <c r="X192" s="72"/>
      <c r="Y192" s="72"/>
      <c r="Z192" s="72"/>
      <c r="AA192" s="72"/>
      <c r="AB192" s="72"/>
      <c r="AC192" s="72"/>
    </row>
    <row r="193" spans="1:29" ht="15.75" customHeight="1">
      <c r="A193" s="72"/>
      <c r="B193" s="107"/>
      <c r="C193" s="107"/>
      <c r="D193" s="107"/>
      <c r="E193" s="107"/>
      <c r="F193" s="107"/>
      <c r="G193" s="107"/>
      <c r="H193" s="107"/>
      <c r="I193" s="72"/>
      <c r="J193" s="72"/>
      <c r="K193" s="72"/>
      <c r="L193" s="72"/>
      <c r="M193" s="72"/>
      <c r="N193" s="72"/>
      <c r="O193" s="72"/>
      <c r="P193" s="72"/>
      <c r="Q193" s="72"/>
      <c r="R193" s="72"/>
      <c r="S193" s="72"/>
      <c r="T193" s="72"/>
      <c r="U193" s="72"/>
      <c r="V193" s="72"/>
      <c r="W193" s="72"/>
      <c r="X193" s="72"/>
      <c r="Y193" s="72"/>
      <c r="Z193" s="72"/>
      <c r="AA193" s="72"/>
      <c r="AB193" s="72"/>
      <c r="AC193" s="72"/>
    </row>
    <row r="194" spans="1:29" ht="15.75" customHeight="1">
      <c r="A194" s="72"/>
      <c r="B194" s="107"/>
      <c r="C194" s="107"/>
      <c r="D194" s="107"/>
      <c r="E194" s="107"/>
      <c r="F194" s="107"/>
      <c r="G194" s="107"/>
      <c r="H194" s="107"/>
      <c r="I194" s="72"/>
      <c r="J194" s="72"/>
      <c r="K194" s="72"/>
      <c r="L194" s="72"/>
      <c r="M194" s="72"/>
      <c r="N194" s="72"/>
      <c r="O194" s="72"/>
      <c r="P194" s="72"/>
      <c r="Q194" s="72"/>
      <c r="R194" s="72"/>
      <c r="S194" s="72"/>
      <c r="T194" s="72"/>
      <c r="U194" s="72"/>
      <c r="V194" s="72"/>
      <c r="W194" s="72"/>
      <c r="X194" s="72"/>
      <c r="Y194" s="72"/>
      <c r="Z194" s="72"/>
      <c r="AA194" s="72"/>
      <c r="AB194" s="72"/>
      <c r="AC194" s="72"/>
    </row>
    <row r="195" spans="1:29" ht="15.75" customHeight="1">
      <c r="A195" s="72"/>
      <c r="B195" s="107"/>
      <c r="C195" s="107"/>
      <c r="D195" s="107"/>
      <c r="E195" s="107"/>
      <c r="F195" s="107"/>
      <c r="G195" s="107"/>
      <c r="H195" s="107"/>
      <c r="I195" s="72"/>
      <c r="J195" s="72"/>
      <c r="K195" s="72"/>
      <c r="L195" s="72"/>
      <c r="M195" s="72"/>
      <c r="N195" s="72"/>
      <c r="O195" s="72"/>
      <c r="P195" s="72"/>
      <c r="Q195" s="72"/>
      <c r="R195" s="72"/>
      <c r="S195" s="72"/>
      <c r="T195" s="72"/>
      <c r="U195" s="72"/>
      <c r="V195" s="72"/>
      <c r="W195" s="72"/>
      <c r="X195" s="72"/>
      <c r="Y195" s="72"/>
      <c r="Z195" s="72"/>
      <c r="AA195" s="72"/>
      <c r="AB195" s="72"/>
      <c r="AC195" s="72"/>
    </row>
    <row r="196" spans="1:29" ht="15.75" customHeight="1">
      <c r="A196" s="72"/>
      <c r="B196" s="107"/>
      <c r="C196" s="107"/>
      <c r="D196" s="107"/>
      <c r="E196" s="107"/>
      <c r="F196" s="107"/>
      <c r="G196" s="107"/>
      <c r="H196" s="107"/>
      <c r="I196" s="72"/>
      <c r="J196" s="72"/>
      <c r="K196" s="72"/>
      <c r="L196" s="72"/>
      <c r="M196" s="72"/>
      <c r="N196" s="72"/>
      <c r="O196" s="72"/>
      <c r="P196" s="72"/>
      <c r="Q196" s="72"/>
      <c r="R196" s="72"/>
      <c r="S196" s="72"/>
      <c r="T196" s="72"/>
      <c r="U196" s="72"/>
      <c r="V196" s="72"/>
      <c r="W196" s="72"/>
      <c r="X196" s="72"/>
      <c r="Y196" s="72"/>
      <c r="Z196" s="72"/>
      <c r="AA196" s="72"/>
      <c r="AB196" s="72"/>
      <c r="AC196" s="72"/>
    </row>
    <row r="197" spans="1:29" ht="15.75" customHeight="1">
      <c r="A197" s="72"/>
      <c r="B197" s="107"/>
      <c r="C197" s="107"/>
      <c r="D197" s="107"/>
      <c r="E197" s="107"/>
      <c r="F197" s="107"/>
      <c r="G197" s="107"/>
      <c r="H197" s="107"/>
      <c r="I197" s="72"/>
      <c r="J197" s="72"/>
      <c r="K197" s="72"/>
      <c r="L197" s="72"/>
      <c r="M197" s="72"/>
      <c r="N197" s="72"/>
      <c r="O197" s="72"/>
      <c r="P197" s="72"/>
      <c r="Q197" s="72"/>
      <c r="R197" s="72"/>
      <c r="S197" s="72"/>
      <c r="T197" s="72"/>
      <c r="U197" s="72"/>
      <c r="V197" s="72"/>
      <c r="W197" s="72"/>
      <c r="X197" s="72"/>
      <c r="Y197" s="72"/>
      <c r="Z197" s="72"/>
      <c r="AA197" s="72"/>
      <c r="AB197" s="72"/>
      <c r="AC197" s="72"/>
    </row>
    <row r="198" spans="1:29" ht="15.75" customHeight="1">
      <c r="A198" s="72"/>
      <c r="B198" s="107"/>
      <c r="C198" s="107"/>
      <c r="D198" s="107"/>
      <c r="E198" s="107"/>
      <c r="F198" s="107"/>
      <c r="G198" s="107"/>
      <c r="H198" s="107"/>
      <c r="I198" s="72"/>
      <c r="J198" s="72"/>
      <c r="K198" s="72"/>
      <c r="L198" s="72"/>
      <c r="M198" s="72"/>
      <c r="N198" s="72"/>
      <c r="O198" s="72"/>
      <c r="P198" s="72"/>
      <c r="Q198" s="72"/>
      <c r="R198" s="72"/>
      <c r="S198" s="72"/>
      <c r="T198" s="72"/>
      <c r="U198" s="72"/>
      <c r="V198" s="72"/>
      <c r="W198" s="72"/>
      <c r="X198" s="72"/>
      <c r="Y198" s="72"/>
      <c r="Z198" s="72"/>
      <c r="AA198" s="72"/>
      <c r="AB198" s="72"/>
      <c r="AC198" s="72"/>
    </row>
    <row r="199" spans="1:29" ht="15.75" customHeight="1">
      <c r="A199" s="72"/>
      <c r="B199" s="107"/>
      <c r="C199" s="107"/>
      <c r="D199" s="107"/>
      <c r="E199" s="107"/>
      <c r="F199" s="107"/>
      <c r="G199" s="107"/>
      <c r="H199" s="107"/>
      <c r="I199" s="72"/>
      <c r="J199" s="72"/>
      <c r="K199" s="72"/>
      <c r="L199" s="72"/>
      <c r="M199" s="72"/>
      <c r="N199" s="72"/>
      <c r="O199" s="72"/>
      <c r="P199" s="72"/>
      <c r="Q199" s="72"/>
      <c r="R199" s="72"/>
      <c r="S199" s="72"/>
      <c r="T199" s="72"/>
      <c r="U199" s="72"/>
      <c r="V199" s="72"/>
      <c r="W199" s="72"/>
      <c r="X199" s="72"/>
      <c r="Y199" s="72"/>
      <c r="Z199" s="72"/>
      <c r="AA199" s="72"/>
      <c r="AB199" s="72"/>
      <c r="AC199" s="72"/>
    </row>
    <row r="200" spans="1:29" ht="15.75" customHeight="1">
      <c r="A200" s="72"/>
      <c r="B200" s="107"/>
      <c r="C200" s="107"/>
      <c r="D200" s="107"/>
      <c r="E200" s="107"/>
      <c r="F200" s="107"/>
      <c r="G200" s="107"/>
      <c r="H200" s="107"/>
      <c r="I200" s="72"/>
      <c r="J200" s="72"/>
      <c r="K200" s="72"/>
      <c r="L200" s="72"/>
      <c r="M200" s="72"/>
      <c r="N200" s="72"/>
      <c r="O200" s="72"/>
      <c r="P200" s="72"/>
      <c r="Q200" s="72"/>
      <c r="R200" s="72"/>
      <c r="S200" s="72"/>
      <c r="T200" s="72"/>
      <c r="U200" s="72"/>
      <c r="V200" s="72"/>
      <c r="W200" s="72"/>
      <c r="X200" s="72"/>
      <c r="Y200" s="72"/>
      <c r="Z200" s="72"/>
      <c r="AA200" s="72"/>
      <c r="AB200" s="72"/>
      <c r="AC200" s="72"/>
    </row>
    <row r="201" spans="1:29" ht="15.75" customHeight="1">
      <c r="A201" s="72"/>
      <c r="B201" s="107"/>
      <c r="C201" s="107"/>
      <c r="D201" s="107"/>
      <c r="E201" s="107"/>
      <c r="F201" s="107"/>
      <c r="G201" s="107"/>
      <c r="H201" s="107"/>
      <c r="I201" s="72"/>
      <c r="J201" s="72"/>
      <c r="K201" s="72"/>
      <c r="L201" s="72"/>
      <c r="M201" s="72"/>
      <c r="N201" s="72"/>
      <c r="O201" s="72"/>
      <c r="P201" s="72"/>
      <c r="Q201" s="72"/>
      <c r="R201" s="72"/>
      <c r="S201" s="72"/>
      <c r="T201" s="72"/>
      <c r="U201" s="72"/>
      <c r="V201" s="72"/>
      <c r="W201" s="72"/>
      <c r="X201" s="72"/>
      <c r="Y201" s="72"/>
      <c r="Z201" s="72"/>
      <c r="AA201" s="72"/>
      <c r="AB201" s="72"/>
      <c r="AC201" s="72"/>
    </row>
    <row r="202" spans="1:29" ht="15.75" customHeight="1">
      <c r="A202" s="72"/>
      <c r="B202" s="107"/>
      <c r="C202" s="107"/>
      <c r="D202" s="107"/>
      <c r="E202" s="107"/>
      <c r="F202" s="107"/>
      <c r="G202" s="107"/>
      <c r="H202" s="107"/>
      <c r="I202" s="72"/>
      <c r="J202" s="72"/>
      <c r="K202" s="72"/>
      <c r="L202" s="72"/>
      <c r="M202" s="72"/>
      <c r="N202" s="72"/>
      <c r="O202" s="72"/>
      <c r="P202" s="72"/>
      <c r="Q202" s="72"/>
      <c r="R202" s="72"/>
      <c r="S202" s="72"/>
      <c r="T202" s="72"/>
      <c r="U202" s="72"/>
      <c r="V202" s="72"/>
      <c r="W202" s="72"/>
      <c r="X202" s="72"/>
      <c r="Y202" s="72"/>
      <c r="Z202" s="72"/>
      <c r="AA202" s="72"/>
      <c r="AB202" s="72"/>
      <c r="AC202" s="72"/>
    </row>
    <row r="203" spans="1:29" ht="15.75" customHeight="1">
      <c r="A203" s="72"/>
      <c r="B203" s="107"/>
      <c r="C203" s="107"/>
      <c r="D203" s="107"/>
      <c r="E203" s="107"/>
      <c r="F203" s="107"/>
      <c r="G203" s="107"/>
      <c r="H203" s="107"/>
      <c r="I203" s="72"/>
      <c r="J203" s="72"/>
      <c r="K203" s="72"/>
      <c r="L203" s="72"/>
      <c r="M203" s="72"/>
      <c r="N203" s="72"/>
      <c r="O203" s="72"/>
      <c r="P203" s="72"/>
      <c r="Q203" s="72"/>
      <c r="R203" s="72"/>
      <c r="S203" s="72"/>
      <c r="T203" s="72"/>
      <c r="U203" s="72"/>
      <c r="V203" s="72"/>
      <c r="W203" s="72"/>
      <c r="X203" s="72"/>
      <c r="Y203" s="72"/>
      <c r="Z203" s="72"/>
      <c r="AA203" s="72"/>
      <c r="AB203" s="72"/>
      <c r="AC203" s="72"/>
    </row>
    <row r="204" spans="1:29" ht="15.75" customHeight="1">
      <c r="A204" s="72"/>
      <c r="B204" s="107"/>
      <c r="C204" s="107"/>
      <c r="D204" s="107"/>
      <c r="E204" s="107"/>
      <c r="F204" s="107"/>
      <c r="G204" s="107"/>
      <c r="H204" s="107"/>
      <c r="I204" s="72"/>
      <c r="J204" s="72"/>
      <c r="K204" s="72"/>
      <c r="L204" s="72"/>
      <c r="M204" s="72"/>
      <c r="N204" s="72"/>
      <c r="O204" s="72"/>
      <c r="P204" s="72"/>
      <c r="Q204" s="72"/>
      <c r="R204" s="72"/>
      <c r="S204" s="72"/>
      <c r="T204" s="72"/>
      <c r="U204" s="72"/>
      <c r="V204" s="72"/>
      <c r="W204" s="72"/>
      <c r="X204" s="72"/>
      <c r="Y204" s="72"/>
      <c r="Z204" s="72"/>
      <c r="AA204" s="72"/>
      <c r="AB204" s="72"/>
      <c r="AC204" s="72"/>
    </row>
    <row r="205" spans="1:29" ht="15.75" customHeight="1">
      <c r="A205" s="72"/>
      <c r="B205" s="107"/>
      <c r="C205" s="107"/>
      <c r="D205" s="107"/>
      <c r="E205" s="107"/>
      <c r="F205" s="107"/>
      <c r="G205" s="107"/>
      <c r="H205" s="107"/>
      <c r="I205" s="72"/>
      <c r="J205" s="72"/>
      <c r="K205" s="72"/>
      <c r="L205" s="72"/>
      <c r="M205" s="72"/>
      <c r="N205" s="72"/>
      <c r="O205" s="72"/>
      <c r="P205" s="72"/>
      <c r="Q205" s="72"/>
      <c r="R205" s="72"/>
      <c r="S205" s="72"/>
      <c r="T205" s="72"/>
      <c r="U205" s="72"/>
      <c r="V205" s="72"/>
      <c r="W205" s="72"/>
      <c r="X205" s="72"/>
      <c r="Y205" s="72"/>
      <c r="Z205" s="72"/>
      <c r="AA205" s="72"/>
      <c r="AB205" s="72"/>
      <c r="AC205" s="72"/>
    </row>
    <row r="206" spans="1:29" ht="15.75" customHeight="1">
      <c r="A206" s="72"/>
      <c r="B206" s="107"/>
      <c r="C206" s="107"/>
      <c r="D206" s="107"/>
      <c r="E206" s="107"/>
      <c r="F206" s="107"/>
      <c r="G206" s="107"/>
      <c r="H206" s="107"/>
      <c r="I206" s="72"/>
      <c r="J206" s="72"/>
      <c r="K206" s="72"/>
      <c r="L206" s="72"/>
      <c r="M206" s="72"/>
      <c r="N206" s="72"/>
      <c r="O206" s="72"/>
      <c r="P206" s="72"/>
      <c r="Q206" s="72"/>
      <c r="R206" s="72"/>
      <c r="S206" s="72"/>
      <c r="T206" s="72"/>
      <c r="U206" s="72"/>
      <c r="V206" s="72"/>
      <c r="W206" s="72"/>
      <c r="X206" s="72"/>
      <c r="Y206" s="72"/>
      <c r="Z206" s="72"/>
      <c r="AA206" s="72"/>
      <c r="AB206" s="72"/>
      <c r="AC206" s="72"/>
    </row>
    <row r="207" spans="1:29" ht="15.75" customHeight="1">
      <c r="A207" s="72"/>
      <c r="B207" s="107"/>
      <c r="C207" s="107"/>
      <c r="D207" s="107"/>
      <c r="E207" s="107"/>
      <c r="F207" s="107"/>
      <c r="G207" s="107"/>
      <c r="H207" s="107"/>
      <c r="I207" s="72"/>
      <c r="J207" s="72"/>
      <c r="K207" s="72"/>
      <c r="L207" s="72"/>
      <c r="M207" s="72"/>
      <c r="N207" s="72"/>
      <c r="O207" s="72"/>
      <c r="P207" s="72"/>
      <c r="Q207" s="72"/>
      <c r="R207" s="72"/>
      <c r="S207" s="72"/>
      <c r="T207" s="72"/>
      <c r="U207" s="72"/>
      <c r="V207" s="72"/>
      <c r="W207" s="72"/>
      <c r="X207" s="72"/>
      <c r="Y207" s="72"/>
      <c r="Z207" s="72"/>
      <c r="AA207" s="72"/>
      <c r="AB207" s="72"/>
      <c r="AC207" s="72"/>
    </row>
    <row r="208" spans="1:29" ht="15.75" customHeight="1">
      <c r="A208" s="72"/>
      <c r="B208" s="107"/>
      <c r="C208" s="107"/>
      <c r="D208" s="107"/>
      <c r="E208" s="107"/>
      <c r="F208" s="107"/>
      <c r="G208" s="107"/>
      <c r="H208" s="107"/>
      <c r="I208" s="72"/>
      <c r="J208" s="72"/>
      <c r="K208" s="72"/>
      <c r="L208" s="72"/>
      <c r="M208" s="72"/>
      <c r="N208" s="72"/>
      <c r="O208" s="72"/>
      <c r="P208" s="72"/>
      <c r="Q208" s="72"/>
      <c r="R208" s="72"/>
      <c r="S208" s="72"/>
      <c r="T208" s="72"/>
      <c r="U208" s="72"/>
      <c r="V208" s="72"/>
      <c r="W208" s="72"/>
      <c r="X208" s="72"/>
      <c r="Y208" s="72"/>
      <c r="Z208" s="72"/>
      <c r="AA208" s="72"/>
      <c r="AB208" s="72"/>
      <c r="AC208" s="72"/>
    </row>
    <row r="209" spans="1:29" ht="15.75" customHeight="1">
      <c r="A209" s="72"/>
      <c r="B209" s="107"/>
      <c r="C209" s="107"/>
      <c r="D209" s="107"/>
      <c r="E209" s="107"/>
      <c r="F209" s="107"/>
      <c r="G209" s="107"/>
      <c r="H209" s="107"/>
      <c r="I209" s="72"/>
      <c r="J209" s="72"/>
      <c r="K209" s="72"/>
      <c r="L209" s="72"/>
      <c r="M209" s="72"/>
      <c r="N209" s="72"/>
      <c r="O209" s="72"/>
      <c r="P209" s="72"/>
      <c r="Q209" s="72"/>
      <c r="R209" s="72"/>
      <c r="S209" s="72"/>
      <c r="T209" s="72"/>
      <c r="U209" s="72"/>
      <c r="V209" s="72"/>
      <c r="W209" s="72"/>
      <c r="X209" s="72"/>
      <c r="Y209" s="72"/>
      <c r="Z209" s="72"/>
      <c r="AA209" s="72"/>
      <c r="AB209" s="72"/>
      <c r="AC209" s="72"/>
    </row>
    <row r="210" spans="1:29" ht="15.75" customHeight="1">
      <c r="A210" s="72"/>
      <c r="B210" s="107"/>
      <c r="C210" s="107"/>
      <c r="D210" s="107"/>
      <c r="E210" s="107"/>
      <c r="F210" s="107"/>
      <c r="G210" s="107"/>
      <c r="H210" s="107"/>
      <c r="I210" s="72"/>
      <c r="J210" s="72"/>
      <c r="K210" s="72"/>
      <c r="L210" s="72"/>
      <c r="M210" s="72"/>
      <c r="N210" s="72"/>
      <c r="O210" s="72"/>
      <c r="P210" s="72"/>
      <c r="Q210" s="72"/>
      <c r="R210" s="72"/>
      <c r="S210" s="72"/>
      <c r="T210" s="72"/>
      <c r="U210" s="72"/>
      <c r="V210" s="72"/>
      <c r="W210" s="72"/>
      <c r="X210" s="72"/>
      <c r="Y210" s="72"/>
      <c r="Z210" s="72"/>
      <c r="AA210" s="72"/>
      <c r="AB210" s="72"/>
      <c r="AC210" s="72"/>
    </row>
    <row r="211" spans="1:29" ht="15.75" customHeight="1">
      <c r="A211" s="72"/>
      <c r="B211" s="107"/>
      <c r="C211" s="107"/>
      <c r="D211" s="107"/>
      <c r="E211" s="107"/>
      <c r="F211" s="107"/>
      <c r="G211" s="107"/>
      <c r="H211" s="107"/>
      <c r="I211" s="72"/>
      <c r="J211" s="72"/>
      <c r="K211" s="72"/>
      <c r="L211" s="72"/>
      <c r="M211" s="72"/>
      <c r="N211" s="72"/>
      <c r="O211" s="72"/>
      <c r="P211" s="72"/>
      <c r="Q211" s="72"/>
      <c r="R211" s="72"/>
      <c r="S211" s="72"/>
      <c r="T211" s="72"/>
      <c r="U211" s="72"/>
      <c r="V211" s="72"/>
      <c r="W211" s="72"/>
      <c r="X211" s="72"/>
      <c r="Y211" s="72"/>
      <c r="Z211" s="72"/>
      <c r="AA211" s="72"/>
      <c r="AB211" s="72"/>
      <c r="AC211" s="72"/>
    </row>
    <row r="212" spans="1:29" ht="15.75" customHeight="1">
      <c r="A212" s="72"/>
      <c r="B212" s="107"/>
      <c r="C212" s="107"/>
      <c r="D212" s="107"/>
      <c r="E212" s="107"/>
      <c r="F212" s="107"/>
      <c r="G212" s="107"/>
      <c r="H212" s="107"/>
      <c r="I212" s="72"/>
      <c r="J212" s="72"/>
      <c r="K212" s="72"/>
      <c r="L212" s="72"/>
      <c r="M212" s="72"/>
      <c r="N212" s="72"/>
      <c r="O212" s="72"/>
      <c r="P212" s="72"/>
      <c r="Q212" s="72"/>
      <c r="R212" s="72"/>
      <c r="S212" s="72"/>
      <c r="T212" s="72"/>
      <c r="U212" s="72"/>
      <c r="V212" s="72"/>
      <c r="W212" s="72"/>
      <c r="X212" s="72"/>
      <c r="Y212" s="72"/>
      <c r="Z212" s="72"/>
      <c r="AA212" s="72"/>
      <c r="AB212" s="72"/>
      <c r="AC212" s="72"/>
    </row>
    <row r="213" spans="1:29" ht="15.75" customHeight="1">
      <c r="A213" s="72"/>
      <c r="B213" s="107"/>
      <c r="C213" s="107"/>
      <c r="D213" s="107"/>
      <c r="E213" s="107"/>
      <c r="F213" s="107"/>
      <c r="G213" s="107"/>
      <c r="H213" s="107"/>
      <c r="I213" s="72"/>
      <c r="J213" s="72"/>
      <c r="K213" s="72"/>
      <c r="L213" s="72"/>
      <c r="M213" s="72"/>
      <c r="N213" s="72"/>
      <c r="O213" s="72"/>
      <c r="P213" s="72"/>
      <c r="Q213" s="72"/>
      <c r="R213" s="72"/>
      <c r="S213" s="72"/>
      <c r="T213" s="72"/>
      <c r="U213" s="72"/>
      <c r="V213" s="72"/>
      <c r="W213" s="72"/>
      <c r="X213" s="72"/>
      <c r="Y213" s="72"/>
      <c r="Z213" s="72"/>
      <c r="AA213" s="72"/>
      <c r="AB213" s="72"/>
      <c r="AC213" s="72"/>
    </row>
    <row r="214" spans="1:29" ht="15.75" customHeight="1">
      <c r="A214" s="72"/>
      <c r="B214" s="107"/>
      <c r="C214" s="107"/>
      <c r="D214" s="107"/>
      <c r="E214" s="107"/>
      <c r="F214" s="107"/>
      <c r="G214" s="107"/>
      <c r="H214" s="107"/>
      <c r="I214" s="72"/>
      <c r="J214" s="72"/>
      <c r="K214" s="72"/>
      <c r="L214" s="72"/>
      <c r="M214" s="72"/>
      <c r="N214" s="72"/>
      <c r="O214" s="72"/>
      <c r="P214" s="72"/>
      <c r="Q214" s="72"/>
      <c r="R214" s="72"/>
      <c r="S214" s="72"/>
      <c r="T214" s="72"/>
      <c r="U214" s="72"/>
      <c r="V214" s="72"/>
      <c r="W214" s="72"/>
      <c r="X214" s="72"/>
      <c r="Y214" s="72"/>
      <c r="Z214" s="72"/>
      <c r="AA214" s="72"/>
      <c r="AB214" s="72"/>
      <c r="AC214" s="72"/>
    </row>
    <row r="215" spans="1:29" ht="15.75" customHeight="1">
      <c r="A215" s="72"/>
      <c r="B215" s="107"/>
      <c r="C215" s="107"/>
      <c r="D215" s="107"/>
      <c r="E215" s="107"/>
      <c r="F215" s="107"/>
      <c r="G215" s="107"/>
      <c r="H215" s="107"/>
      <c r="I215" s="72"/>
      <c r="J215" s="72"/>
      <c r="K215" s="72"/>
      <c r="L215" s="72"/>
      <c r="M215" s="72"/>
      <c r="N215" s="72"/>
      <c r="O215" s="72"/>
      <c r="P215" s="72"/>
      <c r="Q215" s="72"/>
      <c r="R215" s="72"/>
      <c r="S215" s="72"/>
      <c r="T215" s="72"/>
      <c r="U215" s="72"/>
      <c r="V215" s="72"/>
      <c r="W215" s="72"/>
      <c r="X215" s="72"/>
      <c r="Y215" s="72"/>
      <c r="Z215" s="72"/>
      <c r="AA215" s="72"/>
      <c r="AB215" s="72"/>
      <c r="AC215" s="72"/>
    </row>
    <row r="216" spans="1:29" ht="15.75" customHeight="1">
      <c r="A216" s="72"/>
      <c r="B216" s="107"/>
      <c r="C216" s="107"/>
      <c r="D216" s="107"/>
      <c r="E216" s="107"/>
      <c r="F216" s="107"/>
      <c r="G216" s="107"/>
      <c r="H216" s="107"/>
      <c r="I216" s="72"/>
      <c r="J216" s="72"/>
      <c r="K216" s="72"/>
      <c r="L216" s="72"/>
      <c r="M216" s="72"/>
      <c r="N216" s="72"/>
      <c r="O216" s="72"/>
      <c r="P216" s="72"/>
      <c r="Q216" s="72"/>
      <c r="R216" s="72"/>
      <c r="S216" s="72"/>
      <c r="T216" s="72"/>
      <c r="U216" s="72"/>
      <c r="V216" s="72"/>
      <c r="W216" s="72"/>
      <c r="X216" s="72"/>
      <c r="Y216" s="72"/>
      <c r="Z216" s="72"/>
      <c r="AA216" s="72"/>
      <c r="AB216" s="72"/>
      <c r="AC216" s="72"/>
    </row>
    <row r="217" spans="1:29" ht="15.75" customHeight="1">
      <c r="A217" s="72"/>
      <c r="B217" s="107"/>
      <c r="C217" s="107"/>
      <c r="D217" s="107"/>
      <c r="E217" s="107"/>
      <c r="F217" s="107"/>
      <c r="G217" s="107"/>
      <c r="H217" s="107"/>
      <c r="I217" s="72"/>
      <c r="J217" s="72"/>
      <c r="K217" s="72"/>
      <c r="L217" s="72"/>
      <c r="M217" s="72"/>
      <c r="N217" s="72"/>
      <c r="O217" s="72"/>
      <c r="P217" s="72"/>
      <c r="Q217" s="72"/>
      <c r="R217" s="72"/>
      <c r="S217" s="72"/>
      <c r="T217" s="72"/>
      <c r="U217" s="72"/>
      <c r="V217" s="72"/>
      <c r="W217" s="72"/>
      <c r="X217" s="72"/>
      <c r="Y217" s="72"/>
      <c r="Z217" s="72"/>
      <c r="AA217" s="72"/>
      <c r="AB217" s="72"/>
      <c r="AC217" s="72"/>
    </row>
    <row r="218" spans="1:29" ht="15.75" customHeight="1">
      <c r="A218" s="72"/>
      <c r="B218" s="107"/>
      <c r="C218" s="107"/>
      <c r="D218" s="107"/>
      <c r="E218" s="107"/>
      <c r="F218" s="107"/>
      <c r="G218" s="107"/>
      <c r="H218" s="107"/>
      <c r="I218" s="72"/>
      <c r="J218" s="72"/>
      <c r="K218" s="72"/>
      <c r="L218" s="72"/>
      <c r="M218" s="72"/>
      <c r="N218" s="72"/>
      <c r="O218" s="72"/>
      <c r="P218" s="72"/>
      <c r="Q218" s="72"/>
      <c r="R218" s="72"/>
      <c r="S218" s="72"/>
      <c r="T218" s="72"/>
      <c r="U218" s="72"/>
      <c r="V218" s="72"/>
      <c r="W218" s="72"/>
      <c r="X218" s="72"/>
      <c r="Y218" s="72"/>
      <c r="Z218" s="72"/>
      <c r="AA218" s="72"/>
      <c r="AB218" s="72"/>
      <c r="AC218" s="72"/>
    </row>
    <row r="219" spans="1:29" ht="15.75" customHeight="1">
      <c r="A219" s="72"/>
      <c r="B219" s="107"/>
      <c r="C219" s="107"/>
      <c r="D219" s="107"/>
      <c r="E219" s="107"/>
      <c r="F219" s="107"/>
      <c r="G219" s="107"/>
      <c r="H219" s="107"/>
      <c r="I219" s="72"/>
      <c r="J219" s="72"/>
      <c r="K219" s="72"/>
      <c r="L219" s="72"/>
      <c r="M219" s="72"/>
      <c r="N219" s="72"/>
      <c r="O219" s="72"/>
      <c r="P219" s="72"/>
      <c r="Q219" s="72"/>
      <c r="R219" s="72"/>
      <c r="S219" s="72"/>
      <c r="T219" s="72"/>
      <c r="U219" s="72"/>
      <c r="V219" s="72"/>
      <c r="W219" s="72"/>
      <c r="X219" s="72"/>
      <c r="Y219" s="72"/>
      <c r="Z219" s="72"/>
      <c r="AA219" s="72"/>
      <c r="AB219" s="72"/>
      <c r="AC219" s="72"/>
    </row>
    <row r="220" spans="1:29" ht="15.75" customHeight="1">
      <c r="A220" s="72"/>
      <c r="B220" s="107"/>
      <c r="C220" s="107"/>
      <c r="D220" s="107"/>
      <c r="E220" s="107"/>
      <c r="F220" s="107"/>
      <c r="G220" s="107"/>
      <c r="H220" s="107"/>
      <c r="I220" s="72"/>
      <c r="J220" s="72"/>
      <c r="K220" s="72"/>
      <c r="L220" s="72"/>
      <c r="M220" s="72"/>
      <c r="N220" s="72"/>
      <c r="O220" s="72"/>
      <c r="P220" s="72"/>
      <c r="Q220" s="72"/>
      <c r="R220" s="72"/>
      <c r="S220" s="72"/>
      <c r="T220" s="72"/>
      <c r="U220" s="72"/>
      <c r="V220" s="72"/>
      <c r="W220" s="72"/>
      <c r="X220" s="72"/>
      <c r="Y220" s="72"/>
      <c r="Z220" s="72"/>
      <c r="AA220" s="72"/>
      <c r="AB220" s="72"/>
      <c r="AC220" s="72"/>
    </row>
    <row r="221" spans="1:29" ht="15.75" customHeight="1">
      <c r="A221" s="72"/>
      <c r="B221" s="107"/>
      <c r="C221" s="107"/>
      <c r="D221" s="107"/>
      <c r="E221" s="107"/>
      <c r="F221" s="107"/>
      <c r="G221" s="107"/>
      <c r="H221" s="107"/>
      <c r="I221" s="72"/>
      <c r="J221" s="72"/>
      <c r="K221" s="72"/>
      <c r="L221" s="72"/>
      <c r="M221" s="72"/>
      <c r="N221" s="72"/>
      <c r="O221" s="72"/>
      <c r="P221" s="72"/>
      <c r="Q221" s="72"/>
      <c r="R221" s="72"/>
      <c r="S221" s="72"/>
      <c r="T221" s="72"/>
      <c r="U221" s="72"/>
      <c r="V221" s="72"/>
      <c r="W221" s="72"/>
      <c r="X221" s="72"/>
      <c r="Y221" s="72"/>
      <c r="Z221" s="72"/>
      <c r="AA221" s="72"/>
      <c r="AB221" s="72"/>
      <c r="AC221" s="72"/>
    </row>
    <row r="222" spans="1:29" ht="15.75" customHeight="1">
      <c r="A222" s="72"/>
      <c r="B222" s="107"/>
      <c r="C222" s="107"/>
      <c r="D222" s="107"/>
      <c r="E222" s="107"/>
      <c r="F222" s="107"/>
      <c r="G222" s="107"/>
      <c r="H222" s="107"/>
      <c r="I222" s="72"/>
      <c r="J222" s="72"/>
      <c r="K222" s="72"/>
      <c r="L222" s="72"/>
      <c r="M222" s="72"/>
      <c r="N222" s="72"/>
      <c r="O222" s="72"/>
      <c r="P222" s="72"/>
      <c r="Q222" s="72"/>
      <c r="R222" s="72"/>
      <c r="S222" s="72"/>
      <c r="T222" s="72"/>
      <c r="U222" s="72"/>
      <c r="V222" s="72"/>
      <c r="W222" s="72"/>
      <c r="X222" s="72"/>
      <c r="Y222" s="72"/>
      <c r="Z222" s="72"/>
      <c r="AA222" s="72"/>
      <c r="AB222" s="72"/>
      <c r="AC222" s="72"/>
    </row>
    <row r="223" spans="1:29" ht="15.75" customHeight="1">
      <c r="A223" s="72"/>
      <c r="B223" s="107"/>
      <c r="C223" s="107"/>
      <c r="D223" s="107"/>
      <c r="E223" s="107"/>
      <c r="F223" s="107"/>
      <c r="G223" s="107"/>
      <c r="H223" s="107"/>
      <c r="I223" s="72"/>
      <c r="J223" s="72"/>
      <c r="K223" s="72"/>
      <c r="L223" s="72"/>
      <c r="M223" s="72"/>
      <c r="N223" s="72"/>
      <c r="O223" s="72"/>
      <c r="P223" s="72"/>
      <c r="Q223" s="72"/>
      <c r="R223" s="72"/>
      <c r="S223" s="72"/>
      <c r="T223" s="72"/>
      <c r="U223" s="72"/>
      <c r="V223" s="72"/>
      <c r="W223" s="72"/>
      <c r="X223" s="72"/>
      <c r="Y223" s="72"/>
      <c r="Z223" s="72"/>
      <c r="AA223" s="72"/>
      <c r="AB223" s="72"/>
      <c r="AC223" s="72"/>
    </row>
    <row r="224" spans="1:29" ht="15.75" customHeight="1">
      <c r="A224" s="72"/>
      <c r="B224" s="107"/>
      <c r="C224" s="107"/>
      <c r="D224" s="107"/>
      <c r="E224" s="107"/>
      <c r="F224" s="107"/>
      <c r="G224" s="107"/>
      <c r="H224" s="107"/>
      <c r="I224" s="72"/>
      <c r="J224" s="72"/>
      <c r="K224" s="72"/>
      <c r="L224" s="72"/>
      <c r="M224" s="72"/>
      <c r="N224" s="72"/>
      <c r="O224" s="72"/>
      <c r="P224" s="72"/>
      <c r="Q224" s="72"/>
      <c r="R224" s="72"/>
      <c r="S224" s="72"/>
      <c r="T224" s="72"/>
      <c r="U224" s="72"/>
      <c r="V224" s="72"/>
      <c r="W224" s="72"/>
      <c r="X224" s="72"/>
      <c r="Y224" s="72"/>
      <c r="Z224" s="72"/>
      <c r="AA224" s="72"/>
      <c r="AB224" s="72"/>
      <c r="AC224" s="72"/>
    </row>
    <row r="225" spans="1:29" ht="15.75" customHeight="1">
      <c r="A225" s="72"/>
      <c r="B225" s="107"/>
      <c r="C225" s="107"/>
      <c r="D225" s="107"/>
      <c r="E225" s="107"/>
      <c r="F225" s="107"/>
      <c r="G225" s="107"/>
      <c r="H225" s="107"/>
      <c r="I225" s="72"/>
      <c r="J225" s="72"/>
      <c r="K225" s="72"/>
      <c r="L225" s="72"/>
      <c r="M225" s="72"/>
      <c r="N225" s="72"/>
      <c r="O225" s="72"/>
      <c r="P225" s="72"/>
      <c r="Q225" s="72"/>
      <c r="R225" s="72"/>
      <c r="S225" s="72"/>
      <c r="T225" s="72"/>
      <c r="U225" s="72"/>
      <c r="V225" s="72"/>
      <c r="W225" s="72"/>
      <c r="X225" s="72"/>
      <c r="Y225" s="72"/>
      <c r="Z225" s="72"/>
      <c r="AA225" s="72"/>
      <c r="AB225" s="72"/>
      <c r="AC225" s="72"/>
    </row>
    <row r="226" spans="1:29" ht="15.75" customHeight="1">
      <c r="A226" s="72"/>
      <c r="B226" s="107"/>
      <c r="C226" s="107"/>
      <c r="D226" s="107"/>
      <c r="E226" s="107"/>
      <c r="F226" s="107"/>
      <c r="G226" s="107"/>
      <c r="H226" s="107"/>
      <c r="I226" s="72"/>
      <c r="J226" s="72"/>
      <c r="K226" s="72"/>
      <c r="L226" s="72"/>
      <c r="M226" s="72"/>
      <c r="N226" s="72"/>
      <c r="O226" s="72"/>
      <c r="P226" s="72"/>
      <c r="Q226" s="72"/>
      <c r="R226" s="72"/>
      <c r="S226" s="72"/>
      <c r="T226" s="72"/>
      <c r="U226" s="72"/>
      <c r="V226" s="72"/>
      <c r="W226" s="72"/>
      <c r="X226" s="72"/>
      <c r="Y226" s="72"/>
      <c r="Z226" s="72"/>
      <c r="AA226" s="72"/>
      <c r="AB226" s="72"/>
      <c r="AC226" s="72"/>
    </row>
    <row r="227" spans="1:29" ht="15.75" customHeight="1">
      <c r="A227" s="72"/>
      <c r="B227" s="107"/>
      <c r="C227" s="107"/>
      <c r="D227" s="107"/>
      <c r="E227" s="107"/>
      <c r="F227" s="107"/>
      <c r="G227" s="107"/>
      <c r="H227" s="107"/>
      <c r="I227" s="72"/>
      <c r="J227" s="72"/>
      <c r="K227" s="72"/>
      <c r="L227" s="72"/>
      <c r="M227" s="72"/>
      <c r="N227" s="72"/>
      <c r="O227" s="72"/>
      <c r="P227" s="72"/>
      <c r="Q227" s="72"/>
      <c r="R227" s="72"/>
      <c r="S227" s="72"/>
      <c r="T227" s="72"/>
      <c r="U227" s="72"/>
      <c r="V227" s="72"/>
      <c r="W227" s="72"/>
      <c r="X227" s="72"/>
      <c r="Y227" s="72"/>
      <c r="Z227" s="72"/>
      <c r="AA227" s="72"/>
      <c r="AB227" s="72"/>
      <c r="AC227" s="72"/>
    </row>
    <row r="228" spans="1:29" ht="15.75" customHeight="1">
      <c r="A228" s="72"/>
      <c r="B228" s="107"/>
      <c r="C228" s="107"/>
      <c r="D228" s="107"/>
      <c r="E228" s="107"/>
      <c r="F228" s="107"/>
      <c r="G228" s="107"/>
      <c r="H228" s="107"/>
      <c r="I228" s="72"/>
      <c r="J228" s="72"/>
      <c r="K228" s="72"/>
      <c r="L228" s="72"/>
      <c r="M228" s="72"/>
      <c r="N228" s="72"/>
      <c r="O228" s="72"/>
      <c r="P228" s="72"/>
      <c r="Q228" s="72"/>
      <c r="R228" s="72"/>
      <c r="S228" s="72"/>
      <c r="T228" s="72"/>
      <c r="U228" s="72"/>
      <c r="V228" s="72"/>
      <c r="W228" s="72"/>
      <c r="X228" s="72"/>
      <c r="Y228" s="72"/>
      <c r="Z228" s="72"/>
      <c r="AA228" s="72"/>
      <c r="AB228" s="72"/>
      <c r="AC228" s="72"/>
    </row>
    <row r="229" spans="1:29" ht="15.75" customHeight="1">
      <c r="A229" s="72"/>
      <c r="B229" s="107"/>
      <c r="C229" s="107"/>
      <c r="D229" s="107"/>
      <c r="E229" s="107"/>
      <c r="F229" s="107"/>
      <c r="G229" s="107"/>
      <c r="H229" s="107"/>
      <c r="I229" s="72"/>
      <c r="J229" s="72"/>
      <c r="K229" s="72"/>
      <c r="L229" s="72"/>
      <c r="M229" s="72"/>
      <c r="N229" s="72"/>
      <c r="O229" s="72"/>
      <c r="P229" s="72"/>
      <c r="Q229" s="72"/>
      <c r="R229" s="72"/>
      <c r="S229" s="72"/>
      <c r="T229" s="72"/>
      <c r="U229" s="72"/>
      <c r="V229" s="72"/>
      <c r="W229" s="72"/>
      <c r="X229" s="72"/>
      <c r="Y229" s="72"/>
      <c r="Z229" s="72"/>
      <c r="AA229" s="72"/>
      <c r="AB229" s="72"/>
      <c r="AC229" s="72"/>
    </row>
    <row r="230" spans="1:29" ht="15.75" customHeight="1">
      <c r="A230" s="72"/>
      <c r="B230" s="107"/>
      <c r="C230" s="107"/>
      <c r="D230" s="107"/>
      <c r="E230" s="107"/>
      <c r="F230" s="107"/>
      <c r="G230" s="107"/>
      <c r="H230" s="107"/>
      <c r="I230" s="72"/>
      <c r="J230" s="72"/>
      <c r="K230" s="72"/>
      <c r="L230" s="72"/>
      <c r="M230" s="72"/>
      <c r="N230" s="72"/>
      <c r="O230" s="72"/>
      <c r="P230" s="72"/>
      <c r="Q230" s="72"/>
      <c r="R230" s="72"/>
      <c r="S230" s="72"/>
      <c r="T230" s="72"/>
      <c r="U230" s="72"/>
      <c r="V230" s="72"/>
      <c r="W230" s="72"/>
      <c r="X230" s="72"/>
      <c r="Y230" s="72"/>
      <c r="Z230" s="72"/>
      <c r="AA230" s="72"/>
      <c r="AB230" s="72"/>
      <c r="AC230" s="72"/>
    </row>
    <row r="231" spans="1:29" ht="15.75" customHeight="1">
      <c r="A231" s="72"/>
      <c r="B231" s="107"/>
      <c r="C231" s="107"/>
      <c r="D231" s="107"/>
      <c r="E231" s="107"/>
      <c r="F231" s="107"/>
      <c r="G231" s="107"/>
      <c r="H231" s="107"/>
      <c r="I231" s="72"/>
      <c r="J231" s="72"/>
      <c r="K231" s="72"/>
      <c r="L231" s="72"/>
      <c r="M231" s="72"/>
      <c r="N231" s="72"/>
      <c r="O231" s="72"/>
      <c r="P231" s="72"/>
      <c r="Q231" s="72"/>
      <c r="R231" s="72"/>
      <c r="S231" s="72"/>
      <c r="T231" s="72"/>
      <c r="U231" s="72"/>
      <c r="V231" s="72"/>
      <c r="W231" s="72"/>
      <c r="X231" s="72"/>
      <c r="Y231" s="72"/>
      <c r="Z231" s="72"/>
      <c r="AA231" s="72"/>
      <c r="AB231" s="72"/>
      <c r="AC231" s="72"/>
    </row>
    <row r="232" spans="1:29" ht="15.75" customHeight="1">
      <c r="A232" s="72"/>
      <c r="B232" s="107"/>
      <c r="C232" s="107"/>
      <c r="D232" s="107"/>
      <c r="E232" s="107"/>
      <c r="F232" s="107"/>
      <c r="G232" s="107"/>
      <c r="H232" s="107"/>
      <c r="I232" s="72"/>
      <c r="J232" s="72"/>
      <c r="K232" s="72"/>
      <c r="L232" s="72"/>
      <c r="M232" s="72"/>
      <c r="N232" s="72"/>
      <c r="O232" s="72"/>
      <c r="P232" s="72"/>
      <c r="Q232" s="72"/>
      <c r="R232" s="72"/>
      <c r="S232" s="72"/>
      <c r="T232" s="72"/>
      <c r="U232" s="72"/>
      <c r="V232" s="72"/>
      <c r="W232" s="72"/>
      <c r="X232" s="72"/>
      <c r="Y232" s="72"/>
      <c r="Z232" s="72"/>
      <c r="AA232" s="72"/>
      <c r="AB232" s="72"/>
      <c r="AC232" s="72"/>
    </row>
    <row r="233" spans="1:29" ht="15.75" customHeight="1">
      <c r="A233" s="72"/>
      <c r="B233" s="107"/>
      <c r="C233" s="107"/>
      <c r="D233" s="107"/>
      <c r="E233" s="107"/>
      <c r="F233" s="107"/>
      <c r="G233" s="107"/>
      <c r="H233" s="107"/>
      <c r="I233" s="72"/>
      <c r="J233" s="72"/>
      <c r="K233" s="72"/>
      <c r="L233" s="72"/>
      <c r="M233" s="72"/>
      <c r="N233" s="72"/>
      <c r="O233" s="72"/>
      <c r="P233" s="72"/>
      <c r="Q233" s="72"/>
      <c r="R233" s="72"/>
      <c r="S233" s="72"/>
      <c r="T233" s="72"/>
      <c r="U233" s="72"/>
      <c r="V233" s="72"/>
      <c r="W233" s="72"/>
      <c r="X233" s="72"/>
      <c r="Y233" s="72"/>
      <c r="Z233" s="72"/>
      <c r="AA233" s="72"/>
      <c r="AB233" s="72"/>
      <c r="AC233" s="72"/>
    </row>
    <row r="234" spans="1:29" ht="15.75" customHeight="1">
      <c r="A234" s="72"/>
      <c r="B234" s="107"/>
      <c r="C234" s="107"/>
      <c r="D234" s="107"/>
      <c r="E234" s="107"/>
      <c r="F234" s="107"/>
      <c r="G234" s="107"/>
      <c r="H234" s="107"/>
      <c r="I234" s="72"/>
      <c r="J234" s="72"/>
      <c r="K234" s="72"/>
      <c r="L234" s="72"/>
      <c r="M234" s="72"/>
      <c r="N234" s="72"/>
      <c r="O234" s="72"/>
      <c r="P234" s="72"/>
      <c r="Q234" s="72"/>
      <c r="R234" s="72"/>
      <c r="S234" s="72"/>
      <c r="T234" s="72"/>
      <c r="U234" s="72"/>
      <c r="V234" s="72"/>
      <c r="W234" s="72"/>
      <c r="X234" s="72"/>
      <c r="Y234" s="72"/>
      <c r="Z234" s="72"/>
      <c r="AA234" s="72"/>
      <c r="AB234" s="72"/>
      <c r="AC234" s="72"/>
    </row>
    <row r="235" spans="1:29" ht="15.75" customHeight="1">
      <c r="A235" s="72"/>
      <c r="B235" s="107"/>
      <c r="C235" s="107"/>
      <c r="D235" s="107"/>
      <c r="E235" s="107"/>
      <c r="F235" s="107"/>
      <c r="G235" s="107"/>
      <c r="H235" s="107"/>
      <c r="I235" s="72"/>
      <c r="J235" s="72"/>
      <c r="K235" s="72"/>
      <c r="L235" s="72"/>
      <c r="M235" s="72"/>
      <c r="N235" s="72"/>
      <c r="O235" s="72"/>
      <c r="P235" s="72"/>
      <c r="Q235" s="72"/>
      <c r="R235" s="72"/>
      <c r="S235" s="72"/>
      <c r="T235" s="72"/>
      <c r="U235" s="72"/>
      <c r="V235" s="72"/>
      <c r="W235" s="72"/>
      <c r="X235" s="72"/>
      <c r="Y235" s="72"/>
      <c r="Z235" s="72"/>
      <c r="AA235" s="72"/>
      <c r="AB235" s="72"/>
      <c r="AC235" s="72"/>
    </row>
    <row r="236" spans="1:29" ht="15.75" customHeight="1">
      <c r="A236" s="72"/>
      <c r="B236" s="107"/>
      <c r="C236" s="107"/>
      <c r="D236" s="107"/>
      <c r="E236" s="107"/>
      <c r="F236" s="107"/>
      <c r="G236" s="107"/>
      <c r="H236" s="107"/>
      <c r="I236" s="72"/>
      <c r="J236" s="72"/>
      <c r="K236" s="72"/>
      <c r="L236" s="72"/>
      <c r="M236" s="72"/>
      <c r="N236" s="72"/>
      <c r="O236" s="72"/>
      <c r="P236" s="72"/>
      <c r="Q236" s="72"/>
      <c r="R236" s="72"/>
      <c r="S236" s="72"/>
      <c r="T236" s="72"/>
      <c r="U236" s="72"/>
      <c r="V236" s="72"/>
      <c r="W236" s="72"/>
      <c r="X236" s="72"/>
      <c r="Y236" s="72"/>
      <c r="Z236" s="72"/>
      <c r="AA236" s="72"/>
      <c r="AB236" s="72"/>
      <c r="AC236" s="72"/>
    </row>
    <row r="237" spans="1:29" ht="15.75" customHeight="1">
      <c r="A237" s="72"/>
      <c r="B237" s="107"/>
      <c r="C237" s="107"/>
      <c r="D237" s="107"/>
      <c r="E237" s="107"/>
      <c r="F237" s="107"/>
      <c r="G237" s="107"/>
      <c r="H237" s="107"/>
      <c r="I237" s="72"/>
      <c r="J237" s="72"/>
      <c r="K237" s="72"/>
      <c r="L237" s="72"/>
      <c r="M237" s="72"/>
      <c r="N237" s="72"/>
      <c r="O237" s="72"/>
      <c r="P237" s="72"/>
      <c r="Q237" s="72"/>
      <c r="R237" s="72"/>
      <c r="S237" s="72"/>
      <c r="T237" s="72"/>
      <c r="U237" s="72"/>
      <c r="V237" s="72"/>
      <c r="W237" s="72"/>
      <c r="X237" s="72"/>
      <c r="Y237" s="72"/>
      <c r="Z237" s="72"/>
      <c r="AA237" s="72"/>
      <c r="AB237" s="72"/>
      <c r="AC237" s="72"/>
    </row>
    <row r="238" spans="1:29" ht="15.75" customHeight="1">
      <c r="A238" s="72"/>
      <c r="B238" s="107"/>
      <c r="C238" s="107"/>
      <c r="D238" s="107"/>
      <c r="E238" s="107"/>
      <c r="F238" s="107"/>
      <c r="G238" s="107"/>
      <c r="H238" s="107"/>
      <c r="I238" s="72"/>
      <c r="J238" s="72"/>
      <c r="K238" s="72"/>
      <c r="L238" s="72"/>
      <c r="M238" s="72"/>
      <c r="N238" s="72"/>
      <c r="O238" s="72"/>
      <c r="P238" s="72"/>
      <c r="Q238" s="72"/>
      <c r="R238" s="72"/>
      <c r="S238" s="72"/>
      <c r="T238" s="72"/>
      <c r="U238" s="72"/>
      <c r="V238" s="72"/>
      <c r="W238" s="72"/>
      <c r="X238" s="72"/>
      <c r="Y238" s="72"/>
      <c r="Z238" s="72"/>
      <c r="AA238" s="72"/>
      <c r="AB238" s="72"/>
      <c r="AC238" s="72"/>
    </row>
    <row r="239" spans="1:29" ht="15.75" customHeight="1">
      <c r="A239" s="72"/>
      <c r="B239" s="107"/>
      <c r="C239" s="107"/>
      <c r="D239" s="107"/>
      <c r="E239" s="107"/>
      <c r="F239" s="107"/>
      <c r="G239" s="107"/>
      <c r="H239" s="107"/>
      <c r="I239" s="72"/>
      <c r="J239" s="72"/>
      <c r="K239" s="72"/>
      <c r="L239" s="72"/>
      <c r="M239" s="72"/>
      <c r="N239" s="72"/>
      <c r="O239" s="72"/>
      <c r="P239" s="72"/>
      <c r="Q239" s="72"/>
      <c r="R239" s="72"/>
      <c r="S239" s="72"/>
      <c r="T239" s="72"/>
      <c r="U239" s="72"/>
      <c r="V239" s="72"/>
      <c r="W239" s="72"/>
      <c r="X239" s="72"/>
      <c r="Y239" s="72"/>
      <c r="Z239" s="72"/>
      <c r="AA239" s="72"/>
      <c r="AB239" s="72"/>
      <c r="AC239" s="72"/>
    </row>
    <row r="240" spans="1:29" ht="15.75" customHeight="1">
      <c r="A240" s="72"/>
      <c r="B240" s="107"/>
      <c r="C240" s="107"/>
      <c r="D240" s="107"/>
      <c r="E240" s="107"/>
      <c r="F240" s="107"/>
      <c r="G240" s="107"/>
      <c r="H240" s="107"/>
      <c r="I240" s="72"/>
      <c r="J240" s="72"/>
      <c r="K240" s="72"/>
      <c r="L240" s="72"/>
      <c r="M240" s="72"/>
      <c r="N240" s="72"/>
      <c r="O240" s="72"/>
      <c r="P240" s="72"/>
      <c r="Q240" s="72"/>
      <c r="R240" s="72"/>
      <c r="S240" s="72"/>
      <c r="T240" s="72"/>
      <c r="U240" s="72"/>
      <c r="V240" s="72"/>
      <c r="W240" s="72"/>
      <c r="X240" s="72"/>
      <c r="Y240" s="72"/>
      <c r="Z240" s="72"/>
      <c r="AA240" s="72"/>
      <c r="AB240" s="72"/>
      <c r="AC240" s="72"/>
    </row>
    <row r="241" spans="1:29" ht="15.75" customHeight="1">
      <c r="A241" s="72"/>
      <c r="B241" s="107"/>
      <c r="C241" s="107"/>
      <c r="D241" s="107"/>
      <c r="E241" s="107"/>
      <c r="F241" s="107"/>
      <c r="G241" s="107"/>
      <c r="H241" s="107"/>
      <c r="I241" s="72"/>
      <c r="J241" s="72"/>
      <c r="K241" s="72"/>
      <c r="L241" s="72"/>
      <c r="M241" s="72"/>
      <c r="N241" s="72"/>
      <c r="O241" s="72"/>
      <c r="P241" s="72"/>
      <c r="Q241" s="72"/>
      <c r="R241" s="72"/>
      <c r="S241" s="72"/>
      <c r="T241" s="72"/>
      <c r="U241" s="72"/>
      <c r="V241" s="72"/>
      <c r="W241" s="72"/>
      <c r="X241" s="72"/>
      <c r="Y241" s="72"/>
      <c r="Z241" s="72"/>
      <c r="AA241" s="72"/>
      <c r="AB241" s="72"/>
      <c r="AC241" s="72"/>
    </row>
    <row r="242" spans="1:29" ht="15.75" customHeight="1">
      <c r="A242" s="72"/>
      <c r="B242" s="107"/>
      <c r="C242" s="107"/>
      <c r="D242" s="107"/>
      <c r="E242" s="107"/>
      <c r="F242" s="107"/>
      <c r="G242" s="107"/>
      <c r="H242" s="107"/>
      <c r="I242" s="72"/>
      <c r="J242" s="72"/>
      <c r="K242" s="72"/>
      <c r="L242" s="72"/>
      <c r="M242" s="72"/>
      <c r="N242" s="72"/>
      <c r="O242" s="72"/>
      <c r="P242" s="72"/>
      <c r="Q242" s="72"/>
      <c r="R242" s="72"/>
      <c r="S242" s="72"/>
      <c r="T242" s="72"/>
      <c r="U242" s="72"/>
      <c r="V242" s="72"/>
      <c r="W242" s="72"/>
      <c r="X242" s="72"/>
      <c r="Y242" s="72"/>
      <c r="Z242" s="72"/>
      <c r="AA242" s="72"/>
      <c r="AB242" s="72"/>
      <c r="AC242" s="72"/>
    </row>
    <row r="243" spans="1:29" ht="15.75" customHeight="1">
      <c r="A243" s="72"/>
      <c r="B243" s="107"/>
      <c r="C243" s="107"/>
      <c r="D243" s="107"/>
      <c r="E243" s="107"/>
      <c r="F243" s="107"/>
      <c r="G243" s="107"/>
      <c r="H243" s="107"/>
      <c r="I243" s="72"/>
      <c r="J243" s="72"/>
      <c r="K243" s="72"/>
      <c r="L243" s="72"/>
      <c r="M243" s="72"/>
      <c r="N243" s="72"/>
      <c r="O243" s="72"/>
      <c r="P243" s="72"/>
      <c r="Q243" s="72"/>
      <c r="R243" s="72"/>
      <c r="S243" s="72"/>
      <c r="T243" s="72"/>
      <c r="U243" s="72"/>
      <c r="V243" s="72"/>
      <c r="W243" s="72"/>
      <c r="X243" s="72"/>
      <c r="Y243" s="72"/>
      <c r="Z243" s="72"/>
      <c r="AA243" s="72"/>
      <c r="AB243" s="72"/>
      <c r="AC243" s="72"/>
    </row>
    <row r="244" spans="1:29" ht="15.75" customHeight="1">
      <c r="A244" s="72"/>
      <c r="B244" s="107"/>
      <c r="C244" s="107"/>
      <c r="D244" s="107"/>
      <c r="E244" s="107"/>
      <c r="F244" s="107"/>
      <c r="G244" s="107"/>
      <c r="H244" s="107"/>
      <c r="I244" s="72"/>
      <c r="J244" s="72"/>
      <c r="K244" s="72"/>
      <c r="L244" s="72"/>
      <c r="M244" s="72"/>
      <c r="N244" s="72"/>
      <c r="O244" s="72"/>
      <c r="P244" s="72"/>
      <c r="Q244" s="72"/>
      <c r="R244" s="72"/>
      <c r="S244" s="72"/>
      <c r="T244" s="72"/>
      <c r="U244" s="72"/>
      <c r="V244" s="72"/>
      <c r="W244" s="72"/>
      <c r="X244" s="72"/>
      <c r="Y244" s="72"/>
      <c r="Z244" s="72"/>
      <c r="AA244" s="72"/>
      <c r="AB244" s="72"/>
      <c r="AC244" s="72"/>
    </row>
    <row r="245" spans="1:29" ht="15.75" customHeight="1">
      <c r="A245" s="72"/>
      <c r="B245" s="107"/>
      <c r="C245" s="107"/>
      <c r="D245" s="107"/>
      <c r="E245" s="107"/>
      <c r="F245" s="107"/>
      <c r="G245" s="107"/>
      <c r="H245" s="107"/>
      <c r="I245" s="72"/>
      <c r="J245" s="72"/>
      <c r="K245" s="72"/>
      <c r="L245" s="72"/>
      <c r="M245" s="72"/>
      <c r="N245" s="72"/>
      <c r="O245" s="72"/>
      <c r="P245" s="72"/>
      <c r="Q245" s="72"/>
      <c r="R245" s="72"/>
      <c r="S245" s="72"/>
      <c r="T245" s="72"/>
      <c r="U245" s="72"/>
      <c r="V245" s="72"/>
      <c r="W245" s="72"/>
      <c r="X245" s="72"/>
      <c r="Y245" s="72"/>
      <c r="Z245" s="72"/>
      <c r="AA245" s="72"/>
      <c r="AB245" s="72"/>
      <c r="AC245" s="72"/>
    </row>
    <row r="246" spans="1:29" ht="15.75" customHeight="1">
      <c r="A246" s="72"/>
      <c r="B246" s="107"/>
      <c r="C246" s="107"/>
      <c r="D246" s="107"/>
      <c r="E246" s="107"/>
      <c r="F246" s="107"/>
      <c r="G246" s="107"/>
      <c r="H246" s="107"/>
      <c r="I246" s="72"/>
      <c r="J246" s="72"/>
      <c r="K246" s="72"/>
      <c r="L246" s="72"/>
      <c r="M246" s="72"/>
      <c r="N246" s="72"/>
      <c r="O246" s="72"/>
      <c r="P246" s="72"/>
      <c r="Q246" s="72"/>
      <c r="R246" s="72"/>
      <c r="S246" s="72"/>
      <c r="T246" s="72"/>
      <c r="U246" s="72"/>
      <c r="V246" s="72"/>
      <c r="W246" s="72"/>
      <c r="X246" s="72"/>
      <c r="Y246" s="72"/>
      <c r="Z246" s="72"/>
      <c r="AA246" s="72"/>
      <c r="AB246" s="72"/>
      <c r="AC246" s="72"/>
    </row>
    <row r="247" spans="1:29" ht="15.75" customHeight="1">
      <c r="A247" s="72"/>
      <c r="B247" s="107"/>
      <c r="C247" s="107"/>
      <c r="D247" s="107"/>
      <c r="E247" s="107"/>
      <c r="F247" s="107"/>
      <c r="G247" s="107"/>
      <c r="H247" s="107"/>
      <c r="I247" s="72"/>
      <c r="J247" s="72"/>
      <c r="K247" s="72"/>
      <c r="L247" s="72"/>
      <c r="M247" s="72"/>
      <c r="N247" s="72"/>
      <c r="O247" s="72"/>
      <c r="P247" s="72"/>
      <c r="Q247" s="72"/>
      <c r="R247" s="72"/>
      <c r="S247" s="72"/>
      <c r="T247" s="72"/>
      <c r="U247" s="72"/>
      <c r="V247" s="72"/>
      <c r="W247" s="72"/>
      <c r="X247" s="72"/>
      <c r="Y247" s="72"/>
      <c r="Z247" s="72"/>
      <c r="AA247" s="72"/>
      <c r="AB247" s="72"/>
      <c r="AC247" s="72"/>
    </row>
    <row r="248" spans="1:29" ht="15.75" customHeight="1">
      <c r="A248" s="72"/>
      <c r="B248" s="107"/>
      <c r="C248" s="107"/>
      <c r="D248" s="107"/>
      <c r="E248" s="107"/>
      <c r="F248" s="107"/>
      <c r="G248" s="107"/>
      <c r="H248" s="107"/>
      <c r="I248" s="72"/>
      <c r="J248" s="72"/>
      <c r="K248" s="72"/>
      <c r="L248" s="72"/>
      <c r="M248" s="72"/>
      <c r="N248" s="72"/>
      <c r="O248" s="72"/>
      <c r="P248" s="72"/>
      <c r="Q248" s="72"/>
      <c r="R248" s="72"/>
      <c r="S248" s="72"/>
      <c r="T248" s="72"/>
      <c r="U248" s="72"/>
      <c r="V248" s="72"/>
      <c r="W248" s="72"/>
      <c r="X248" s="72"/>
      <c r="Y248" s="72"/>
      <c r="Z248" s="72"/>
      <c r="AA248" s="72"/>
      <c r="AB248" s="72"/>
      <c r="AC248" s="72"/>
    </row>
    <row r="249" spans="1:29" ht="15.75" customHeight="1">
      <c r="A249" s="72"/>
      <c r="B249" s="107"/>
      <c r="C249" s="107"/>
      <c r="D249" s="107"/>
      <c r="E249" s="107"/>
      <c r="F249" s="107"/>
      <c r="G249" s="107"/>
      <c r="H249" s="107"/>
      <c r="I249" s="72"/>
      <c r="J249" s="72"/>
      <c r="K249" s="72"/>
      <c r="L249" s="72"/>
      <c r="M249" s="72"/>
      <c r="N249" s="72"/>
      <c r="O249" s="72"/>
      <c r="P249" s="72"/>
      <c r="Q249" s="72"/>
      <c r="R249" s="72"/>
      <c r="S249" s="72"/>
      <c r="T249" s="72"/>
      <c r="U249" s="72"/>
      <c r="V249" s="72"/>
      <c r="W249" s="72"/>
      <c r="X249" s="72"/>
      <c r="Y249" s="72"/>
      <c r="Z249" s="72"/>
      <c r="AA249" s="72"/>
      <c r="AB249" s="72"/>
      <c r="AC249" s="72"/>
    </row>
    <row r="250" spans="1:29" ht="15.75" customHeight="1">
      <c r="A250" s="72"/>
      <c r="B250" s="107"/>
      <c r="C250" s="107"/>
      <c r="D250" s="107"/>
      <c r="E250" s="107"/>
      <c r="F250" s="107"/>
      <c r="G250" s="107"/>
      <c r="H250" s="107"/>
      <c r="I250" s="72"/>
      <c r="J250" s="72"/>
      <c r="K250" s="72"/>
      <c r="L250" s="72"/>
      <c r="M250" s="72"/>
      <c r="N250" s="72"/>
      <c r="O250" s="72"/>
      <c r="P250" s="72"/>
      <c r="Q250" s="72"/>
      <c r="R250" s="72"/>
      <c r="S250" s="72"/>
      <c r="T250" s="72"/>
      <c r="U250" s="72"/>
      <c r="V250" s="72"/>
      <c r="W250" s="72"/>
      <c r="X250" s="72"/>
      <c r="Y250" s="72"/>
      <c r="Z250" s="72"/>
      <c r="AA250" s="72"/>
      <c r="AB250" s="72"/>
      <c r="AC250" s="72"/>
    </row>
    <row r="251" spans="1:29" ht="15.75" customHeight="1">
      <c r="A251" s="72"/>
      <c r="B251" s="107"/>
      <c r="C251" s="107"/>
      <c r="D251" s="107"/>
      <c r="E251" s="107"/>
      <c r="F251" s="107"/>
      <c r="G251" s="107"/>
      <c r="H251" s="107"/>
      <c r="I251" s="72"/>
      <c r="J251" s="72"/>
      <c r="K251" s="72"/>
      <c r="L251" s="72"/>
      <c r="M251" s="72"/>
      <c r="N251" s="72"/>
      <c r="O251" s="72"/>
      <c r="P251" s="72"/>
      <c r="Q251" s="72"/>
      <c r="R251" s="72"/>
      <c r="S251" s="72"/>
      <c r="T251" s="72"/>
      <c r="U251" s="72"/>
      <c r="V251" s="72"/>
      <c r="W251" s="72"/>
      <c r="X251" s="72"/>
      <c r="Y251" s="72"/>
      <c r="Z251" s="72"/>
      <c r="AA251" s="72"/>
      <c r="AB251" s="72"/>
      <c r="AC251" s="72"/>
    </row>
    <row r="252" spans="1:29" ht="15.75" customHeight="1">
      <c r="A252" s="72"/>
      <c r="B252" s="107"/>
      <c r="C252" s="107"/>
      <c r="D252" s="107"/>
      <c r="E252" s="107"/>
      <c r="F252" s="107"/>
      <c r="G252" s="107"/>
      <c r="H252" s="107"/>
      <c r="I252" s="72"/>
      <c r="J252" s="72"/>
      <c r="K252" s="72"/>
      <c r="L252" s="72"/>
      <c r="M252" s="72"/>
      <c r="N252" s="72"/>
      <c r="O252" s="72"/>
      <c r="P252" s="72"/>
      <c r="Q252" s="72"/>
      <c r="R252" s="72"/>
      <c r="S252" s="72"/>
      <c r="T252" s="72"/>
      <c r="U252" s="72"/>
      <c r="V252" s="72"/>
      <c r="W252" s="72"/>
      <c r="X252" s="72"/>
      <c r="Y252" s="72"/>
      <c r="Z252" s="72"/>
      <c r="AA252" s="72"/>
      <c r="AB252" s="72"/>
      <c r="AC252" s="72"/>
    </row>
    <row r="253" spans="1:29" ht="15.75" customHeight="1">
      <c r="A253" s="72"/>
      <c r="B253" s="107"/>
      <c r="C253" s="107"/>
      <c r="D253" s="107"/>
      <c r="E253" s="107"/>
      <c r="F253" s="107"/>
      <c r="G253" s="107"/>
      <c r="H253" s="107"/>
      <c r="I253" s="72"/>
      <c r="J253" s="72"/>
      <c r="K253" s="72"/>
      <c r="L253" s="72"/>
      <c r="M253" s="72"/>
      <c r="N253" s="72"/>
      <c r="O253" s="72"/>
      <c r="P253" s="72"/>
      <c r="Q253" s="72"/>
      <c r="R253" s="72"/>
      <c r="S253" s="72"/>
      <c r="T253" s="72"/>
      <c r="U253" s="72"/>
      <c r="V253" s="72"/>
      <c r="W253" s="72"/>
      <c r="X253" s="72"/>
      <c r="Y253" s="72"/>
      <c r="Z253" s="72"/>
      <c r="AA253" s="72"/>
      <c r="AB253" s="72"/>
      <c r="AC253" s="72"/>
    </row>
    <row r="254" spans="1:29" ht="15.75" customHeight="1">
      <c r="A254" s="72"/>
      <c r="B254" s="107"/>
      <c r="C254" s="107"/>
      <c r="D254" s="107"/>
      <c r="E254" s="107"/>
      <c r="F254" s="107"/>
      <c r="G254" s="107"/>
      <c r="H254" s="107"/>
      <c r="I254" s="72"/>
      <c r="J254" s="72"/>
      <c r="K254" s="72"/>
      <c r="L254" s="72"/>
      <c r="M254" s="72"/>
      <c r="N254" s="72"/>
      <c r="O254" s="72"/>
      <c r="P254" s="72"/>
      <c r="Q254" s="72"/>
      <c r="R254" s="72"/>
      <c r="S254" s="72"/>
      <c r="T254" s="72"/>
      <c r="U254" s="72"/>
      <c r="V254" s="72"/>
      <c r="W254" s="72"/>
      <c r="X254" s="72"/>
      <c r="Y254" s="72"/>
      <c r="Z254" s="72"/>
      <c r="AA254" s="72"/>
      <c r="AB254" s="72"/>
      <c r="AC254" s="72"/>
    </row>
    <row r="255" spans="1:29" ht="15.75" customHeight="1">
      <c r="A255" s="72"/>
      <c r="B255" s="107"/>
      <c r="C255" s="107"/>
      <c r="D255" s="107"/>
      <c r="E255" s="107"/>
      <c r="F255" s="107"/>
      <c r="G255" s="107"/>
      <c r="H255" s="107"/>
      <c r="I255" s="72"/>
      <c r="J255" s="72"/>
      <c r="K255" s="72"/>
      <c r="L255" s="72"/>
      <c r="M255" s="72"/>
      <c r="N255" s="72"/>
      <c r="O255" s="72"/>
      <c r="P255" s="72"/>
      <c r="Q255" s="72"/>
      <c r="R255" s="72"/>
      <c r="S255" s="72"/>
      <c r="T255" s="72"/>
      <c r="U255" s="72"/>
      <c r="V255" s="72"/>
      <c r="W255" s="72"/>
      <c r="X255" s="72"/>
      <c r="Y255" s="72"/>
      <c r="Z255" s="72"/>
      <c r="AA255" s="72"/>
      <c r="AB255" s="72"/>
      <c r="AC255" s="72"/>
    </row>
    <row r="256" spans="1:29" ht="15.75" customHeight="1">
      <c r="A256" s="72"/>
      <c r="B256" s="107"/>
      <c r="C256" s="107"/>
      <c r="D256" s="107"/>
      <c r="E256" s="107"/>
      <c r="F256" s="107"/>
      <c r="G256" s="107"/>
      <c r="H256" s="107"/>
      <c r="I256" s="72"/>
      <c r="J256" s="72"/>
      <c r="K256" s="72"/>
      <c r="L256" s="72"/>
      <c r="M256" s="72"/>
      <c r="N256" s="72"/>
      <c r="O256" s="72"/>
      <c r="P256" s="72"/>
      <c r="Q256" s="72"/>
      <c r="R256" s="72"/>
      <c r="S256" s="72"/>
      <c r="T256" s="72"/>
      <c r="U256" s="72"/>
      <c r="V256" s="72"/>
      <c r="W256" s="72"/>
      <c r="X256" s="72"/>
      <c r="Y256" s="72"/>
      <c r="Z256" s="72"/>
      <c r="AA256" s="72"/>
      <c r="AB256" s="72"/>
      <c r="AC256" s="72"/>
    </row>
    <row r="257" spans="1:29" ht="15.75" customHeight="1">
      <c r="A257" s="72"/>
      <c r="B257" s="107"/>
      <c r="C257" s="107"/>
      <c r="D257" s="107"/>
      <c r="E257" s="107"/>
      <c r="F257" s="107"/>
      <c r="G257" s="107"/>
      <c r="H257" s="107"/>
      <c r="I257" s="72"/>
      <c r="J257" s="72"/>
      <c r="K257" s="72"/>
      <c r="L257" s="72"/>
      <c r="M257" s="72"/>
      <c r="N257" s="72"/>
      <c r="O257" s="72"/>
      <c r="P257" s="72"/>
      <c r="Q257" s="72"/>
      <c r="R257" s="72"/>
      <c r="S257" s="72"/>
      <c r="T257" s="72"/>
      <c r="U257" s="72"/>
      <c r="V257" s="72"/>
      <c r="W257" s="72"/>
      <c r="X257" s="72"/>
      <c r="Y257" s="72"/>
      <c r="Z257" s="72"/>
      <c r="AA257" s="72"/>
      <c r="AB257" s="72"/>
      <c r="AC257" s="72"/>
    </row>
    <row r="258" spans="1:29" ht="15.75" customHeight="1">
      <c r="A258" s="72"/>
      <c r="B258" s="107"/>
      <c r="C258" s="107"/>
      <c r="D258" s="107"/>
      <c r="E258" s="107"/>
      <c r="F258" s="107"/>
      <c r="G258" s="107"/>
      <c r="H258" s="107"/>
      <c r="I258" s="72"/>
      <c r="J258" s="72"/>
      <c r="K258" s="72"/>
      <c r="L258" s="72"/>
      <c r="M258" s="72"/>
      <c r="N258" s="72"/>
      <c r="O258" s="72"/>
      <c r="P258" s="72"/>
      <c r="Q258" s="72"/>
      <c r="R258" s="72"/>
      <c r="S258" s="72"/>
      <c r="T258" s="72"/>
      <c r="U258" s="72"/>
      <c r="V258" s="72"/>
      <c r="W258" s="72"/>
      <c r="X258" s="72"/>
      <c r="Y258" s="72"/>
      <c r="Z258" s="72"/>
      <c r="AA258" s="72"/>
      <c r="AB258" s="72"/>
      <c r="AC258" s="72"/>
    </row>
    <row r="259" spans="1:29" ht="15.75" customHeight="1">
      <c r="A259" s="72"/>
      <c r="B259" s="107"/>
      <c r="C259" s="107"/>
      <c r="D259" s="107"/>
      <c r="E259" s="107"/>
      <c r="F259" s="107"/>
      <c r="G259" s="107"/>
      <c r="H259" s="107"/>
      <c r="I259" s="72"/>
      <c r="J259" s="72"/>
      <c r="K259" s="72"/>
      <c r="L259" s="72"/>
      <c r="M259" s="72"/>
      <c r="N259" s="72"/>
      <c r="O259" s="72"/>
      <c r="P259" s="72"/>
      <c r="Q259" s="72"/>
      <c r="R259" s="72"/>
      <c r="S259" s="72"/>
      <c r="T259" s="72"/>
      <c r="U259" s="72"/>
      <c r="V259" s="72"/>
      <c r="W259" s="72"/>
      <c r="X259" s="72"/>
      <c r="Y259" s="72"/>
      <c r="Z259" s="72"/>
      <c r="AA259" s="72"/>
      <c r="AB259" s="72"/>
      <c r="AC259" s="72"/>
    </row>
    <row r="260" spans="1:29" ht="15.75" customHeight="1">
      <c r="A260" s="72"/>
      <c r="B260" s="107"/>
      <c r="C260" s="107"/>
      <c r="D260" s="107"/>
      <c r="E260" s="107"/>
      <c r="F260" s="107"/>
      <c r="G260" s="107"/>
      <c r="H260" s="107"/>
      <c r="I260" s="72"/>
      <c r="J260" s="72"/>
      <c r="K260" s="72"/>
      <c r="L260" s="72"/>
      <c r="M260" s="72"/>
      <c r="N260" s="72"/>
      <c r="O260" s="72"/>
      <c r="P260" s="72"/>
      <c r="Q260" s="72"/>
      <c r="R260" s="72"/>
      <c r="S260" s="72"/>
      <c r="T260" s="72"/>
      <c r="U260" s="72"/>
      <c r="V260" s="72"/>
      <c r="W260" s="72"/>
      <c r="X260" s="72"/>
      <c r="Y260" s="72"/>
      <c r="Z260" s="72"/>
      <c r="AA260" s="72"/>
      <c r="AB260" s="72"/>
      <c r="AC260" s="72"/>
    </row>
    <row r="261" spans="1:29" ht="15.75" customHeight="1">
      <c r="A261" s="72"/>
      <c r="B261" s="107"/>
      <c r="C261" s="107"/>
      <c r="D261" s="107"/>
      <c r="E261" s="107"/>
      <c r="F261" s="107"/>
      <c r="G261" s="107"/>
      <c r="H261" s="107"/>
      <c r="I261" s="72"/>
      <c r="J261" s="72"/>
      <c r="K261" s="72"/>
      <c r="L261" s="72"/>
      <c r="M261" s="72"/>
      <c r="N261" s="72"/>
      <c r="O261" s="72"/>
      <c r="P261" s="72"/>
      <c r="Q261" s="72"/>
      <c r="R261" s="72"/>
      <c r="S261" s="72"/>
      <c r="T261" s="72"/>
      <c r="U261" s="72"/>
      <c r="V261" s="72"/>
      <c r="W261" s="72"/>
      <c r="X261" s="72"/>
      <c r="Y261" s="72"/>
      <c r="Z261" s="72"/>
      <c r="AA261" s="72"/>
      <c r="AB261" s="72"/>
      <c r="AC261" s="72"/>
    </row>
    <row r="262" spans="1:29" ht="15.75" customHeight="1">
      <c r="A262" s="72"/>
      <c r="B262" s="107"/>
      <c r="C262" s="107"/>
      <c r="D262" s="107"/>
      <c r="E262" s="107"/>
      <c r="F262" s="107"/>
      <c r="G262" s="107"/>
      <c r="H262" s="107"/>
      <c r="I262" s="72"/>
      <c r="J262" s="72"/>
      <c r="K262" s="72"/>
      <c r="L262" s="72"/>
      <c r="M262" s="72"/>
      <c r="N262" s="72"/>
      <c r="O262" s="72"/>
      <c r="P262" s="72"/>
      <c r="Q262" s="72"/>
      <c r="R262" s="72"/>
      <c r="S262" s="72"/>
      <c r="T262" s="72"/>
      <c r="U262" s="72"/>
      <c r="V262" s="72"/>
      <c r="W262" s="72"/>
      <c r="X262" s="72"/>
      <c r="Y262" s="72"/>
      <c r="Z262" s="72"/>
      <c r="AA262" s="72"/>
      <c r="AB262" s="72"/>
      <c r="AC262" s="72"/>
    </row>
    <row r="263" spans="1:29" ht="15.75" customHeight="1">
      <c r="A263" s="72"/>
      <c r="B263" s="107"/>
      <c r="C263" s="107"/>
      <c r="D263" s="107"/>
      <c r="E263" s="107"/>
      <c r="F263" s="107"/>
      <c r="G263" s="107"/>
      <c r="H263" s="107"/>
      <c r="I263" s="72"/>
      <c r="J263" s="72"/>
      <c r="K263" s="72"/>
      <c r="L263" s="72"/>
      <c r="M263" s="72"/>
      <c r="N263" s="72"/>
      <c r="O263" s="72"/>
      <c r="P263" s="72"/>
      <c r="Q263" s="72"/>
      <c r="R263" s="72"/>
      <c r="S263" s="72"/>
      <c r="T263" s="72"/>
      <c r="U263" s="72"/>
      <c r="V263" s="72"/>
      <c r="W263" s="72"/>
      <c r="X263" s="72"/>
      <c r="Y263" s="72"/>
      <c r="Z263" s="72"/>
      <c r="AA263" s="72"/>
      <c r="AB263" s="72"/>
      <c r="AC263" s="72"/>
    </row>
    <row r="264" spans="1:29" ht="15.75" customHeight="1">
      <c r="A264" s="72"/>
      <c r="B264" s="107"/>
      <c r="C264" s="107"/>
      <c r="D264" s="107"/>
      <c r="E264" s="107"/>
      <c r="F264" s="107"/>
      <c r="G264" s="107"/>
      <c r="H264" s="107"/>
      <c r="I264" s="72"/>
      <c r="J264" s="72"/>
      <c r="K264" s="72"/>
      <c r="L264" s="72"/>
      <c r="M264" s="72"/>
      <c r="N264" s="72"/>
      <c r="O264" s="72"/>
      <c r="P264" s="72"/>
      <c r="Q264" s="72"/>
      <c r="R264" s="72"/>
      <c r="S264" s="72"/>
      <c r="T264" s="72"/>
      <c r="U264" s="72"/>
      <c r="V264" s="72"/>
      <c r="W264" s="72"/>
      <c r="X264" s="72"/>
      <c r="Y264" s="72"/>
      <c r="Z264" s="72"/>
      <c r="AA264" s="72"/>
      <c r="AB264" s="72"/>
      <c r="AC264" s="72"/>
    </row>
    <row r="265" spans="1:29" ht="15.75" customHeight="1">
      <c r="A265" s="72"/>
      <c r="B265" s="107"/>
      <c r="C265" s="107"/>
      <c r="D265" s="107"/>
      <c r="E265" s="107"/>
      <c r="F265" s="107"/>
      <c r="G265" s="107"/>
      <c r="H265" s="107"/>
      <c r="I265" s="72"/>
      <c r="J265" s="72"/>
      <c r="K265" s="72"/>
      <c r="L265" s="72"/>
      <c r="M265" s="72"/>
      <c r="N265" s="72"/>
      <c r="O265" s="72"/>
      <c r="P265" s="72"/>
      <c r="Q265" s="72"/>
      <c r="R265" s="72"/>
      <c r="S265" s="72"/>
      <c r="T265" s="72"/>
      <c r="U265" s="72"/>
      <c r="V265" s="72"/>
      <c r="W265" s="72"/>
      <c r="X265" s="72"/>
      <c r="Y265" s="72"/>
      <c r="Z265" s="72"/>
      <c r="AA265" s="72"/>
      <c r="AB265" s="72"/>
      <c r="AC265" s="72"/>
    </row>
    <row r="266" spans="1:29" ht="15.75" customHeight="1">
      <c r="A266" s="72"/>
      <c r="B266" s="107"/>
      <c r="C266" s="107"/>
      <c r="D266" s="107"/>
      <c r="E266" s="107"/>
      <c r="F266" s="107"/>
      <c r="G266" s="107"/>
      <c r="H266" s="107"/>
      <c r="I266" s="72"/>
      <c r="J266" s="72"/>
      <c r="K266" s="72"/>
      <c r="L266" s="72"/>
      <c r="M266" s="72"/>
      <c r="N266" s="72"/>
      <c r="O266" s="72"/>
      <c r="P266" s="72"/>
      <c r="Q266" s="72"/>
      <c r="R266" s="72"/>
      <c r="S266" s="72"/>
      <c r="T266" s="72"/>
      <c r="U266" s="72"/>
      <c r="V266" s="72"/>
      <c r="W266" s="72"/>
      <c r="X266" s="72"/>
      <c r="Y266" s="72"/>
      <c r="Z266" s="72"/>
      <c r="AA266" s="72"/>
      <c r="AB266" s="72"/>
      <c r="AC266" s="72"/>
    </row>
    <row r="267" spans="1:29" ht="15.75" customHeight="1">
      <c r="A267" s="72"/>
      <c r="B267" s="107"/>
      <c r="C267" s="107"/>
      <c r="D267" s="107"/>
      <c r="E267" s="107"/>
      <c r="F267" s="107"/>
      <c r="G267" s="107"/>
      <c r="H267" s="107"/>
      <c r="I267" s="72"/>
      <c r="J267" s="72"/>
      <c r="K267" s="72"/>
      <c r="L267" s="72"/>
      <c r="M267" s="72"/>
      <c r="N267" s="72"/>
      <c r="O267" s="72"/>
      <c r="P267" s="72"/>
      <c r="Q267" s="72"/>
      <c r="R267" s="72"/>
      <c r="S267" s="72"/>
      <c r="T267" s="72"/>
      <c r="U267" s="72"/>
      <c r="V267" s="72"/>
      <c r="W267" s="72"/>
      <c r="X267" s="72"/>
      <c r="Y267" s="72"/>
      <c r="Z267" s="72"/>
      <c r="AA267" s="72"/>
      <c r="AB267" s="72"/>
      <c r="AC267" s="72"/>
    </row>
    <row r="268" spans="1:29" ht="15.75" customHeight="1">
      <c r="A268" s="72"/>
      <c r="B268" s="107"/>
      <c r="C268" s="107"/>
      <c r="D268" s="107"/>
      <c r="E268" s="107"/>
      <c r="F268" s="107"/>
      <c r="G268" s="107"/>
      <c r="H268" s="107"/>
      <c r="I268" s="72"/>
      <c r="J268" s="72"/>
      <c r="K268" s="72"/>
      <c r="L268" s="72"/>
      <c r="M268" s="72"/>
      <c r="N268" s="72"/>
      <c r="O268" s="72"/>
      <c r="P268" s="72"/>
      <c r="Q268" s="72"/>
      <c r="R268" s="72"/>
      <c r="S268" s="72"/>
      <c r="T268" s="72"/>
      <c r="U268" s="72"/>
      <c r="V268" s="72"/>
      <c r="W268" s="72"/>
      <c r="X268" s="72"/>
      <c r="Y268" s="72"/>
      <c r="Z268" s="72"/>
      <c r="AA268" s="72"/>
      <c r="AB268" s="72"/>
      <c r="AC268" s="72"/>
    </row>
    <row r="269" spans="1:29" ht="15.75" customHeight="1">
      <c r="A269" s="72"/>
      <c r="B269" s="107"/>
      <c r="C269" s="107"/>
      <c r="D269" s="107"/>
      <c r="E269" s="107"/>
      <c r="F269" s="107"/>
      <c r="G269" s="107"/>
      <c r="H269" s="107"/>
      <c r="I269" s="72"/>
      <c r="J269" s="72"/>
      <c r="K269" s="72"/>
      <c r="L269" s="72"/>
      <c r="M269" s="72"/>
      <c r="N269" s="72"/>
      <c r="O269" s="72"/>
      <c r="P269" s="72"/>
      <c r="Q269" s="72"/>
      <c r="R269" s="72"/>
      <c r="S269" s="72"/>
      <c r="T269" s="72"/>
      <c r="U269" s="72"/>
      <c r="V269" s="72"/>
      <c r="W269" s="72"/>
      <c r="X269" s="72"/>
      <c r="Y269" s="72"/>
      <c r="Z269" s="72"/>
      <c r="AA269" s="72"/>
      <c r="AB269" s="72"/>
      <c r="AC269" s="72"/>
    </row>
    <row r="270" spans="1:29" ht="15.75" customHeight="1">
      <c r="A270" s="72"/>
      <c r="B270" s="107"/>
      <c r="C270" s="107"/>
      <c r="D270" s="107"/>
      <c r="E270" s="107"/>
      <c r="F270" s="107"/>
      <c r="G270" s="107"/>
      <c r="H270" s="107"/>
      <c r="I270" s="72"/>
      <c r="J270" s="72"/>
      <c r="K270" s="72"/>
      <c r="L270" s="72"/>
      <c r="M270" s="72"/>
      <c r="N270" s="72"/>
      <c r="O270" s="72"/>
      <c r="P270" s="72"/>
      <c r="Q270" s="72"/>
      <c r="R270" s="72"/>
      <c r="S270" s="72"/>
      <c r="T270" s="72"/>
      <c r="U270" s="72"/>
      <c r="V270" s="72"/>
      <c r="W270" s="72"/>
      <c r="X270" s="72"/>
      <c r="Y270" s="72"/>
      <c r="Z270" s="72"/>
      <c r="AA270" s="72"/>
      <c r="AB270" s="72"/>
      <c r="AC270" s="72"/>
    </row>
    <row r="271" spans="1:29" ht="15.75" customHeight="1">
      <c r="A271" s="72"/>
      <c r="B271" s="107"/>
      <c r="C271" s="107"/>
      <c r="D271" s="107"/>
      <c r="E271" s="107"/>
      <c r="F271" s="107"/>
      <c r="G271" s="107"/>
      <c r="H271" s="107"/>
      <c r="I271" s="72"/>
      <c r="J271" s="72"/>
      <c r="K271" s="72"/>
      <c r="L271" s="72"/>
      <c r="M271" s="72"/>
      <c r="N271" s="72"/>
      <c r="O271" s="72"/>
      <c r="P271" s="72"/>
      <c r="Q271" s="72"/>
      <c r="R271" s="72"/>
      <c r="S271" s="72"/>
      <c r="T271" s="72"/>
      <c r="U271" s="72"/>
      <c r="V271" s="72"/>
      <c r="W271" s="72"/>
      <c r="X271" s="72"/>
      <c r="Y271" s="72"/>
      <c r="Z271" s="72"/>
      <c r="AA271" s="72"/>
      <c r="AB271" s="72"/>
      <c r="AC271" s="72"/>
    </row>
    <row r="272" spans="1:29" ht="15.75" customHeight="1">
      <c r="A272" s="72"/>
      <c r="B272" s="107"/>
      <c r="C272" s="107"/>
      <c r="D272" s="107"/>
      <c r="E272" s="107"/>
      <c r="F272" s="107"/>
      <c r="G272" s="107"/>
      <c r="H272" s="107"/>
      <c r="I272" s="72"/>
      <c r="J272" s="72"/>
      <c r="K272" s="72"/>
      <c r="L272" s="72"/>
      <c r="M272" s="72"/>
      <c r="N272" s="72"/>
      <c r="O272" s="72"/>
      <c r="P272" s="72"/>
      <c r="Q272" s="72"/>
      <c r="R272" s="72"/>
      <c r="S272" s="72"/>
      <c r="T272" s="72"/>
      <c r="U272" s="72"/>
      <c r="V272" s="72"/>
      <c r="W272" s="72"/>
      <c r="X272" s="72"/>
      <c r="Y272" s="72"/>
      <c r="Z272" s="72"/>
      <c r="AA272" s="72"/>
      <c r="AB272" s="72"/>
      <c r="AC272" s="72"/>
    </row>
    <row r="273" spans="1:29" ht="15.75" customHeight="1">
      <c r="A273" s="72"/>
      <c r="B273" s="107"/>
      <c r="C273" s="107"/>
      <c r="D273" s="107"/>
      <c r="E273" s="107"/>
      <c r="F273" s="107"/>
      <c r="G273" s="107"/>
      <c r="H273" s="107"/>
      <c r="I273" s="72"/>
      <c r="J273" s="72"/>
      <c r="K273" s="72"/>
      <c r="L273" s="72"/>
      <c r="M273" s="72"/>
      <c r="N273" s="72"/>
      <c r="O273" s="72"/>
      <c r="P273" s="72"/>
      <c r="Q273" s="72"/>
      <c r="R273" s="72"/>
      <c r="S273" s="72"/>
      <c r="T273" s="72"/>
      <c r="U273" s="72"/>
      <c r="V273" s="72"/>
      <c r="W273" s="72"/>
      <c r="X273" s="72"/>
      <c r="Y273" s="72"/>
      <c r="Z273" s="72"/>
      <c r="AA273" s="72"/>
      <c r="AB273" s="72"/>
      <c r="AC273" s="72"/>
    </row>
    <row r="274" spans="1:29" ht="15.75" customHeight="1">
      <c r="A274" s="72"/>
      <c r="B274" s="107"/>
      <c r="C274" s="107"/>
      <c r="D274" s="107"/>
      <c r="E274" s="107"/>
      <c r="F274" s="107"/>
      <c r="G274" s="107"/>
      <c r="H274" s="107"/>
      <c r="I274" s="72"/>
      <c r="J274" s="72"/>
      <c r="K274" s="72"/>
      <c r="L274" s="72"/>
      <c r="M274" s="72"/>
      <c r="N274" s="72"/>
      <c r="O274" s="72"/>
      <c r="P274" s="72"/>
      <c r="Q274" s="72"/>
      <c r="R274" s="72"/>
      <c r="S274" s="72"/>
      <c r="T274" s="72"/>
      <c r="U274" s="72"/>
      <c r="V274" s="72"/>
      <c r="W274" s="72"/>
      <c r="X274" s="72"/>
      <c r="Y274" s="72"/>
      <c r="Z274" s="72"/>
      <c r="AA274" s="72"/>
      <c r="AB274" s="72"/>
      <c r="AC274" s="72"/>
    </row>
    <row r="275" spans="1:29" ht="15.75" customHeight="1">
      <c r="A275" s="72"/>
      <c r="B275" s="107"/>
      <c r="C275" s="107"/>
      <c r="D275" s="107"/>
      <c r="E275" s="107"/>
      <c r="F275" s="107"/>
      <c r="G275" s="107"/>
      <c r="H275" s="107"/>
      <c r="I275" s="72"/>
      <c r="J275" s="72"/>
      <c r="K275" s="72"/>
      <c r="L275" s="72"/>
      <c r="M275" s="72"/>
      <c r="N275" s="72"/>
      <c r="O275" s="72"/>
      <c r="P275" s="72"/>
      <c r="Q275" s="72"/>
      <c r="R275" s="72"/>
      <c r="S275" s="72"/>
      <c r="T275" s="72"/>
      <c r="U275" s="72"/>
      <c r="V275" s="72"/>
      <c r="W275" s="72"/>
      <c r="X275" s="72"/>
      <c r="Y275" s="72"/>
      <c r="Z275" s="72"/>
      <c r="AA275" s="72"/>
      <c r="AB275" s="72"/>
      <c r="AC275" s="72"/>
    </row>
    <row r="276" spans="1:29" ht="15.75" customHeight="1">
      <c r="A276" s="72"/>
      <c r="B276" s="107"/>
      <c r="C276" s="107"/>
      <c r="D276" s="107"/>
      <c r="E276" s="107"/>
      <c r="F276" s="107"/>
      <c r="G276" s="107"/>
      <c r="H276" s="107"/>
      <c r="I276" s="72"/>
      <c r="J276" s="72"/>
      <c r="K276" s="72"/>
      <c r="L276" s="72"/>
      <c r="M276" s="72"/>
      <c r="N276" s="72"/>
      <c r="O276" s="72"/>
      <c r="P276" s="72"/>
      <c r="Q276" s="72"/>
      <c r="R276" s="72"/>
      <c r="S276" s="72"/>
      <c r="T276" s="72"/>
      <c r="U276" s="72"/>
      <c r="V276" s="72"/>
      <c r="W276" s="72"/>
      <c r="X276" s="72"/>
      <c r="Y276" s="72"/>
      <c r="Z276" s="72"/>
      <c r="AA276" s="72"/>
      <c r="AB276" s="72"/>
      <c r="AC276" s="72"/>
    </row>
    <row r="277" spans="1:29" ht="15.75" customHeight="1">
      <c r="A277" s="72"/>
      <c r="B277" s="107"/>
      <c r="C277" s="107"/>
      <c r="D277" s="107"/>
      <c r="E277" s="107"/>
      <c r="F277" s="107"/>
      <c r="G277" s="107"/>
      <c r="H277" s="107"/>
      <c r="I277" s="72"/>
      <c r="J277" s="72"/>
      <c r="K277" s="72"/>
      <c r="L277" s="72"/>
      <c r="M277" s="72"/>
      <c r="N277" s="72"/>
      <c r="O277" s="72"/>
      <c r="P277" s="72"/>
      <c r="Q277" s="72"/>
      <c r="R277" s="72"/>
      <c r="S277" s="72"/>
      <c r="T277" s="72"/>
      <c r="U277" s="72"/>
      <c r="V277" s="72"/>
      <c r="W277" s="72"/>
      <c r="X277" s="72"/>
      <c r="Y277" s="72"/>
      <c r="Z277" s="72"/>
      <c r="AA277" s="72"/>
      <c r="AB277" s="72"/>
      <c r="AC277" s="72"/>
    </row>
    <row r="278" spans="1:29" ht="15.75" customHeight="1">
      <c r="A278" s="72"/>
      <c r="B278" s="107"/>
      <c r="C278" s="107"/>
      <c r="D278" s="107"/>
      <c r="E278" s="107"/>
      <c r="F278" s="107"/>
      <c r="G278" s="107"/>
      <c r="H278" s="107"/>
      <c r="I278" s="72"/>
      <c r="J278" s="72"/>
      <c r="K278" s="72"/>
      <c r="L278" s="72"/>
      <c r="M278" s="72"/>
      <c r="N278" s="72"/>
      <c r="O278" s="72"/>
      <c r="P278" s="72"/>
      <c r="Q278" s="72"/>
      <c r="R278" s="72"/>
      <c r="S278" s="72"/>
      <c r="T278" s="72"/>
      <c r="U278" s="72"/>
      <c r="V278" s="72"/>
      <c r="W278" s="72"/>
      <c r="X278" s="72"/>
      <c r="Y278" s="72"/>
      <c r="Z278" s="72"/>
      <c r="AA278" s="72"/>
      <c r="AB278" s="72"/>
      <c r="AC278" s="72"/>
    </row>
    <row r="279" spans="1:29" ht="15.75" customHeight="1">
      <c r="A279" s="72"/>
      <c r="B279" s="107"/>
      <c r="C279" s="107"/>
      <c r="D279" s="107"/>
      <c r="E279" s="107"/>
      <c r="F279" s="107"/>
      <c r="G279" s="107"/>
      <c r="H279" s="107"/>
      <c r="I279" s="72"/>
      <c r="J279" s="72"/>
      <c r="K279" s="72"/>
      <c r="L279" s="72"/>
      <c r="M279" s="72"/>
      <c r="N279" s="72"/>
      <c r="O279" s="72"/>
      <c r="P279" s="72"/>
      <c r="Q279" s="72"/>
      <c r="R279" s="72"/>
      <c r="S279" s="72"/>
      <c r="T279" s="72"/>
      <c r="U279" s="72"/>
      <c r="V279" s="72"/>
      <c r="W279" s="72"/>
      <c r="X279" s="72"/>
      <c r="Y279" s="72"/>
      <c r="Z279" s="72"/>
      <c r="AA279" s="72"/>
      <c r="AB279" s="72"/>
      <c r="AC279" s="72"/>
    </row>
    <row r="280" spans="1:29" ht="15.75" customHeight="1">
      <c r="A280" s="72"/>
      <c r="B280" s="107"/>
      <c r="C280" s="107"/>
      <c r="D280" s="107"/>
      <c r="E280" s="107"/>
      <c r="F280" s="107"/>
      <c r="G280" s="107"/>
      <c r="H280" s="107"/>
      <c r="I280" s="72"/>
      <c r="J280" s="72"/>
      <c r="K280" s="72"/>
      <c r="L280" s="72"/>
      <c r="M280" s="72"/>
      <c r="N280" s="72"/>
      <c r="O280" s="72"/>
      <c r="P280" s="72"/>
      <c r="Q280" s="72"/>
      <c r="R280" s="72"/>
      <c r="S280" s="72"/>
      <c r="T280" s="72"/>
      <c r="U280" s="72"/>
      <c r="V280" s="72"/>
      <c r="W280" s="72"/>
      <c r="X280" s="72"/>
      <c r="Y280" s="72"/>
      <c r="Z280" s="72"/>
      <c r="AA280" s="72"/>
      <c r="AB280" s="72"/>
      <c r="AC280" s="72"/>
    </row>
    <row r="281" spans="1:29" ht="15.75" customHeight="1">
      <c r="A281" s="72"/>
      <c r="B281" s="107"/>
      <c r="C281" s="107"/>
      <c r="D281" s="107"/>
      <c r="E281" s="107"/>
      <c r="F281" s="107"/>
      <c r="G281" s="107"/>
      <c r="H281" s="107"/>
      <c r="I281" s="72"/>
      <c r="J281" s="72"/>
      <c r="K281" s="72"/>
      <c r="L281" s="72"/>
      <c r="M281" s="72"/>
      <c r="N281" s="72"/>
      <c r="O281" s="72"/>
      <c r="P281" s="72"/>
      <c r="Q281" s="72"/>
      <c r="R281" s="72"/>
      <c r="S281" s="72"/>
      <c r="T281" s="72"/>
      <c r="U281" s="72"/>
      <c r="V281" s="72"/>
      <c r="W281" s="72"/>
      <c r="X281" s="72"/>
      <c r="Y281" s="72"/>
      <c r="Z281" s="72"/>
      <c r="AA281" s="72"/>
      <c r="AB281" s="72"/>
      <c r="AC281" s="72"/>
    </row>
    <row r="282" spans="1:29" ht="15.75" customHeight="1">
      <c r="A282" s="72"/>
      <c r="B282" s="107"/>
      <c r="C282" s="107"/>
      <c r="D282" s="107"/>
      <c r="E282" s="107"/>
      <c r="F282" s="107"/>
      <c r="G282" s="107"/>
      <c r="H282" s="107"/>
      <c r="I282" s="72"/>
      <c r="J282" s="72"/>
      <c r="K282" s="72"/>
      <c r="L282" s="72"/>
      <c r="M282" s="72"/>
      <c r="N282" s="72"/>
      <c r="O282" s="72"/>
      <c r="P282" s="72"/>
      <c r="Q282" s="72"/>
      <c r="R282" s="72"/>
      <c r="S282" s="72"/>
      <c r="T282" s="72"/>
      <c r="U282" s="72"/>
      <c r="V282" s="72"/>
      <c r="W282" s="72"/>
      <c r="X282" s="72"/>
      <c r="Y282" s="72"/>
      <c r="Z282" s="72"/>
      <c r="AA282" s="72"/>
      <c r="AB282" s="72"/>
      <c r="AC282" s="72"/>
    </row>
    <row r="283" spans="1:29" ht="15.75" customHeight="1">
      <c r="A283" s="72"/>
      <c r="B283" s="107"/>
      <c r="C283" s="107"/>
      <c r="D283" s="107"/>
      <c r="E283" s="107"/>
      <c r="F283" s="107"/>
      <c r="G283" s="107"/>
      <c r="H283" s="107"/>
      <c r="I283" s="72"/>
      <c r="J283" s="72"/>
      <c r="K283" s="72"/>
      <c r="L283" s="72"/>
      <c r="M283" s="72"/>
      <c r="N283" s="72"/>
      <c r="O283" s="72"/>
      <c r="P283" s="72"/>
      <c r="Q283" s="72"/>
      <c r="R283" s="72"/>
      <c r="S283" s="72"/>
      <c r="T283" s="72"/>
      <c r="U283" s="72"/>
      <c r="V283" s="72"/>
      <c r="W283" s="72"/>
      <c r="X283" s="72"/>
      <c r="Y283" s="72"/>
      <c r="Z283" s="72"/>
      <c r="AA283" s="72"/>
      <c r="AB283" s="72"/>
      <c r="AC283" s="72"/>
    </row>
    <row r="284" spans="1:29" ht="15.75" customHeight="1">
      <c r="A284" s="72"/>
      <c r="B284" s="107"/>
      <c r="C284" s="107"/>
      <c r="D284" s="107"/>
      <c r="E284" s="107"/>
      <c r="F284" s="107"/>
      <c r="G284" s="107"/>
      <c r="H284" s="107"/>
      <c r="I284" s="72"/>
      <c r="J284" s="72"/>
      <c r="K284" s="72"/>
      <c r="L284" s="72"/>
      <c r="M284" s="72"/>
      <c r="N284" s="72"/>
      <c r="O284" s="72"/>
      <c r="P284" s="72"/>
      <c r="Q284" s="72"/>
      <c r="R284" s="72"/>
      <c r="S284" s="72"/>
      <c r="T284" s="72"/>
      <c r="U284" s="72"/>
      <c r="V284" s="72"/>
      <c r="W284" s="72"/>
      <c r="X284" s="72"/>
      <c r="Y284" s="72"/>
      <c r="Z284" s="72"/>
      <c r="AA284" s="72"/>
      <c r="AB284" s="72"/>
      <c r="AC284" s="72"/>
    </row>
    <row r="285" spans="1:29" ht="15.75" customHeight="1">
      <c r="A285" s="72"/>
      <c r="B285" s="107"/>
      <c r="C285" s="107"/>
      <c r="D285" s="107"/>
      <c r="E285" s="107"/>
      <c r="F285" s="107"/>
      <c r="G285" s="107"/>
      <c r="H285" s="107"/>
      <c r="I285" s="72"/>
      <c r="J285" s="72"/>
      <c r="K285" s="72"/>
      <c r="L285" s="72"/>
      <c r="M285" s="72"/>
      <c r="N285" s="72"/>
      <c r="O285" s="72"/>
      <c r="P285" s="72"/>
      <c r="Q285" s="72"/>
      <c r="R285" s="72"/>
      <c r="S285" s="72"/>
      <c r="T285" s="72"/>
      <c r="U285" s="72"/>
      <c r="V285" s="72"/>
      <c r="W285" s="72"/>
      <c r="X285" s="72"/>
      <c r="Y285" s="72"/>
      <c r="Z285" s="72"/>
      <c r="AA285" s="72"/>
      <c r="AB285" s="72"/>
      <c r="AC285" s="72"/>
    </row>
    <row r="286" spans="1:29" ht="15.75" customHeight="1">
      <c r="A286" s="72"/>
      <c r="B286" s="107"/>
      <c r="C286" s="107"/>
      <c r="D286" s="107"/>
      <c r="E286" s="107"/>
      <c r="F286" s="107"/>
      <c r="G286" s="107"/>
      <c r="H286" s="107"/>
      <c r="I286" s="72"/>
      <c r="J286" s="72"/>
      <c r="K286" s="72"/>
      <c r="L286" s="72"/>
      <c r="M286" s="72"/>
      <c r="N286" s="72"/>
      <c r="O286" s="72"/>
      <c r="P286" s="72"/>
      <c r="Q286" s="72"/>
      <c r="R286" s="72"/>
      <c r="S286" s="72"/>
      <c r="T286" s="72"/>
      <c r="U286" s="72"/>
      <c r="V286" s="72"/>
      <c r="W286" s="72"/>
      <c r="X286" s="72"/>
      <c r="Y286" s="72"/>
      <c r="Z286" s="72"/>
      <c r="AA286" s="72"/>
      <c r="AB286" s="72"/>
      <c r="AC286" s="72"/>
    </row>
    <row r="287" spans="1:29" ht="15.75" customHeight="1">
      <c r="A287" s="72"/>
      <c r="B287" s="107"/>
      <c r="C287" s="107"/>
      <c r="D287" s="107"/>
      <c r="E287" s="107"/>
      <c r="F287" s="107"/>
      <c r="G287" s="107"/>
      <c r="H287" s="107"/>
      <c r="I287" s="72"/>
      <c r="J287" s="72"/>
      <c r="K287" s="72"/>
      <c r="L287" s="72"/>
      <c r="M287" s="72"/>
      <c r="N287" s="72"/>
      <c r="O287" s="72"/>
      <c r="P287" s="72"/>
      <c r="Q287" s="72"/>
      <c r="R287" s="72"/>
      <c r="S287" s="72"/>
      <c r="T287" s="72"/>
      <c r="U287" s="72"/>
      <c r="V287" s="72"/>
      <c r="W287" s="72"/>
      <c r="X287" s="72"/>
      <c r="Y287" s="72"/>
      <c r="Z287" s="72"/>
      <c r="AA287" s="72"/>
      <c r="AB287" s="72"/>
      <c r="AC287" s="72"/>
    </row>
    <row r="288" spans="1:29" ht="15.75" customHeight="1">
      <c r="A288" s="72"/>
      <c r="B288" s="107"/>
      <c r="C288" s="107"/>
      <c r="D288" s="107"/>
      <c r="E288" s="107"/>
      <c r="F288" s="107"/>
      <c r="G288" s="107"/>
      <c r="H288" s="107"/>
      <c r="I288" s="72"/>
      <c r="J288" s="72"/>
      <c r="K288" s="72"/>
      <c r="L288" s="72"/>
      <c r="M288" s="72"/>
      <c r="N288" s="72"/>
      <c r="O288" s="72"/>
      <c r="P288" s="72"/>
      <c r="Q288" s="72"/>
      <c r="R288" s="72"/>
      <c r="S288" s="72"/>
      <c r="T288" s="72"/>
      <c r="U288" s="72"/>
      <c r="V288" s="72"/>
      <c r="W288" s="72"/>
      <c r="X288" s="72"/>
      <c r="Y288" s="72"/>
      <c r="Z288" s="72"/>
      <c r="AA288" s="72"/>
      <c r="AB288" s="72"/>
      <c r="AC288" s="72"/>
    </row>
    <row r="289" spans="1:29" ht="15.75" customHeight="1">
      <c r="A289" s="72"/>
      <c r="B289" s="107"/>
      <c r="C289" s="107"/>
      <c r="D289" s="107"/>
      <c r="E289" s="107"/>
      <c r="F289" s="107"/>
      <c r="G289" s="107"/>
      <c r="H289" s="107"/>
      <c r="I289" s="72"/>
      <c r="J289" s="72"/>
      <c r="K289" s="72"/>
      <c r="L289" s="72"/>
      <c r="M289" s="72"/>
      <c r="N289" s="72"/>
      <c r="O289" s="72"/>
      <c r="P289" s="72"/>
      <c r="Q289" s="72"/>
      <c r="R289" s="72"/>
      <c r="S289" s="72"/>
      <c r="T289" s="72"/>
      <c r="U289" s="72"/>
      <c r="V289" s="72"/>
      <c r="W289" s="72"/>
      <c r="X289" s="72"/>
      <c r="Y289" s="72"/>
      <c r="Z289" s="72"/>
      <c r="AA289" s="72"/>
      <c r="AB289" s="72"/>
      <c r="AC289" s="72"/>
    </row>
    <row r="290" spans="1:29" ht="15.75" customHeight="1">
      <c r="A290" s="72"/>
      <c r="B290" s="107"/>
      <c r="C290" s="107"/>
      <c r="D290" s="107"/>
      <c r="E290" s="107"/>
      <c r="F290" s="107"/>
      <c r="G290" s="107"/>
      <c r="H290" s="107"/>
      <c r="I290" s="72"/>
      <c r="J290" s="72"/>
      <c r="K290" s="72"/>
      <c r="L290" s="72"/>
      <c r="M290" s="72"/>
      <c r="N290" s="72"/>
      <c r="O290" s="72"/>
      <c r="P290" s="72"/>
      <c r="Q290" s="72"/>
      <c r="R290" s="72"/>
      <c r="S290" s="72"/>
      <c r="T290" s="72"/>
      <c r="U290" s="72"/>
      <c r="V290" s="72"/>
      <c r="W290" s="72"/>
      <c r="X290" s="72"/>
      <c r="Y290" s="72"/>
      <c r="Z290" s="72"/>
      <c r="AA290" s="72"/>
      <c r="AB290" s="72"/>
      <c r="AC290" s="72"/>
    </row>
    <row r="291" spans="1:29" ht="15.75" customHeight="1">
      <c r="A291" s="72"/>
      <c r="B291" s="107"/>
      <c r="C291" s="107"/>
      <c r="D291" s="107"/>
      <c r="E291" s="107"/>
      <c r="F291" s="107"/>
      <c r="G291" s="107"/>
      <c r="H291" s="107"/>
      <c r="I291" s="72"/>
      <c r="J291" s="72"/>
      <c r="K291" s="72"/>
      <c r="L291" s="72"/>
      <c r="M291" s="72"/>
      <c r="N291" s="72"/>
      <c r="O291" s="72"/>
      <c r="P291" s="72"/>
      <c r="Q291" s="72"/>
      <c r="R291" s="72"/>
      <c r="S291" s="72"/>
      <c r="T291" s="72"/>
      <c r="U291" s="72"/>
      <c r="V291" s="72"/>
      <c r="W291" s="72"/>
      <c r="X291" s="72"/>
      <c r="Y291" s="72"/>
      <c r="Z291" s="72"/>
      <c r="AA291" s="72"/>
      <c r="AB291" s="72"/>
      <c r="AC291" s="72"/>
    </row>
    <row r="292" spans="1:29" ht="15.75" customHeight="1">
      <c r="A292" s="72"/>
      <c r="B292" s="107"/>
      <c r="C292" s="107"/>
      <c r="D292" s="107"/>
      <c r="E292" s="107"/>
      <c r="F292" s="107"/>
      <c r="G292" s="107"/>
      <c r="H292" s="107"/>
      <c r="I292" s="72"/>
      <c r="J292" s="72"/>
      <c r="K292" s="72"/>
      <c r="L292" s="72"/>
      <c r="M292" s="72"/>
      <c r="N292" s="72"/>
      <c r="O292" s="72"/>
      <c r="P292" s="72"/>
      <c r="Q292" s="72"/>
      <c r="R292" s="72"/>
      <c r="S292" s="72"/>
      <c r="T292" s="72"/>
      <c r="U292" s="72"/>
      <c r="V292" s="72"/>
      <c r="W292" s="72"/>
      <c r="X292" s="72"/>
      <c r="Y292" s="72"/>
      <c r="Z292" s="72"/>
      <c r="AA292" s="72"/>
      <c r="AB292" s="72"/>
      <c r="AC292" s="72"/>
    </row>
    <row r="293" spans="1:29" ht="15.75" customHeight="1">
      <c r="A293" s="72"/>
      <c r="B293" s="107"/>
      <c r="C293" s="107"/>
      <c r="D293" s="107"/>
      <c r="E293" s="107"/>
      <c r="F293" s="107"/>
      <c r="G293" s="107"/>
      <c r="H293" s="107"/>
      <c r="I293" s="72"/>
      <c r="J293" s="72"/>
      <c r="K293" s="72"/>
      <c r="L293" s="72"/>
      <c r="M293" s="72"/>
      <c r="N293" s="72"/>
      <c r="O293" s="72"/>
      <c r="P293" s="72"/>
      <c r="Q293" s="72"/>
      <c r="R293" s="72"/>
      <c r="S293" s="72"/>
      <c r="T293" s="72"/>
      <c r="U293" s="72"/>
      <c r="V293" s="72"/>
      <c r="W293" s="72"/>
      <c r="X293" s="72"/>
      <c r="Y293" s="72"/>
      <c r="Z293" s="72"/>
      <c r="AA293" s="72"/>
      <c r="AB293" s="72"/>
      <c r="AC293" s="72"/>
    </row>
    <row r="294" spans="1:29" ht="15.75" customHeight="1">
      <c r="A294" s="72"/>
      <c r="B294" s="107"/>
      <c r="C294" s="107"/>
      <c r="D294" s="107"/>
      <c r="E294" s="107"/>
      <c r="F294" s="107"/>
      <c r="G294" s="107"/>
      <c r="H294" s="107"/>
      <c r="I294" s="72"/>
      <c r="J294" s="72"/>
      <c r="K294" s="72"/>
      <c r="L294" s="72"/>
      <c r="M294" s="72"/>
      <c r="N294" s="72"/>
      <c r="O294" s="72"/>
      <c r="P294" s="72"/>
      <c r="Q294" s="72"/>
      <c r="R294" s="72"/>
      <c r="S294" s="72"/>
      <c r="T294" s="72"/>
      <c r="U294" s="72"/>
      <c r="V294" s="72"/>
      <c r="W294" s="72"/>
      <c r="X294" s="72"/>
      <c r="Y294" s="72"/>
      <c r="Z294" s="72"/>
      <c r="AA294" s="72"/>
      <c r="AB294" s="72"/>
      <c r="AC294" s="72"/>
    </row>
    <row r="295" spans="1:29" ht="15.75" customHeight="1">
      <c r="A295" s="72"/>
      <c r="B295" s="107"/>
      <c r="C295" s="107"/>
      <c r="D295" s="107"/>
      <c r="E295" s="107"/>
      <c r="F295" s="107"/>
      <c r="G295" s="107"/>
      <c r="H295" s="107"/>
      <c r="I295" s="72"/>
      <c r="J295" s="72"/>
      <c r="K295" s="72"/>
      <c r="L295" s="72"/>
      <c r="M295" s="72"/>
      <c r="N295" s="72"/>
      <c r="O295" s="72"/>
      <c r="P295" s="72"/>
      <c r="Q295" s="72"/>
      <c r="R295" s="72"/>
      <c r="S295" s="72"/>
      <c r="T295" s="72"/>
      <c r="U295" s="72"/>
      <c r="V295" s="72"/>
      <c r="W295" s="72"/>
      <c r="X295" s="72"/>
      <c r="Y295" s="72"/>
      <c r="Z295" s="72"/>
      <c r="AA295" s="72"/>
      <c r="AB295" s="72"/>
      <c r="AC295" s="72"/>
    </row>
    <row r="296" spans="1:29" ht="15.75" customHeight="1">
      <c r="A296" s="72"/>
      <c r="B296" s="107"/>
      <c r="C296" s="107"/>
      <c r="D296" s="107"/>
      <c r="E296" s="107"/>
      <c r="F296" s="107"/>
      <c r="G296" s="107"/>
      <c r="H296" s="107"/>
      <c r="I296" s="72"/>
      <c r="J296" s="72"/>
      <c r="K296" s="72"/>
      <c r="L296" s="72"/>
      <c r="M296" s="72"/>
      <c r="N296" s="72"/>
      <c r="O296" s="72"/>
      <c r="P296" s="72"/>
      <c r="Q296" s="72"/>
      <c r="R296" s="72"/>
      <c r="S296" s="72"/>
      <c r="T296" s="72"/>
      <c r="U296" s="72"/>
      <c r="V296" s="72"/>
      <c r="W296" s="72"/>
      <c r="X296" s="72"/>
      <c r="Y296" s="72"/>
      <c r="Z296" s="72"/>
      <c r="AA296" s="72"/>
      <c r="AB296" s="72"/>
      <c r="AC296" s="72"/>
    </row>
    <row r="297" spans="1:29" ht="15.75" customHeight="1">
      <c r="A297" s="72"/>
      <c r="B297" s="107"/>
      <c r="C297" s="107"/>
      <c r="D297" s="107"/>
      <c r="E297" s="107"/>
      <c r="F297" s="107"/>
      <c r="G297" s="107"/>
      <c r="H297" s="107"/>
      <c r="I297" s="72"/>
      <c r="J297" s="72"/>
      <c r="K297" s="72"/>
      <c r="L297" s="72"/>
      <c r="M297" s="72"/>
      <c r="N297" s="72"/>
      <c r="O297" s="72"/>
      <c r="P297" s="72"/>
      <c r="Q297" s="72"/>
      <c r="R297" s="72"/>
      <c r="S297" s="72"/>
      <c r="T297" s="72"/>
      <c r="U297" s="72"/>
      <c r="V297" s="72"/>
      <c r="W297" s="72"/>
      <c r="X297" s="72"/>
      <c r="Y297" s="72"/>
      <c r="Z297" s="72"/>
      <c r="AA297" s="72"/>
      <c r="AB297" s="72"/>
      <c r="AC297" s="72"/>
    </row>
    <row r="298" spans="1:29" ht="15.75" customHeight="1">
      <c r="A298" s="72"/>
      <c r="B298" s="107"/>
      <c r="C298" s="107"/>
      <c r="D298" s="107"/>
      <c r="E298" s="107"/>
      <c r="F298" s="107"/>
      <c r="G298" s="107"/>
      <c r="H298" s="107"/>
      <c r="I298" s="72"/>
      <c r="J298" s="72"/>
      <c r="K298" s="72"/>
      <c r="L298" s="72"/>
      <c r="M298" s="72"/>
      <c r="N298" s="72"/>
      <c r="O298" s="72"/>
      <c r="P298" s="72"/>
      <c r="Q298" s="72"/>
      <c r="R298" s="72"/>
      <c r="S298" s="72"/>
      <c r="T298" s="72"/>
      <c r="U298" s="72"/>
      <c r="V298" s="72"/>
      <c r="W298" s="72"/>
      <c r="X298" s="72"/>
      <c r="Y298" s="72"/>
      <c r="Z298" s="72"/>
      <c r="AA298" s="72"/>
      <c r="AB298" s="72"/>
      <c r="AC298" s="72"/>
    </row>
    <row r="299" spans="1:29" ht="15.75" customHeight="1">
      <c r="A299" s="72"/>
      <c r="B299" s="107"/>
      <c r="C299" s="107"/>
      <c r="D299" s="107"/>
      <c r="E299" s="107"/>
      <c r="F299" s="107"/>
      <c r="G299" s="107"/>
      <c r="H299" s="107"/>
      <c r="I299" s="72"/>
      <c r="J299" s="72"/>
      <c r="K299" s="72"/>
      <c r="L299" s="72"/>
      <c r="M299" s="72"/>
      <c r="N299" s="72"/>
      <c r="O299" s="72"/>
      <c r="P299" s="72"/>
      <c r="Q299" s="72"/>
      <c r="R299" s="72"/>
      <c r="S299" s="72"/>
      <c r="T299" s="72"/>
      <c r="U299" s="72"/>
      <c r="V299" s="72"/>
      <c r="W299" s="72"/>
      <c r="X299" s="72"/>
      <c r="Y299" s="72"/>
      <c r="Z299" s="72"/>
      <c r="AA299" s="72"/>
      <c r="AB299" s="72"/>
      <c r="AC299" s="72"/>
    </row>
    <row r="300" spans="1:29" ht="15.75" customHeight="1">
      <c r="A300" s="72"/>
      <c r="B300" s="107"/>
      <c r="C300" s="107"/>
      <c r="D300" s="107"/>
      <c r="E300" s="107"/>
      <c r="F300" s="107"/>
      <c r="G300" s="107"/>
      <c r="H300" s="107"/>
      <c r="I300" s="72"/>
      <c r="J300" s="72"/>
      <c r="K300" s="72"/>
      <c r="L300" s="72"/>
      <c r="M300" s="72"/>
      <c r="N300" s="72"/>
      <c r="O300" s="72"/>
      <c r="P300" s="72"/>
      <c r="Q300" s="72"/>
      <c r="R300" s="72"/>
      <c r="S300" s="72"/>
      <c r="T300" s="72"/>
      <c r="U300" s="72"/>
      <c r="V300" s="72"/>
      <c r="W300" s="72"/>
      <c r="X300" s="72"/>
      <c r="Y300" s="72"/>
      <c r="Z300" s="72"/>
      <c r="AA300" s="72"/>
      <c r="AB300" s="72"/>
      <c r="AC300" s="72"/>
    </row>
    <row r="301" spans="1:29" ht="15.75" customHeight="1">
      <c r="A301" s="72"/>
      <c r="B301" s="107"/>
      <c r="C301" s="107"/>
      <c r="D301" s="107"/>
      <c r="E301" s="107"/>
      <c r="F301" s="107"/>
      <c r="G301" s="107"/>
      <c r="H301" s="107"/>
      <c r="I301" s="72"/>
      <c r="J301" s="72"/>
      <c r="K301" s="72"/>
      <c r="L301" s="72"/>
      <c r="M301" s="72"/>
      <c r="N301" s="72"/>
      <c r="O301" s="72"/>
      <c r="P301" s="72"/>
      <c r="Q301" s="72"/>
      <c r="R301" s="72"/>
      <c r="S301" s="72"/>
      <c r="T301" s="72"/>
      <c r="U301" s="72"/>
      <c r="V301" s="72"/>
      <c r="W301" s="72"/>
      <c r="X301" s="72"/>
      <c r="Y301" s="72"/>
      <c r="Z301" s="72"/>
      <c r="AA301" s="72"/>
      <c r="AB301" s="72"/>
      <c r="AC301" s="72"/>
    </row>
    <row r="302" spans="1:29" ht="15.75" customHeight="1">
      <c r="A302" s="72"/>
      <c r="B302" s="107"/>
      <c r="C302" s="107"/>
      <c r="D302" s="107"/>
      <c r="E302" s="107"/>
      <c r="F302" s="107"/>
      <c r="G302" s="107"/>
      <c r="H302" s="107"/>
      <c r="I302" s="72"/>
      <c r="J302" s="72"/>
      <c r="K302" s="72"/>
      <c r="L302" s="72"/>
      <c r="M302" s="72"/>
      <c r="N302" s="72"/>
      <c r="O302" s="72"/>
      <c r="P302" s="72"/>
      <c r="Q302" s="72"/>
      <c r="R302" s="72"/>
      <c r="S302" s="72"/>
      <c r="T302" s="72"/>
      <c r="U302" s="72"/>
      <c r="V302" s="72"/>
      <c r="W302" s="72"/>
      <c r="X302" s="72"/>
      <c r="Y302" s="72"/>
      <c r="Z302" s="72"/>
      <c r="AA302" s="72"/>
      <c r="AB302" s="72"/>
      <c r="AC302" s="72"/>
    </row>
    <row r="303" spans="1:29" ht="15.75" customHeight="1">
      <c r="A303" s="72"/>
      <c r="B303" s="107"/>
      <c r="C303" s="107"/>
      <c r="D303" s="107"/>
      <c r="E303" s="107"/>
      <c r="F303" s="107"/>
      <c r="G303" s="107"/>
      <c r="H303" s="107"/>
      <c r="I303" s="72"/>
      <c r="J303" s="72"/>
      <c r="K303" s="72"/>
      <c r="L303" s="72"/>
      <c r="M303" s="72"/>
      <c r="N303" s="72"/>
      <c r="O303" s="72"/>
      <c r="P303" s="72"/>
      <c r="Q303" s="72"/>
      <c r="R303" s="72"/>
      <c r="S303" s="72"/>
      <c r="T303" s="72"/>
      <c r="U303" s="72"/>
      <c r="V303" s="72"/>
      <c r="W303" s="72"/>
      <c r="X303" s="72"/>
      <c r="Y303" s="72"/>
      <c r="Z303" s="72"/>
      <c r="AA303" s="72"/>
      <c r="AB303" s="72"/>
      <c r="AC303" s="72"/>
    </row>
    <row r="304" spans="1:29" ht="15.75" customHeight="1">
      <c r="A304" s="72"/>
      <c r="B304" s="107"/>
      <c r="C304" s="107"/>
      <c r="D304" s="107"/>
      <c r="E304" s="107"/>
      <c r="F304" s="107"/>
      <c r="G304" s="107"/>
      <c r="H304" s="107"/>
      <c r="I304" s="72"/>
      <c r="J304" s="72"/>
      <c r="K304" s="72"/>
      <c r="L304" s="72"/>
      <c r="M304" s="72"/>
      <c r="N304" s="72"/>
      <c r="O304" s="72"/>
      <c r="P304" s="72"/>
      <c r="Q304" s="72"/>
      <c r="R304" s="72"/>
      <c r="S304" s="72"/>
      <c r="T304" s="72"/>
      <c r="U304" s="72"/>
      <c r="V304" s="72"/>
      <c r="W304" s="72"/>
      <c r="X304" s="72"/>
      <c r="Y304" s="72"/>
      <c r="Z304" s="72"/>
      <c r="AA304" s="72"/>
      <c r="AB304" s="72"/>
      <c r="AC304" s="72"/>
    </row>
    <row r="305" spans="1:29" ht="15.75" customHeight="1">
      <c r="A305" s="72"/>
      <c r="B305" s="107"/>
      <c r="C305" s="107"/>
      <c r="D305" s="107"/>
      <c r="E305" s="107"/>
      <c r="F305" s="107"/>
      <c r="G305" s="107"/>
      <c r="H305" s="107"/>
      <c r="I305" s="72"/>
      <c r="J305" s="72"/>
      <c r="K305" s="72"/>
      <c r="L305" s="72"/>
      <c r="M305" s="72"/>
      <c r="N305" s="72"/>
      <c r="O305" s="72"/>
      <c r="P305" s="72"/>
      <c r="Q305" s="72"/>
      <c r="R305" s="72"/>
      <c r="S305" s="72"/>
      <c r="T305" s="72"/>
      <c r="U305" s="72"/>
      <c r="V305" s="72"/>
      <c r="W305" s="72"/>
      <c r="X305" s="72"/>
      <c r="Y305" s="72"/>
      <c r="Z305" s="72"/>
      <c r="AA305" s="72"/>
      <c r="AB305" s="72"/>
      <c r="AC305" s="72"/>
    </row>
    <row r="306" spans="1:29" ht="15.75" customHeight="1">
      <c r="A306" s="72"/>
      <c r="B306" s="107"/>
      <c r="C306" s="107"/>
      <c r="D306" s="107"/>
      <c r="E306" s="107"/>
      <c r="F306" s="107"/>
      <c r="G306" s="107"/>
      <c r="H306" s="107"/>
      <c r="I306" s="72"/>
      <c r="J306" s="72"/>
      <c r="K306" s="72"/>
      <c r="L306" s="72"/>
      <c r="M306" s="72"/>
      <c r="N306" s="72"/>
      <c r="O306" s="72"/>
      <c r="P306" s="72"/>
      <c r="Q306" s="72"/>
      <c r="R306" s="72"/>
      <c r="S306" s="72"/>
      <c r="T306" s="72"/>
      <c r="U306" s="72"/>
      <c r="V306" s="72"/>
      <c r="W306" s="72"/>
      <c r="X306" s="72"/>
      <c r="Y306" s="72"/>
      <c r="Z306" s="72"/>
      <c r="AA306" s="72"/>
      <c r="AB306" s="72"/>
      <c r="AC306" s="72"/>
    </row>
    <row r="307" spans="1:29" ht="15.75" customHeight="1">
      <c r="A307" s="72"/>
      <c r="B307" s="107"/>
      <c r="C307" s="107"/>
      <c r="D307" s="107"/>
      <c r="E307" s="107"/>
      <c r="F307" s="107"/>
      <c r="G307" s="107"/>
      <c r="H307" s="107"/>
      <c r="I307" s="72"/>
      <c r="J307" s="72"/>
      <c r="K307" s="72"/>
      <c r="L307" s="72"/>
      <c r="M307" s="72"/>
      <c r="N307" s="72"/>
      <c r="O307" s="72"/>
      <c r="P307" s="72"/>
      <c r="Q307" s="72"/>
      <c r="R307" s="72"/>
      <c r="S307" s="72"/>
      <c r="T307" s="72"/>
      <c r="U307" s="72"/>
      <c r="V307" s="72"/>
      <c r="W307" s="72"/>
      <c r="X307" s="72"/>
      <c r="Y307" s="72"/>
      <c r="Z307" s="72"/>
      <c r="AA307" s="72"/>
      <c r="AB307" s="72"/>
      <c r="AC307" s="72"/>
    </row>
    <row r="308" spans="1:29" ht="15.75" customHeight="1">
      <c r="A308" s="72"/>
      <c r="B308" s="107"/>
      <c r="C308" s="107"/>
      <c r="D308" s="107"/>
      <c r="E308" s="107"/>
      <c r="F308" s="107"/>
      <c r="G308" s="107"/>
      <c r="H308" s="107"/>
      <c r="I308" s="72"/>
      <c r="J308" s="72"/>
      <c r="K308" s="72"/>
      <c r="L308" s="72"/>
      <c r="M308" s="72"/>
      <c r="N308" s="72"/>
      <c r="O308" s="72"/>
      <c r="P308" s="72"/>
      <c r="Q308" s="72"/>
      <c r="R308" s="72"/>
      <c r="S308" s="72"/>
      <c r="T308" s="72"/>
      <c r="U308" s="72"/>
      <c r="V308" s="72"/>
      <c r="W308" s="72"/>
      <c r="X308" s="72"/>
      <c r="Y308" s="72"/>
      <c r="Z308" s="72"/>
      <c r="AA308" s="72"/>
      <c r="AB308" s="72"/>
      <c r="AC308" s="72"/>
    </row>
    <row r="309" spans="1:29" ht="15.75" customHeight="1">
      <c r="A309" s="72"/>
      <c r="B309" s="107"/>
      <c r="C309" s="107"/>
      <c r="D309" s="107"/>
      <c r="E309" s="107"/>
      <c r="F309" s="107"/>
      <c r="G309" s="107"/>
      <c r="H309" s="107"/>
      <c r="I309" s="72"/>
      <c r="J309" s="72"/>
      <c r="K309" s="72"/>
      <c r="L309" s="72"/>
      <c r="M309" s="72"/>
      <c r="N309" s="72"/>
      <c r="O309" s="72"/>
      <c r="P309" s="72"/>
      <c r="Q309" s="72"/>
      <c r="R309" s="72"/>
      <c r="S309" s="72"/>
      <c r="T309" s="72"/>
      <c r="U309" s="72"/>
      <c r="V309" s="72"/>
      <c r="W309" s="72"/>
      <c r="X309" s="72"/>
      <c r="Y309" s="72"/>
      <c r="Z309" s="72"/>
      <c r="AA309" s="72"/>
      <c r="AB309" s="72"/>
      <c r="AC309" s="72"/>
    </row>
    <row r="310" spans="1:29" ht="15.75" customHeight="1">
      <c r="A310" s="72"/>
      <c r="B310" s="107"/>
      <c r="C310" s="107"/>
      <c r="D310" s="107"/>
      <c r="E310" s="107"/>
      <c r="F310" s="107"/>
      <c r="G310" s="107"/>
      <c r="H310" s="107"/>
      <c r="I310" s="72"/>
      <c r="J310" s="72"/>
      <c r="K310" s="72"/>
      <c r="L310" s="72"/>
      <c r="M310" s="72"/>
      <c r="N310" s="72"/>
      <c r="O310" s="72"/>
      <c r="P310" s="72"/>
      <c r="Q310" s="72"/>
      <c r="R310" s="72"/>
      <c r="S310" s="72"/>
      <c r="T310" s="72"/>
      <c r="U310" s="72"/>
      <c r="V310" s="72"/>
      <c r="W310" s="72"/>
      <c r="X310" s="72"/>
      <c r="Y310" s="72"/>
      <c r="Z310" s="72"/>
      <c r="AA310" s="72"/>
      <c r="AB310" s="72"/>
      <c r="AC310" s="72"/>
    </row>
    <row r="311" spans="1:29" ht="15.75" customHeight="1">
      <c r="A311" s="72"/>
      <c r="B311" s="107"/>
      <c r="C311" s="107"/>
      <c r="D311" s="107"/>
      <c r="E311" s="107"/>
      <c r="F311" s="107"/>
      <c r="G311" s="107"/>
      <c r="H311" s="107"/>
      <c r="I311" s="72"/>
      <c r="J311" s="72"/>
      <c r="K311" s="72"/>
      <c r="L311" s="72"/>
      <c r="M311" s="72"/>
      <c r="N311" s="72"/>
      <c r="O311" s="72"/>
      <c r="P311" s="72"/>
      <c r="Q311" s="72"/>
      <c r="R311" s="72"/>
      <c r="S311" s="72"/>
      <c r="T311" s="72"/>
      <c r="U311" s="72"/>
      <c r="V311" s="72"/>
      <c r="W311" s="72"/>
      <c r="X311" s="72"/>
      <c r="Y311" s="72"/>
      <c r="Z311" s="72"/>
      <c r="AA311" s="72"/>
      <c r="AB311" s="72"/>
      <c r="AC311" s="72"/>
    </row>
    <row r="312" spans="1:29" ht="15.75" customHeight="1">
      <c r="A312" s="72"/>
      <c r="B312" s="107"/>
      <c r="C312" s="107"/>
      <c r="D312" s="107"/>
      <c r="E312" s="107"/>
      <c r="F312" s="107"/>
      <c r="G312" s="107"/>
      <c r="H312" s="107"/>
      <c r="I312" s="72"/>
      <c r="J312" s="72"/>
      <c r="K312" s="72"/>
      <c r="L312" s="72"/>
      <c r="M312" s="72"/>
      <c r="N312" s="72"/>
      <c r="O312" s="72"/>
      <c r="P312" s="72"/>
      <c r="Q312" s="72"/>
      <c r="R312" s="72"/>
      <c r="S312" s="72"/>
      <c r="T312" s="72"/>
      <c r="U312" s="72"/>
      <c r="V312" s="72"/>
      <c r="W312" s="72"/>
      <c r="X312" s="72"/>
      <c r="Y312" s="72"/>
      <c r="Z312" s="72"/>
      <c r="AA312" s="72"/>
      <c r="AB312" s="72"/>
      <c r="AC312" s="72"/>
    </row>
    <row r="313" spans="1:29" ht="15.75" customHeight="1">
      <c r="A313" s="72"/>
      <c r="B313" s="107"/>
      <c r="C313" s="107"/>
      <c r="D313" s="107"/>
      <c r="E313" s="107"/>
      <c r="F313" s="107"/>
      <c r="G313" s="107"/>
      <c r="H313" s="107"/>
      <c r="I313" s="72"/>
      <c r="J313" s="72"/>
      <c r="K313" s="72"/>
      <c r="L313" s="72"/>
      <c r="M313" s="72"/>
      <c r="N313" s="72"/>
      <c r="O313" s="72"/>
      <c r="P313" s="72"/>
      <c r="Q313" s="72"/>
      <c r="R313" s="72"/>
      <c r="S313" s="72"/>
      <c r="T313" s="72"/>
      <c r="U313" s="72"/>
      <c r="V313" s="72"/>
      <c r="W313" s="72"/>
      <c r="X313" s="72"/>
      <c r="Y313" s="72"/>
      <c r="Z313" s="72"/>
      <c r="AA313" s="72"/>
      <c r="AB313" s="72"/>
      <c r="AC313" s="72"/>
    </row>
    <row r="314" spans="1:29" ht="15.75" customHeight="1">
      <c r="A314" s="72"/>
      <c r="B314" s="107"/>
      <c r="C314" s="107"/>
      <c r="D314" s="107"/>
      <c r="E314" s="107"/>
      <c r="F314" s="107"/>
      <c r="G314" s="107"/>
      <c r="H314" s="107"/>
      <c r="I314" s="72"/>
      <c r="J314" s="72"/>
      <c r="K314" s="72"/>
      <c r="L314" s="72"/>
      <c r="M314" s="72"/>
      <c r="N314" s="72"/>
      <c r="O314" s="72"/>
      <c r="P314" s="72"/>
      <c r="Q314" s="72"/>
      <c r="R314" s="72"/>
      <c r="S314" s="72"/>
      <c r="T314" s="72"/>
      <c r="U314" s="72"/>
      <c r="V314" s="72"/>
      <c r="W314" s="72"/>
      <c r="X314" s="72"/>
      <c r="Y314" s="72"/>
      <c r="Z314" s="72"/>
      <c r="AA314" s="72"/>
      <c r="AB314" s="72"/>
      <c r="AC314" s="72"/>
    </row>
    <row r="315" spans="1:29" ht="15.75" customHeight="1">
      <c r="A315" s="72"/>
      <c r="B315" s="107"/>
      <c r="C315" s="107"/>
      <c r="D315" s="107"/>
      <c r="E315" s="107"/>
      <c r="F315" s="107"/>
      <c r="G315" s="107"/>
      <c r="H315" s="107"/>
      <c r="I315" s="72"/>
      <c r="J315" s="72"/>
      <c r="K315" s="72"/>
      <c r="L315" s="72"/>
      <c r="M315" s="72"/>
      <c r="N315" s="72"/>
      <c r="O315" s="72"/>
      <c r="P315" s="72"/>
      <c r="Q315" s="72"/>
      <c r="R315" s="72"/>
      <c r="S315" s="72"/>
      <c r="T315" s="72"/>
      <c r="U315" s="72"/>
      <c r="V315" s="72"/>
      <c r="W315" s="72"/>
      <c r="X315" s="72"/>
      <c r="Y315" s="72"/>
      <c r="Z315" s="72"/>
      <c r="AA315" s="72"/>
      <c r="AB315" s="72"/>
      <c r="AC315" s="72"/>
    </row>
    <row r="316" spans="1:29" ht="15.75" customHeight="1">
      <c r="A316" s="72"/>
      <c r="B316" s="107"/>
      <c r="C316" s="107"/>
      <c r="D316" s="107"/>
      <c r="E316" s="107"/>
      <c r="F316" s="107"/>
      <c r="G316" s="107"/>
      <c r="H316" s="107"/>
      <c r="I316" s="72"/>
      <c r="J316" s="72"/>
      <c r="K316" s="72"/>
      <c r="L316" s="72"/>
      <c r="M316" s="72"/>
      <c r="N316" s="72"/>
      <c r="O316" s="72"/>
      <c r="P316" s="72"/>
      <c r="Q316" s="72"/>
      <c r="R316" s="72"/>
      <c r="S316" s="72"/>
      <c r="T316" s="72"/>
      <c r="U316" s="72"/>
      <c r="V316" s="72"/>
      <c r="W316" s="72"/>
      <c r="X316" s="72"/>
      <c r="Y316" s="72"/>
      <c r="Z316" s="72"/>
      <c r="AA316" s="72"/>
      <c r="AB316" s="72"/>
      <c r="AC316" s="72"/>
    </row>
    <row r="317" spans="1:29" ht="15.75" customHeight="1">
      <c r="A317" s="72"/>
      <c r="B317" s="107"/>
      <c r="C317" s="107"/>
      <c r="D317" s="107"/>
      <c r="E317" s="107"/>
      <c r="F317" s="107"/>
      <c r="G317" s="107"/>
      <c r="H317" s="107"/>
      <c r="I317" s="72"/>
      <c r="J317" s="72"/>
      <c r="K317" s="72"/>
      <c r="L317" s="72"/>
      <c r="M317" s="72"/>
      <c r="N317" s="72"/>
      <c r="O317" s="72"/>
      <c r="P317" s="72"/>
      <c r="Q317" s="72"/>
      <c r="R317" s="72"/>
      <c r="S317" s="72"/>
      <c r="T317" s="72"/>
      <c r="U317" s="72"/>
      <c r="V317" s="72"/>
      <c r="W317" s="72"/>
      <c r="X317" s="72"/>
      <c r="Y317" s="72"/>
      <c r="Z317" s="72"/>
      <c r="AA317" s="72"/>
      <c r="AB317" s="72"/>
      <c r="AC317" s="72"/>
    </row>
    <row r="318" spans="1:29" ht="15.75" customHeight="1">
      <c r="A318" s="72"/>
      <c r="B318" s="107"/>
      <c r="C318" s="107"/>
      <c r="D318" s="107"/>
      <c r="E318" s="107"/>
      <c r="F318" s="107"/>
      <c r="G318" s="107"/>
      <c r="H318" s="107"/>
      <c r="I318" s="72"/>
      <c r="J318" s="72"/>
      <c r="K318" s="72"/>
      <c r="L318" s="72"/>
      <c r="M318" s="72"/>
      <c r="N318" s="72"/>
      <c r="O318" s="72"/>
      <c r="P318" s="72"/>
      <c r="Q318" s="72"/>
      <c r="R318" s="72"/>
      <c r="S318" s="72"/>
      <c r="T318" s="72"/>
      <c r="U318" s="72"/>
      <c r="V318" s="72"/>
      <c r="W318" s="72"/>
      <c r="X318" s="72"/>
      <c r="Y318" s="72"/>
      <c r="Z318" s="72"/>
      <c r="AA318" s="72"/>
      <c r="AB318" s="72"/>
      <c r="AC318" s="72"/>
    </row>
    <row r="319" spans="1:29" ht="15.75" customHeight="1">
      <c r="A319" s="72"/>
      <c r="B319" s="107"/>
      <c r="C319" s="107"/>
      <c r="D319" s="107"/>
      <c r="E319" s="107"/>
      <c r="F319" s="107"/>
      <c r="G319" s="107"/>
      <c r="H319" s="107"/>
      <c r="I319" s="72"/>
      <c r="J319" s="72"/>
      <c r="K319" s="72"/>
      <c r="L319" s="72"/>
      <c r="M319" s="72"/>
      <c r="N319" s="72"/>
      <c r="O319" s="72"/>
      <c r="P319" s="72"/>
      <c r="Q319" s="72"/>
      <c r="R319" s="72"/>
      <c r="S319" s="72"/>
      <c r="T319" s="72"/>
      <c r="U319" s="72"/>
      <c r="V319" s="72"/>
      <c r="W319" s="72"/>
      <c r="X319" s="72"/>
      <c r="Y319" s="72"/>
      <c r="Z319" s="72"/>
      <c r="AA319" s="72"/>
      <c r="AB319" s="72"/>
      <c r="AC319" s="72"/>
    </row>
    <row r="320" spans="1:29" ht="15.75" customHeight="1">
      <c r="A320" s="72"/>
      <c r="B320" s="107"/>
      <c r="C320" s="107"/>
      <c r="D320" s="107"/>
      <c r="E320" s="107"/>
      <c r="F320" s="107"/>
      <c r="G320" s="107"/>
      <c r="H320" s="107"/>
      <c r="I320" s="72"/>
      <c r="J320" s="72"/>
      <c r="K320" s="72"/>
      <c r="L320" s="72"/>
      <c r="M320" s="72"/>
      <c r="N320" s="72"/>
      <c r="O320" s="72"/>
      <c r="P320" s="72"/>
      <c r="Q320" s="72"/>
      <c r="R320" s="72"/>
      <c r="S320" s="72"/>
      <c r="T320" s="72"/>
      <c r="U320" s="72"/>
      <c r="V320" s="72"/>
      <c r="W320" s="72"/>
      <c r="X320" s="72"/>
      <c r="Y320" s="72"/>
      <c r="Z320" s="72"/>
      <c r="AA320" s="72"/>
      <c r="AB320" s="72"/>
      <c r="AC320" s="72"/>
    </row>
    <row r="321" spans="1:29" ht="15.75" customHeight="1">
      <c r="A321" s="72"/>
      <c r="B321" s="107"/>
      <c r="C321" s="107"/>
      <c r="D321" s="107"/>
      <c r="E321" s="107"/>
      <c r="F321" s="107"/>
      <c r="G321" s="107"/>
      <c r="H321" s="107"/>
      <c r="I321" s="72"/>
      <c r="J321" s="72"/>
      <c r="K321" s="72"/>
      <c r="L321" s="72"/>
      <c r="M321" s="72"/>
      <c r="N321" s="72"/>
      <c r="O321" s="72"/>
      <c r="P321" s="72"/>
      <c r="Q321" s="72"/>
      <c r="R321" s="72"/>
      <c r="S321" s="72"/>
      <c r="T321" s="72"/>
      <c r="U321" s="72"/>
      <c r="V321" s="72"/>
      <c r="W321" s="72"/>
      <c r="X321" s="72"/>
      <c r="Y321" s="72"/>
      <c r="Z321" s="72"/>
      <c r="AA321" s="72"/>
      <c r="AB321" s="72"/>
      <c r="AC321" s="72"/>
    </row>
    <row r="322" spans="1:29" ht="15.75" customHeight="1">
      <c r="A322" s="72"/>
      <c r="B322" s="107"/>
      <c r="C322" s="107"/>
      <c r="D322" s="107"/>
      <c r="E322" s="107"/>
      <c r="F322" s="107"/>
      <c r="G322" s="107"/>
      <c r="H322" s="107"/>
      <c r="I322" s="72"/>
      <c r="J322" s="72"/>
      <c r="K322" s="72"/>
      <c r="L322" s="72"/>
      <c r="M322" s="72"/>
      <c r="N322" s="72"/>
      <c r="O322" s="72"/>
      <c r="P322" s="72"/>
      <c r="Q322" s="72"/>
      <c r="R322" s="72"/>
      <c r="S322" s="72"/>
      <c r="T322" s="72"/>
      <c r="U322" s="72"/>
      <c r="V322" s="72"/>
      <c r="W322" s="72"/>
      <c r="X322" s="72"/>
      <c r="Y322" s="72"/>
      <c r="Z322" s="72"/>
      <c r="AA322" s="72"/>
      <c r="AB322" s="72"/>
      <c r="AC322" s="72"/>
    </row>
    <row r="323" spans="1:29" ht="15.75" customHeight="1">
      <c r="A323" s="72"/>
      <c r="B323" s="107"/>
      <c r="C323" s="107"/>
      <c r="D323" s="107"/>
      <c r="E323" s="107"/>
      <c r="F323" s="107"/>
      <c r="G323" s="107"/>
      <c r="H323" s="107"/>
      <c r="I323" s="72"/>
      <c r="J323" s="72"/>
      <c r="K323" s="72"/>
      <c r="L323" s="72"/>
      <c r="M323" s="72"/>
      <c r="N323" s="72"/>
      <c r="O323" s="72"/>
      <c r="P323" s="72"/>
      <c r="Q323" s="72"/>
      <c r="R323" s="72"/>
      <c r="S323" s="72"/>
      <c r="T323" s="72"/>
      <c r="U323" s="72"/>
      <c r="V323" s="72"/>
      <c r="W323" s="72"/>
      <c r="X323" s="72"/>
      <c r="Y323" s="72"/>
      <c r="Z323" s="72"/>
      <c r="AA323" s="72"/>
      <c r="AB323" s="72"/>
      <c r="AC323" s="72"/>
    </row>
    <row r="324" spans="1:29" ht="15.75" customHeight="1">
      <c r="A324" s="72"/>
      <c r="B324" s="107"/>
      <c r="C324" s="107"/>
      <c r="D324" s="107"/>
      <c r="E324" s="107"/>
      <c r="F324" s="107"/>
      <c r="G324" s="107"/>
      <c r="H324" s="107"/>
      <c r="I324" s="72"/>
      <c r="J324" s="72"/>
      <c r="K324" s="72"/>
      <c r="L324" s="72"/>
      <c r="M324" s="72"/>
      <c r="N324" s="72"/>
      <c r="O324" s="72"/>
      <c r="P324" s="72"/>
      <c r="Q324" s="72"/>
      <c r="R324" s="72"/>
      <c r="S324" s="72"/>
      <c r="T324" s="72"/>
      <c r="U324" s="72"/>
      <c r="V324" s="72"/>
      <c r="W324" s="72"/>
      <c r="X324" s="72"/>
      <c r="Y324" s="72"/>
      <c r="Z324" s="72"/>
      <c r="AA324" s="72"/>
      <c r="AB324" s="72"/>
      <c r="AC324" s="72"/>
    </row>
    <row r="325" spans="1:29" ht="15.75" customHeight="1">
      <c r="A325" s="72"/>
      <c r="B325" s="107"/>
      <c r="C325" s="107"/>
      <c r="D325" s="107"/>
      <c r="E325" s="107"/>
      <c r="F325" s="107"/>
      <c r="G325" s="107"/>
      <c r="H325" s="107"/>
      <c r="I325" s="72"/>
      <c r="J325" s="72"/>
      <c r="K325" s="72"/>
      <c r="L325" s="72"/>
      <c r="M325" s="72"/>
      <c r="N325" s="72"/>
      <c r="O325" s="72"/>
      <c r="P325" s="72"/>
      <c r="Q325" s="72"/>
      <c r="R325" s="72"/>
      <c r="S325" s="72"/>
      <c r="T325" s="72"/>
      <c r="U325" s="72"/>
      <c r="V325" s="72"/>
      <c r="W325" s="72"/>
      <c r="X325" s="72"/>
      <c r="Y325" s="72"/>
      <c r="Z325" s="72"/>
      <c r="AA325" s="72"/>
      <c r="AB325" s="72"/>
      <c r="AC325" s="72"/>
    </row>
    <row r="326" spans="1:29" ht="15.75" customHeight="1">
      <c r="A326" s="72"/>
      <c r="B326" s="107"/>
      <c r="C326" s="107"/>
      <c r="D326" s="107"/>
      <c r="E326" s="107"/>
      <c r="F326" s="107"/>
      <c r="G326" s="107"/>
      <c r="H326" s="107"/>
      <c r="I326" s="72"/>
      <c r="J326" s="72"/>
      <c r="K326" s="72"/>
      <c r="L326" s="72"/>
      <c r="M326" s="72"/>
      <c r="N326" s="72"/>
      <c r="O326" s="72"/>
      <c r="P326" s="72"/>
      <c r="Q326" s="72"/>
      <c r="R326" s="72"/>
      <c r="S326" s="72"/>
      <c r="T326" s="72"/>
      <c r="U326" s="72"/>
      <c r="V326" s="72"/>
      <c r="W326" s="72"/>
      <c r="X326" s="72"/>
      <c r="Y326" s="72"/>
      <c r="Z326" s="72"/>
      <c r="AA326" s="72"/>
      <c r="AB326" s="72"/>
      <c r="AC326" s="72"/>
    </row>
    <row r="327" spans="1:29" ht="15.75" customHeight="1">
      <c r="A327" s="72"/>
      <c r="B327" s="107"/>
      <c r="C327" s="107"/>
      <c r="D327" s="107"/>
      <c r="E327" s="107"/>
      <c r="F327" s="107"/>
      <c r="G327" s="107"/>
      <c r="H327" s="107"/>
      <c r="I327" s="72"/>
      <c r="J327" s="72"/>
      <c r="K327" s="72"/>
      <c r="L327" s="72"/>
      <c r="M327" s="72"/>
      <c r="N327" s="72"/>
      <c r="O327" s="72"/>
      <c r="P327" s="72"/>
      <c r="Q327" s="72"/>
      <c r="R327" s="72"/>
      <c r="S327" s="72"/>
      <c r="T327" s="72"/>
      <c r="U327" s="72"/>
      <c r="V327" s="72"/>
      <c r="W327" s="72"/>
      <c r="X327" s="72"/>
      <c r="Y327" s="72"/>
      <c r="Z327" s="72"/>
      <c r="AA327" s="72"/>
      <c r="AB327" s="72"/>
      <c r="AC327" s="72"/>
    </row>
    <row r="328" spans="1:29" ht="15.75" customHeight="1">
      <c r="A328" s="72"/>
      <c r="B328" s="107"/>
      <c r="C328" s="107"/>
      <c r="D328" s="107"/>
      <c r="E328" s="107"/>
      <c r="F328" s="107"/>
      <c r="G328" s="107"/>
      <c r="H328" s="107"/>
      <c r="I328" s="72"/>
      <c r="J328" s="72"/>
      <c r="K328" s="72"/>
      <c r="L328" s="72"/>
      <c r="M328" s="72"/>
      <c r="N328" s="72"/>
      <c r="O328" s="72"/>
      <c r="P328" s="72"/>
      <c r="Q328" s="72"/>
      <c r="R328" s="72"/>
      <c r="S328" s="72"/>
      <c r="T328" s="72"/>
      <c r="U328" s="72"/>
      <c r="V328" s="72"/>
      <c r="W328" s="72"/>
      <c r="X328" s="72"/>
      <c r="Y328" s="72"/>
      <c r="Z328" s="72"/>
      <c r="AA328" s="72"/>
      <c r="AB328" s="72"/>
      <c r="AC328" s="72"/>
    </row>
    <row r="329" spans="1:29" ht="15.75" customHeight="1">
      <c r="A329" s="72"/>
      <c r="B329" s="107"/>
      <c r="C329" s="107"/>
      <c r="D329" s="107"/>
      <c r="E329" s="107"/>
      <c r="F329" s="107"/>
      <c r="G329" s="107"/>
      <c r="H329" s="107"/>
      <c r="I329" s="72"/>
      <c r="J329" s="72"/>
      <c r="K329" s="72"/>
      <c r="L329" s="72"/>
      <c r="M329" s="72"/>
      <c r="N329" s="72"/>
      <c r="O329" s="72"/>
      <c r="P329" s="72"/>
      <c r="Q329" s="72"/>
      <c r="R329" s="72"/>
      <c r="S329" s="72"/>
      <c r="T329" s="72"/>
      <c r="U329" s="72"/>
      <c r="V329" s="72"/>
      <c r="W329" s="72"/>
      <c r="X329" s="72"/>
      <c r="Y329" s="72"/>
      <c r="Z329" s="72"/>
      <c r="AA329" s="72"/>
      <c r="AB329" s="72"/>
      <c r="AC329" s="72"/>
    </row>
    <row r="330" spans="1:29" ht="15.75" customHeight="1">
      <c r="A330" s="72"/>
      <c r="B330" s="107"/>
      <c r="C330" s="107"/>
      <c r="D330" s="107"/>
      <c r="E330" s="107"/>
      <c r="F330" s="107"/>
      <c r="G330" s="107"/>
      <c r="H330" s="107"/>
      <c r="I330" s="72"/>
      <c r="J330" s="72"/>
      <c r="K330" s="72"/>
      <c r="L330" s="72"/>
      <c r="M330" s="72"/>
      <c r="N330" s="72"/>
      <c r="O330" s="72"/>
      <c r="P330" s="72"/>
      <c r="Q330" s="72"/>
      <c r="R330" s="72"/>
      <c r="S330" s="72"/>
      <c r="T330" s="72"/>
      <c r="U330" s="72"/>
      <c r="V330" s="72"/>
      <c r="W330" s="72"/>
      <c r="X330" s="72"/>
      <c r="Y330" s="72"/>
      <c r="Z330" s="72"/>
      <c r="AA330" s="72"/>
      <c r="AB330" s="72"/>
      <c r="AC330" s="72"/>
    </row>
    <row r="331" spans="1:29" ht="15.75" customHeight="1">
      <c r="A331" s="72"/>
      <c r="B331" s="107"/>
      <c r="C331" s="107"/>
      <c r="D331" s="107"/>
      <c r="E331" s="107"/>
      <c r="F331" s="107"/>
      <c r="G331" s="107"/>
      <c r="H331" s="107"/>
      <c r="I331" s="72"/>
      <c r="J331" s="72"/>
      <c r="K331" s="72"/>
      <c r="L331" s="72"/>
      <c r="M331" s="72"/>
      <c r="N331" s="72"/>
      <c r="O331" s="72"/>
      <c r="P331" s="72"/>
      <c r="Q331" s="72"/>
      <c r="R331" s="72"/>
      <c r="S331" s="72"/>
      <c r="T331" s="72"/>
      <c r="U331" s="72"/>
      <c r="V331" s="72"/>
      <c r="W331" s="72"/>
      <c r="X331" s="72"/>
      <c r="Y331" s="72"/>
      <c r="Z331" s="72"/>
      <c r="AA331" s="72"/>
      <c r="AB331" s="72"/>
      <c r="AC331" s="72"/>
    </row>
    <row r="332" spans="1:29" ht="15.75" customHeight="1">
      <c r="A332" s="72"/>
      <c r="B332" s="107"/>
      <c r="C332" s="107"/>
      <c r="D332" s="107"/>
      <c r="E332" s="107"/>
      <c r="F332" s="107"/>
      <c r="G332" s="107"/>
      <c r="H332" s="107"/>
      <c r="I332" s="72"/>
      <c r="J332" s="72"/>
      <c r="K332" s="72"/>
      <c r="L332" s="72"/>
      <c r="M332" s="72"/>
      <c r="N332" s="72"/>
      <c r="O332" s="72"/>
      <c r="P332" s="72"/>
      <c r="Q332" s="72"/>
      <c r="R332" s="72"/>
      <c r="S332" s="72"/>
      <c r="T332" s="72"/>
      <c r="U332" s="72"/>
      <c r="V332" s="72"/>
      <c r="W332" s="72"/>
      <c r="X332" s="72"/>
      <c r="Y332" s="72"/>
      <c r="Z332" s="72"/>
      <c r="AA332" s="72"/>
      <c r="AB332" s="72"/>
      <c r="AC332" s="72"/>
    </row>
    <row r="333" spans="1:29" ht="15.75" customHeight="1">
      <c r="A333" s="72"/>
      <c r="B333" s="107"/>
      <c r="C333" s="107"/>
      <c r="D333" s="107"/>
      <c r="E333" s="107"/>
      <c r="F333" s="107"/>
      <c r="G333" s="107"/>
      <c r="H333" s="107"/>
      <c r="I333" s="72"/>
      <c r="J333" s="72"/>
      <c r="K333" s="72"/>
      <c r="L333" s="72"/>
      <c r="M333" s="72"/>
      <c r="N333" s="72"/>
      <c r="O333" s="72"/>
      <c r="P333" s="72"/>
      <c r="Q333" s="72"/>
      <c r="R333" s="72"/>
      <c r="S333" s="72"/>
      <c r="T333" s="72"/>
      <c r="U333" s="72"/>
      <c r="V333" s="72"/>
      <c r="W333" s="72"/>
      <c r="X333" s="72"/>
      <c r="Y333" s="72"/>
      <c r="Z333" s="72"/>
      <c r="AA333" s="72"/>
      <c r="AB333" s="72"/>
      <c r="AC333" s="72"/>
    </row>
    <row r="334" spans="1:29" ht="15.75" customHeight="1">
      <c r="A334" s="72"/>
      <c r="B334" s="107"/>
      <c r="C334" s="107"/>
      <c r="D334" s="107"/>
      <c r="E334" s="107"/>
      <c r="F334" s="107"/>
      <c r="G334" s="107"/>
      <c r="H334" s="107"/>
      <c r="I334" s="72"/>
      <c r="J334" s="72"/>
      <c r="K334" s="72"/>
      <c r="L334" s="72"/>
      <c r="M334" s="72"/>
      <c r="N334" s="72"/>
      <c r="O334" s="72"/>
      <c r="P334" s="72"/>
      <c r="Q334" s="72"/>
      <c r="R334" s="72"/>
      <c r="S334" s="72"/>
      <c r="T334" s="72"/>
      <c r="U334" s="72"/>
      <c r="V334" s="72"/>
      <c r="W334" s="72"/>
      <c r="X334" s="72"/>
      <c r="Y334" s="72"/>
      <c r="Z334" s="72"/>
      <c r="AA334" s="72"/>
      <c r="AB334" s="72"/>
      <c r="AC334" s="72"/>
    </row>
    <row r="335" spans="1:29" ht="15.75" customHeight="1">
      <c r="A335" s="72"/>
      <c r="B335" s="107"/>
      <c r="C335" s="107"/>
      <c r="D335" s="107"/>
      <c r="E335" s="107"/>
      <c r="F335" s="107"/>
      <c r="G335" s="107"/>
      <c r="H335" s="107"/>
      <c r="I335" s="72"/>
      <c r="J335" s="72"/>
      <c r="K335" s="72"/>
      <c r="L335" s="72"/>
      <c r="M335" s="72"/>
      <c r="N335" s="72"/>
      <c r="O335" s="72"/>
      <c r="P335" s="72"/>
      <c r="Q335" s="72"/>
      <c r="R335" s="72"/>
      <c r="S335" s="72"/>
      <c r="T335" s="72"/>
      <c r="U335" s="72"/>
      <c r="V335" s="72"/>
      <c r="W335" s="72"/>
      <c r="X335" s="72"/>
      <c r="Y335" s="72"/>
      <c r="Z335" s="72"/>
      <c r="AA335" s="72"/>
      <c r="AB335" s="72"/>
      <c r="AC335" s="72"/>
    </row>
    <row r="336" spans="1:29" ht="15.75" customHeight="1">
      <c r="A336" s="72"/>
      <c r="B336" s="107"/>
      <c r="C336" s="107"/>
      <c r="D336" s="107"/>
      <c r="E336" s="107"/>
      <c r="F336" s="107"/>
      <c r="G336" s="107"/>
      <c r="H336" s="107"/>
      <c r="I336" s="72"/>
      <c r="J336" s="72"/>
      <c r="K336" s="72"/>
      <c r="L336" s="72"/>
      <c r="M336" s="72"/>
      <c r="N336" s="72"/>
      <c r="O336" s="72"/>
      <c r="P336" s="72"/>
      <c r="Q336" s="72"/>
      <c r="R336" s="72"/>
      <c r="S336" s="72"/>
      <c r="T336" s="72"/>
      <c r="U336" s="72"/>
      <c r="V336" s="72"/>
      <c r="W336" s="72"/>
      <c r="X336" s="72"/>
      <c r="Y336" s="72"/>
      <c r="Z336" s="72"/>
      <c r="AA336" s="72"/>
      <c r="AB336" s="72"/>
      <c r="AC336" s="72"/>
    </row>
    <row r="337" spans="1:29" ht="15.75" customHeight="1">
      <c r="A337" s="72"/>
      <c r="B337" s="107"/>
      <c r="C337" s="107"/>
      <c r="D337" s="107"/>
      <c r="E337" s="107"/>
      <c r="F337" s="107"/>
      <c r="G337" s="107"/>
      <c r="H337" s="107"/>
      <c r="I337" s="72"/>
      <c r="J337" s="72"/>
      <c r="K337" s="72"/>
      <c r="L337" s="72"/>
      <c r="M337" s="72"/>
      <c r="N337" s="72"/>
      <c r="O337" s="72"/>
      <c r="P337" s="72"/>
      <c r="Q337" s="72"/>
      <c r="R337" s="72"/>
      <c r="S337" s="72"/>
      <c r="T337" s="72"/>
      <c r="U337" s="72"/>
      <c r="V337" s="72"/>
      <c r="W337" s="72"/>
      <c r="X337" s="72"/>
      <c r="Y337" s="72"/>
      <c r="Z337" s="72"/>
      <c r="AA337" s="72"/>
      <c r="AB337" s="72"/>
      <c r="AC337" s="72"/>
    </row>
    <row r="338" spans="1:29" ht="15.75" customHeight="1">
      <c r="A338" s="72"/>
      <c r="B338" s="107"/>
      <c r="C338" s="107"/>
      <c r="D338" s="107"/>
      <c r="E338" s="107"/>
      <c r="F338" s="107"/>
      <c r="G338" s="107"/>
      <c r="H338" s="107"/>
      <c r="I338" s="72"/>
      <c r="J338" s="72"/>
      <c r="K338" s="72"/>
      <c r="L338" s="72"/>
      <c r="M338" s="72"/>
      <c r="N338" s="72"/>
      <c r="O338" s="72"/>
      <c r="P338" s="72"/>
      <c r="Q338" s="72"/>
      <c r="R338" s="72"/>
      <c r="S338" s="72"/>
      <c r="T338" s="72"/>
      <c r="U338" s="72"/>
      <c r="V338" s="72"/>
      <c r="W338" s="72"/>
      <c r="X338" s="72"/>
      <c r="Y338" s="72"/>
      <c r="Z338" s="72"/>
      <c r="AA338" s="72"/>
      <c r="AB338" s="72"/>
      <c r="AC338" s="72"/>
    </row>
    <row r="339" spans="1:29" ht="15.75" customHeight="1">
      <c r="A339" s="72"/>
      <c r="B339" s="107"/>
      <c r="C339" s="107"/>
      <c r="D339" s="107"/>
      <c r="E339" s="107"/>
      <c r="F339" s="107"/>
      <c r="G339" s="107"/>
      <c r="H339" s="107"/>
      <c r="I339" s="72"/>
      <c r="J339" s="72"/>
      <c r="K339" s="72"/>
      <c r="L339" s="72"/>
      <c r="M339" s="72"/>
      <c r="N339" s="72"/>
      <c r="O339" s="72"/>
      <c r="P339" s="72"/>
      <c r="Q339" s="72"/>
      <c r="R339" s="72"/>
      <c r="S339" s="72"/>
      <c r="T339" s="72"/>
      <c r="U339" s="72"/>
      <c r="V339" s="72"/>
      <c r="W339" s="72"/>
      <c r="X339" s="72"/>
      <c r="Y339" s="72"/>
      <c r="Z339" s="72"/>
      <c r="AA339" s="72"/>
      <c r="AB339" s="72"/>
      <c r="AC339" s="72"/>
    </row>
    <row r="340" spans="1:29" ht="15.75" customHeight="1">
      <c r="A340" s="72"/>
      <c r="B340" s="107"/>
      <c r="C340" s="107"/>
      <c r="D340" s="107"/>
      <c r="E340" s="107"/>
      <c r="F340" s="107"/>
      <c r="G340" s="107"/>
      <c r="H340" s="107"/>
      <c r="I340" s="72"/>
      <c r="J340" s="72"/>
      <c r="K340" s="72"/>
      <c r="L340" s="72"/>
      <c r="M340" s="72"/>
      <c r="N340" s="72"/>
      <c r="O340" s="72"/>
      <c r="P340" s="72"/>
      <c r="Q340" s="72"/>
      <c r="R340" s="72"/>
      <c r="S340" s="72"/>
      <c r="T340" s="72"/>
      <c r="U340" s="72"/>
      <c r="V340" s="72"/>
      <c r="W340" s="72"/>
      <c r="X340" s="72"/>
      <c r="Y340" s="72"/>
      <c r="Z340" s="72"/>
      <c r="AA340" s="72"/>
      <c r="AB340" s="72"/>
      <c r="AC340" s="72"/>
    </row>
    <row r="341" spans="1:29" ht="15.75" customHeight="1">
      <c r="A341" s="72"/>
      <c r="B341" s="107"/>
      <c r="C341" s="107"/>
      <c r="D341" s="107"/>
      <c r="E341" s="107"/>
      <c r="F341" s="107"/>
      <c r="G341" s="107"/>
      <c r="H341" s="107"/>
      <c r="I341" s="72"/>
      <c r="J341" s="72"/>
      <c r="K341" s="72"/>
      <c r="L341" s="72"/>
      <c r="M341" s="72"/>
      <c r="N341" s="72"/>
      <c r="O341" s="72"/>
      <c r="P341" s="72"/>
      <c r="Q341" s="72"/>
      <c r="R341" s="72"/>
      <c r="S341" s="72"/>
      <c r="T341" s="72"/>
      <c r="U341" s="72"/>
      <c r="V341" s="72"/>
      <c r="W341" s="72"/>
      <c r="X341" s="72"/>
      <c r="Y341" s="72"/>
      <c r="Z341" s="72"/>
      <c r="AA341" s="72"/>
      <c r="AB341" s="72"/>
      <c r="AC341" s="72"/>
    </row>
    <row r="342" spans="1:29" ht="15.75" customHeight="1">
      <c r="A342" s="72"/>
      <c r="B342" s="107"/>
      <c r="C342" s="107"/>
      <c r="D342" s="107"/>
      <c r="E342" s="107"/>
      <c r="F342" s="107"/>
      <c r="G342" s="107"/>
      <c r="H342" s="107"/>
      <c r="I342" s="72"/>
      <c r="J342" s="72"/>
      <c r="K342" s="72"/>
      <c r="L342" s="72"/>
      <c r="M342" s="72"/>
      <c r="N342" s="72"/>
      <c r="O342" s="72"/>
      <c r="P342" s="72"/>
      <c r="Q342" s="72"/>
      <c r="R342" s="72"/>
      <c r="S342" s="72"/>
      <c r="T342" s="72"/>
      <c r="U342" s="72"/>
      <c r="V342" s="72"/>
      <c r="W342" s="72"/>
      <c r="X342" s="72"/>
      <c r="Y342" s="72"/>
      <c r="Z342" s="72"/>
      <c r="AA342" s="72"/>
      <c r="AB342" s="72"/>
      <c r="AC342" s="72"/>
    </row>
    <row r="343" spans="1:29" ht="15.75" customHeight="1">
      <c r="A343" s="72"/>
      <c r="B343" s="107"/>
      <c r="C343" s="107"/>
      <c r="D343" s="107"/>
      <c r="E343" s="107"/>
      <c r="F343" s="107"/>
      <c r="G343" s="107"/>
      <c r="H343" s="107"/>
      <c r="I343" s="72"/>
      <c r="J343" s="72"/>
      <c r="K343" s="72"/>
      <c r="L343" s="72"/>
      <c r="M343" s="72"/>
      <c r="N343" s="72"/>
      <c r="O343" s="72"/>
      <c r="P343" s="72"/>
      <c r="Q343" s="72"/>
      <c r="R343" s="72"/>
      <c r="S343" s="72"/>
      <c r="T343" s="72"/>
      <c r="U343" s="72"/>
      <c r="V343" s="72"/>
      <c r="W343" s="72"/>
      <c r="X343" s="72"/>
      <c r="Y343" s="72"/>
      <c r="Z343" s="72"/>
      <c r="AA343" s="72"/>
      <c r="AB343" s="72"/>
      <c r="AC343" s="72"/>
    </row>
    <row r="344" spans="1:29" ht="15.75" customHeight="1">
      <c r="A344" s="72"/>
      <c r="B344" s="107"/>
      <c r="C344" s="107"/>
      <c r="D344" s="107"/>
      <c r="E344" s="107"/>
      <c r="F344" s="107"/>
      <c r="G344" s="107"/>
      <c r="H344" s="107"/>
      <c r="I344" s="72"/>
      <c r="J344" s="72"/>
      <c r="K344" s="72"/>
      <c r="L344" s="72"/>
      <c r="M344" s="72"/>
      <c r="N344" s="72"/>
      <c r="O344" s="72"/>
      <c r="P344" s="72"/>
      <c r="Q344" s="72"/>
      <c r="R344" s="72"/>
      <c r="S344" s="72"/>
      <c r="T344" s="72"/>
      <c r="U344" s="72"/>
      <c r="V344" s="72"/>
      <c r="W344" s="72"/>
      <c r="X344" s="72"/>
      <c r="Y344" s="72"/>
      <c r="Z344" s="72"/>
      <c r="AA344" s="72"/>
      <c r="AB344" s="72"/>
      <c r="AC344" s="72"/>
    </row>
    <row r="345" spans="1:29" ht="15.75" customHeight="1">
      <c r="A345" s="72"/>
      <c r="B345" s="107"/>
      <c r="C345" s="107"/>
      <c r="D345" s="107"/>
      <c r="E345" s="107"/>
      <c r="F345" s="107"/>
      <c r="G345" s="107"/>
      <c r="H345" s="107"/>
      <c r="I345" s="72"/>
      <c r="J345" s="72"/>
      <c r="K345" s="72"/>
      <c r="L345" s="72"/>
      <c r="M345" s="72"/>
      <c r="N345" s="72"/>
      <c r="O345" s="72"/>
      <c r="P345" s="72"/>
      <c r="Q345" s="72"/>
      <c r="R345" s="72"/>
      <c r="S345" s="72"/>
      <c r="T345" s="72"/>
      <c r="U345" s="72"/>
      <c r="V345" s="72"/>
      <c r="W345" s="72"/>
      <c r="X345" s="72"/>
      <c r="Y345" s="72"/>
      <c r="Z345" s="72"/>
      <c r="AA345" s="72"/>
      <c r="AB345" s="72"/>
      <c r="AC345" s="72"/>
    </row>
    <row r="346" spans="1:29" ht="15.75" customHeight="1">
      <c r="A346" s="72"/>
      <c r="B346" s="107"/>
      <c r="C346" s="107"/>
      <c r="D346" s="107"/>
      <c r="E346" s="107"/>
      <c r="F346" s="107"/>
      <c r="G346" s="107"/>
      <c r="H346" s="107"/>
      <c r="I346" s="72"/>
      <c r="J346" s="72"/>
      <c r="K346" s="72"/>
      <c r="L346" s="72"/>
      <c r="M346" s="72"/>
      <c r="N346" s="72"/>
      <c r="O346" s="72"/>
      <c r="P346" s="72"/>
      <c r="Q346" s="72"/>
      <c r="R346" s="72"/>
      <c r="S346" s="72"/>
      <c r="T346" s="72"/>
      <c r="U346" s="72"/>
      <c r="V346" s="72"/>
      <c r="W346" s="72"/>
      <c r="X346" s="72"/>
      <c r="Y346" s="72"/>
      <c r="Z346" s="72"/>
      <c r="AA346" s="72"/>
      <c r="AB346" s="72"/>
      <c r="AC346" s="72"/>
    </row>
    <row r="347" spans="1:29" ht="15.75" customHeight="1">
      <c r="A347" s="72"/>
      <c r="B347" s="107"/>
      <c r="C347" s="107"/>
      <c r="D347" s="107"/>
      <c r="E347" s="107"/>
      <c r="F347" s="107"/>
      <c r="G347" s="107"/>
      <c r="H347" s="107"/>
      <c r="I347" s="72"/>
      <c r="J347" s="72"/>
      <c r="K347" s="72"/>
      <c r="L347" s="72"/>
      <c r="M347" s="72"/>
      <c r="N347" s="72"/>
      <c r="O347" s="72"/>
      <c r="P347" s="72"/>
      <c r="Q347" s="72"/>
      <c r="R347" s="72"/>
      <c r="S347" s="72"/>
      <c r="T347" s="72"/>
      <c r="U347" s="72"/>
      <c r="V347" s="72"/>
      <c r="W347" s="72"/>
      <c r="X347" s="72"/>
      <c r="Y347" s="72"/>
      <c r="Z347" s="72"/>
      <c r="AA347" s="72"/>
      <c r="AB347" s="72"/>
      <c r="AC347" s="72"/>
    </row>
    <row r="348" spans="1:29" ht="15.75" customHeight="1">
      <c r="A348" s="72"/>
      <c r="B348" s="107"/>
      <c r="C348" s="107"/>
      <c r="D348" s="107"/>
      <c r="E348" s="107"/>
      <c r="F348" s="107"/>
      <c r="G348" s="107"/>
      <c r="H348" s="107"/>
      <c r="I348" s="72"/>
      <c r="J348" s="72"/>
      <c r="K348" s="72"/>
      <c r="L348" s="72"/>
      <c r="M348" s="72"/>
      <c r="N348" s="72"/>
      <c r="O348" s="72"/>
      <c r="P348" s="72"/>
      <c r="Q348" s="72"/>
      <c r="R348" s="72"/>
      <c r="S348" s="72"/>
      <c r="T348" s="72"/>
      <c r="U348" s="72"/>
      <c r="V348" s="72"/>
      <c r="W348" s="72"/>
      <c r="X348" s="72"/>
      <c r="Y348" s="72"/>
      <c r="Z348" s="72"/>
      <c r="AA348" s="72"/>
      <c r="AB348" s="72"/>
      <c r="AC348" s="72"/>
    </row>
    <row r="349" spans="1:29" ht="15.75" customHeight="1">
      <c r="A349" s="72"/>
      <c r="B349" s="107"/>
      <c r="C349" s="107"/>
      <c r="D349" s="107"/>
      <c r="E349" s="107"/>
      <c r="F349" s="107"/>
      <c r="G349" s="107"/>
      <c r="H349" s="107"/>
      <c r="I349" s="72"/>
      <c r="J349" s="72"/>
      <c r="K349" s="72"/>
      <c r="L349" s="72"/>
      <c r="M349" s="72"/>
      <c r="N349" s="72"/>
      <c r="O349" s="72"/>
      <c r="P349" s="72"/>
      <c r="Q349" s="72"/>
      <c r="R349" s="72"/>
      <c r="S349" s="72"/>
      <c r="T349" s="72"/>
      <c r="U349" s="72"/>
      <c r="V349" s="72"/>
      <c r="W349" s="72"/>
      <c r="X349" s="72"/>
      <c r="Y349" s="72"/>
      <c r="Z349" s="72"/>
      <c r="AA349" s="72"/>
      <c r="AB349" s="72"/>
      <c r="AC349" s="72"/>
    </row>
    <row r="350" spans="1:29" ht="15.75" customHeight="1">
      <c r="A350" s="72"/>
      <c r="B350" s="107"/>
      <c r="C350" s="107"/>
      <c r="D350" s="107"/>
      <c r="E350" s="107"/>
      <c r="F350" s="107"/>
      <c r="G350" s="107"/>
      <c r="H350" s="107"/>
      <c r="I350" s="72"/>
      <c r="J350" s="72"/>
      <c r="K350" s="72"/>
      <c r="L350" s="72"/>
      <c r="M350" s="72"/>
      <c r="N350" s="72"/>
      <c r="O350" s="72"/>
      <c r="P350" s="72"/>
      <c r="Q350" s="72"/>
      <c r="R350" s="72"/>
      <c r="S350" s="72"/>
      <c r="T350" s="72"/>
      <c r="U350" s="72"/>
      <c r="V350" s="72"/>
      <c r="W350" s="72"/>
      <c r="X350" s="72"/>
      <c r="Y350" s="72"/>
      <c r="Z350" s="72"/>
      <c r="AA350" s="72"/>
      <c r="AB350" s="72"/>
      <c r="AC350" s="72"/>
    </row>
    <row r="351" spans="1:29" ht="15.75" customHeight="1">
      <c r="A351" s="72"/>
      <c r="B351" s="107"/>
      <c r="C351" s="107"/>
      <c r="D351" s="107"/>
      <c r="E351" s="107"/>
      <c r="F351" s="107"/>
      <c r="G351" s="107"/>
      <c r="H351" s="107"/>
      <c r="I351" s="72"/>
      <c r="J351" s="72"/>
      <c r="K351" s="72"/>
      <c r="L351" s="72"/>
      <c r="M351" s="72"/>
      <c r="N351" s="72"/>
      <c r="O351" s="72"/>
      <c r="P351" s="72"/>
      <c r="Q351" s="72"/>
      <c r="R351" s="72"/>
      <c r="S351" s="72"/>
      <c r="T351" s="72"/>
      <c r="U351" s="72"/>
      <c r="V351" s="72"/>
      <c r="W351" s="72"/>
      <c r="X351" s="72"/>
      <c r="Y351" s="72"/>
      <c r="Z351" s="72"/>
      <c r="AA351" s="72"/>
      <c r="AB351" s="72"/>
      <c r="AC351" s="72"/>
    </row>
    <row r="352" spans="1:29" ht="15.75" customHeight="1">
      <c r="A352" s="72"/>
      <c r="B352" s="107"/>
      <c r="C352" s="107"/>
      <c r="D352" s="107"/>
      <c r="E352" s="107"/>
      <c r="F352" s="107"/>
      <c r="G352" s="107"/>
      <c r="H352" s="107"/>
      <c r="I352" s="72"/>
      <c r="J352" s="72"/>
      <c r="K352" s="72"/>
      <c r="L352" s="72"/>
      <c r="M352" s="72"/>
      <c r="N352" s="72"/>
      <c r="O352" s="72"/>
      <c r="P352" s="72"/>
      <c r="Q352" s="72"/>
      <c r="R352" s="72"/>
      <c r="S352" s="72"/>
      <c r="T352" s="72"/>
      <c r="U352" s="72"/>
      <c r="V352" s="72"/>
      <c r="W352" s="72"/>
      <c r="X352" s="72"/>
      <c r="Y352" s="72"/>
      <c r="Z352" s="72"/>
      <c r="AA352" s="72"/>
      <c r="AB352" s="72"/>
      <c r="AC352" s="72"/>
    </row>
    <row r="353" spans="1:29" ht="15.75" customHeight="1">
      <c r="A353" s="72"/>
      <c r="B353" s="107"/>
      <c r="C353" s="107"/>
      <c r="D353" s="107"/>
      <c r="E353" s="107"/>
      <c r="F353" s="107"/>
      <c r="G353" s="107"/>
      <c r="H353" s="107"/>
      <c r="I353" s="72"/>
      <c r="J353" s="72"/>
      <c r="K353" s="72"/>
      <c r="L353" s="72"/>
      <c r="M353" s="72"/>
      <c r="N353" s="72"/>
      <c r="O353" s="72"/>
      <c r="P353" s="72"/>
      <c r="Q353" s="72"/>
      <c r="R353" s="72"/>
      <c r="S353" s="72"/>
      <c r="T353" s="72"/>
      <c r="U353" s="72"/>
      <c r="V353" s="72"/>
      <c r="W353" s="72"/>
      <c r="X353" s="72"/>
      <c r="Y353" s="72"/>
      <c r="Z353" s="72"/>
      <c r="AA353" s="72"/>
      <c r="AB353" s="72"/>
      <c r="AC353" s="72"/>
    </row>
    <row r="354" spans="1:29" ht="15.75" customHeight="1">
      <c r="A354" s="72"/>
      <c r="B354" s="107"/>
      <c r="C354" s="107"/>
      <c r="D354" s="107"/>
      <c r="E354" s="107"/>
      <c r="F354" s="107"/>
      <c r="G354" s="107"/>
      <c r="H354" s="107"/>
      <c r="I354" s="72"/>
      <c r="J354" s="72"/>
      <c r="K354" s="72"/>
      <c r="L354" s="72"/>
      <c r="M354" s="72"/>
      <c r="N354" s="72"/>
      <c r="O354" s="72"/>
      <c r="P354" s="72"/>
      <c r="Q354" s="72"/>
      <c r="R354" s="72"/>
      <c r="S354" s="72"/>
      <c r="T354" s="72"/>
      <c r="U354" s="72"/>
      <c r="V354" s="72"/>
      <c r="W354" s="72"/>
      <c r="X354" s="72"/>
      <c r="Y354" s="72"/>
      <c r="Z354" s="72"/>
      <c r="AA354" s="72"/>
      <c r="AB354" s="72"/>
      <c r="AC354" s="72"/>
    </row>
    <row r="355" spans="1:29" ht="15.75" customHeight="1">
      <c r="A355" s="72"/>
      <c r="B355" s="107"/>
      <c r="C355" s="107"/>
      <c r="D355" s="107"/>
      <c r="E355" s="107"/>
      <c r="F355" s="107"/>
      <c r="G355" s="107"/>
      <c r="H355" s="107"/>
      <c r="I355" s="72"/>
      <c r="J355" s="72"/>
      <c r="K355" s="72"/>
      <c r="L355" s="72"/>
      <c r="M355" s="72"/>
      <c r="N355" s="72"/>
      <c r="O355" s="72"/>
      <c r="P355" s="72"/>
      <c r="Q355" s="72"/>
      <c r="R355" s="72"/>
      <c r="S355" s="72"/>
      <c r="T355" s="72"/>
      <c r="U355" s="72"/>
      <c r="V355" s="72"/>
      <c r="W355" s="72"/>
      <c r="X355" s="72"/>
      <c r="Y355" s="72"/>
      <c r="Z355" s="72"/>
      <c r="AA355" s="72"/>
      <c r="AB355" s="72"/>
      <c r="AC355" s="72"/>
    </row>
    <row r="356" spans="1:29" ht="15.75" customHeight="1">
      <c r="A356" s="72"/>
      <c r="B356" s="107"/>
      <c r="C356" s="107"/>
      <c r="D356" s="107"/>
      <c r="E356" s="107"/>
      <c r="F356" s="107"/>
      <c r="G356" s="107"/>
      <c r="H356" s="107"/>
      <c r="I356" s="72"/>
      <c r="J356" s="72"/>
      <c r="K356" s="72"/>
      <c r="L356" s="72"/>
      <c r="M356" s="72"/>
      <c r="N356" s="72"/>
      <c r="O356" s="72"/>
      <c r="P356" s="72"/>
      <c r="Q356" s="72"/>
      <c r="R356" s="72"/>
      <c r="S356" s="72"/>
      <c r="T356" s="72"/>
      <c r="U356" s="72"/>
      <c r="V356" s="72"/>
      <c r="W356" s="72"/>
      <c r="X356" s="72"/>
      <c r="Y356" s="72"/>
      <c r="Z356" s="72"/>
      <c r="AA356" s="72"/>
      <c r="AB356" s="72"/>
      <c r="AC356" s="72"/>
    </row>
    <row r="357" spans="1:29" ht="15.75" customHeight="1">
      <c r="A357" s="72"/>
      <c r="B357" s="107"/>
      <c r="C357" s="107"/>
      <c r="D357" s="107"/>
      <c r="E357" s="107"/>
      <c r="F357" s="107"/>
      <c r="G357" s="107"/>
      <c r="H357" s="107"/>
      <c r="I357" s="72"/>
      <c r="J357" s="72"/>
      <c r="K357" s="72"/>
      <c r="L357" s="72"/>
      <c r="M357" s="72"/>
      <c r="N357" s="72"/>
      <c r="O357" s="72"/>
      <c r="P357" s="72"/>
      <c r="Q357" s="72"/>
      <c r="R357" s="72"/>
      <c r="S357" s="72"/>
      <c r="T357" s="72"/>
      <c r="U357" s="72"/>
      <c r="V357" s="72"/>
      <c r="W357" s="72"/>
      <c r="X357" s="72"/>
      <c r="Y357" s="72"/>
      <c r="Z357" s="72"/>
      <c r="AA357" s="72"/>
      <c r="AB357" s="72"/>
      <c r="AC357" s="72"/>
    </row>
    <row r="358" spans="1:29" ht="15.75" customHeight="1">
      <c r="A358" s="72"/>
      <c r="B358" s="107"/>
      <c r="C358" s="107"/>
      <c r="D358" s="107"/>
      <c r="E358" s="107"/>
      <c r="F358" s="107"/>
      <c r="G358" s="107"/>
      <c r="H358" s="107"/>
      <c r="I358" s="72"/>
      <c r="J358" s="72"/>
      <c r="K358" s="72"/>
      <c r="L358" s="72"/>
      <c r="M358" s="72"/>
      <c r="N358" s="72"/>
      <c r="O358" s="72"/>
      <c r="P358" s="72"/>
      <c r="Q358" s="72"/>
      <c r="R358" s="72"/>
      <c r="S358" s="72"/>
      <c r="T358" s="72"/>
      <c r="U358" s="72"/>
      <c r="V358" s="72"/>
      <c r="W358" s="72"/>
      <c r="X358" s="72"/>
      <c r="Y358" s="72"/>
      <c r="Z358" s="72"/>
      <c r="AA358" s="72"/>
      <c r="AB358" s="72"/>
      <c r="AC358" s="72"/>
    </row>
    <row r="359" spans="1:29" ht="15.75" customHeight="1">
      <c r="A359" s="72"/>
      <c r="B359" s="107"/>
      <c r="C359" s="107"/>
      <c r="D359" s="107"/>
      <c r="E359" s="107"/>
      <c r="F359" s="107"/>
      <c r="G359" s="107"/>
      <c r="H359" s="107"/>
      <c r="I359" s="72"/>
      <c r="J359" s="72"/>
      <c r="K359" s="72"/>
      <c r="L359" s="72"/>
      <c r="M359" s="72"/>
      <c r="N359" s="72"/>
      <c r="O359" s="72"/>
      <c r="P359" s="72"/>
      <c r="Q359" s="72"/>
      <c r="R359" s="72"/>
      <c r="S359" s="72"/>
      <c r="T359" s="72"/>
      <c r="U359" s="72"/>
      <c r="V359" s="72"/>
      <c r="W359" s="72"/>
      <c r="X359" s="72"/>
      <c r="Y359" s="72"/>
      <c r="Z359" s="72"/>
      <c r="AA359" s="72"/>
      <c r="AB359" s="72"/>
      <c r="AC359" s="72"/>
    </row>
    <row r="360" spans="1:29" ht="15.75" customHeight="1">
      <c r="A360" s="72"/>
      <c r="B360" s="107"/>
      <c r="C360" s="107"/>
      <c r="D360" s="107"/>
      <c r="E360" s="107"/>
      <c r="F360" s="107"/>
      <c r="G360" s="107"/>
      <c r="H360" s="107"/>
      <c r="I360" s="72"/>
      <c r="J360" s="72"/>
      <c r="K360" s="72"/>
      <c r="L360" s="72"/>
      <c r="M360" s="72"/>
      <c r="N360" s="72"/>
      <c r="O360" s="72"/>
      <c r="P360" s="72"/>
      <c r="Q360" s="72"/>
      <c r="R360" s="72"/>
      <c r="S360" s="72"/>
      <c r="T360" s="72"/>
      <c r="U360" s="72"/>
      <c r="V360" s="72"/>
      <c r="W360" s="72"/>
      <c r="X360" s="72"/>
      <c r="Y360" s="72"/>
      <c r="Z360" s="72"/>
      <c r="AA360" s="72"/>
      <c r="AB360" s="72"/>
      <c r="AC360" s="72"/>
    </row>
    <row r="361" spans="1:29" ht="15.75" customHeight="1">
      <c r="A361" s="72"/>
      <c r="B361" s="107"/>
      <c r="C361" s="107"/>
      <c r="D361" s="107"/>
      <c r="E361" s="107"/>
      <c r="F361" s="107"/>
      <c r="G361" s="107"/>
      <c r="H361" s="107"/>
      <c r="I361" s="72"/>
      <c r="J361" s="72"/>
      <c r="K361" s="72"/>
      <c r="L361" s="72"/>
      <c r="M361" s="72"/>
      <c r="N361" s="72"/>
      <c r="O361" s="72"/>
      <c r="P361" s="72"/>
      <c r="Q361" s="72"/>
      <c r="R361" s="72"/>
      <c r="S361" s="72"/>
      <c r="T361" s="72"/>
      <c r="U361" s="72"/>
      <c r="V361" s="72"/>
      <c r="W361" s="72"/>
      <c r="X361" s="72"/>
      <c r="Y361" s="72"/>
      <c r="Z361" s="72"/>
      <c r="AA361" s="72"/>
      <c r="AB361" s="72"/>
      <c r="AC361" s="72"/>
    </row>
    <row r="362" spans="1:29" ht="15.75" customHeight="1">
      <c r="A362" s="72"/>
      <c r="B362" s="107"/>
      <c r="C362" s="107"/>
      <c r="D362" s="107"/>
      <c r="E362" s="107"/>
      <c r="F362" s="107"/>
      <c r="G362" s="107"/>
      <c r="H362" s="107"/>
      <c r="I362" s="72"/>
      <c r="J362" s="72"/>
      <c r="K362" s="72"/>
      <c r="L362" s="72"/>
      <c r="M362" s="72"/>
      <c r="N362" s="72"/>
      <c r="O362" s="72"/>
      <c r="P362" s="72"/>
      <c r="Q362" s="72"/>
      <c r="R362" s="72"/>
      <c r="S362" s="72"/>
      <c r="T362" s="72"/>
      <c r="U362" s="72"/>
      <c r="V362" s="72"/>
      <c r="W362" s="72"/>
      <c r="X362" s="72"/>
      <c r="Y362" s="72"/>
      <c r="Z362" s="72"/>
      <c r="AA362" s="72"/>
      <c r="AB362" s="72"/>
      <c r="AC362" s="72"/>
    </row>
    <row r="363" spans="1:29" ht="15.75" customHeight="1">
      <c r="A363" s="72"/>
      <c r="B363" s="107"/>
      <c r="C363" s="107"/>
      <c r="D363" s="107"/>
      <c r="E363" s="107"/>
      <c r="F363" s="107"/>
      <c r="G363" s="107"/>
      <c r="H363" s="107"/>
      <c r="I363" s="72"/>
      <c r="J363" s="72"/>
      <c r="K363" s="72"/>
      <c r="L363" s="72"/>
      <c r="M363" s="72"/>
      <c r="N363" s="72"/>
      <c r="O363" s="72"/>
      <c r="P363" s="72"/>
      <c r="Q363" s="72"/>
      <c r="R363" s="72"/>
      <c r="S363" s="72"/>
      <c r="T363" s="72"/>
      <c r="U363" s="72"/>
      <c r="V363" s="72"/>
      <c r="W363" s="72"/>
      <c r="X363" s="72"/>
      <c r="Y363" s="72"/>
      <c r="Z363" s="72"/>
      <c r="AA363" s="72"/>
      <c r="AB363" s="72"/>
      <c r="AC363" s="72"/>
    </row>
    <row r="364" spans="1:29" ht="15.75" customHeight="1">
      <c r="A364" s="72"/>
      <c r="B364" s="107"/>
      <c r="C364" s="107"/>
      <c r="D364" s="107"/>
      <c r="E364" s="107"/>
      <c r="F364" s="107"/>
      <c r="G364" s="107"/>
      <c r="H364" s="107"/>
      <c r="I364" s="72"/>
      <c r="J364" s="72"/>
      <c r="K364" s="72"/>
      <c r="L364" s="72"/>
      <c r="M364" s="72"/>
      <c r="N364" s="72"/>
      <c r="O364" s="72"/>
      <c r="P364" s="72"/>
      <c r="Q364" s="72"/>
      <c r="R364" s="72"/>
      <c r="S364" s="72"/>
      <c r="T364" s="72"/>
      <c r="U364" s="72"/>
      <c r="V364" s="72"/>
      <c r="W364" s="72"/>
      <c r="X364" s="72"/>
      <c r="Y364" s="72"/>
      <c r="Z364" s="72"/>
      <c r="AA364" s="72"/>
      <c r="AB364" s="72"/>
      <c r="AC364" s="72"/>
    </row>
    <row r="365" spans="1:29" ht="15.75" customHeight="1">
      <c r="A365" s="72"/>
      <c r="B365" s="107"/>
      <c r="C365" s="107"/>
      <c r="D365" s="107"/>
      <c r="E365" s="107"/>
      <c r="F365" s="107"/>
      <c r="G365" s="107"/>
      <c r="H365" s="107"/>
      <c r="I365" s="72"/>
      <c r="J365" s="72"/>
      <c r="K365" s="72"/>
      <c r="L365" s="72"/>
      <c r="M365" s="72"/>
      <c r="N365" s="72"/>
      <c r="O365" s="72"/>
      <c r="P365" s="72"/>
      <c r="Q365" s="72"/>
      <c r="R365" s="72"/>
      <c r="S365" s="72"/>
      <c r="T365" s="72"/>
      <c r="U365" s="72"/>
      <c r="V365" s="72"/>
      <c r="W365" s="72"/>
      <c r="X365" s="72"/>
      <c r="Y365" s="72"/>
      <c r="Z365" s="72"/>
      <c r="AA365" s="72"/>
      <c r="AB365" s="72"/>
      <c r="AC365" s="72"/>
    </row>
    <row r="366" spans="1:29" ht="15.75" customHeight="1">
      <c r="A366" s="72"/>
      <c r="B366" s="107"/>
      <c r="C366" s="107"/>
      <c r="D366" s="107"/>
      <c r="E366" s="107"/>
      <c r="F366" s="107"/>
      <c r="G366" s="107"/>
      <c r="H366" s="107"/>
      <c r="I366" s="72"/>
      <c r="J366" s="72"/>
      <c r="K366" s="72"/>
      <c r="L366" s="72"/>
      <c r="M366" s="72"/>
      <c r="N366" s="72"/>
      <c r="O366" s="72"/>
      <c r="P366" s="72"/>
      <c r="Q366" s="72"/>
      <c r="R366" s="72"/>
      <c r="S366" s="72"/>
      <c r="T366" s="72"/>
      <c r="U366" s="72"/>
      <c r="V366" s="72"/>
      <c r="W366" s="72"/>
      <c r="X366" s="72"/>
      <c r="Y366" s="72"/>
      <c r="Z366" s="72"/>
      <c r="AA366" s="72"/>
      <c r="AB366" s="72"/>
      <c r="AC366" s="72"/>
    </row>
    <row r="367" spans="1:29" ht="15.75" customHeight="1">
      <c r="A367" s="72"/>
      <c r="B367" s="107"/>
      <c r="C367" s="107"/>
      <c r="D367" s="107"/>
      <c r="E367" s="107"/>
      <c r="F367" s="107"/>
      <c r="G367" s="107"/>
      <c r="H367" s="107"/>
      <c r="I367" s="72"/>
      <c r="J367" s="72"/>
      <c r="K367" s="72"/>
      <c r="L367" s="72"/>
      <c r="M367" s="72"/>
      <c r="N367" s="72"/>
      <c r="O367" s="72"/>
      <c r="P367" s="72"/>
      <c r="Q367" s="72"/>
      <c r="R367" s="72"/>
      <c r="S367" s="72"/>
      <c r="T367" s="72"/>
      <c r="U367" s="72"/>
      <c r="V367" s="72"/>
      <c r="W367" s="72"/>
      <c r="X367" s="72"/>
      <c r="Y367" s="72"/>
      <c r="Z367" s="72"/>
      <c r="AA367" s="72"/>
      <c r="AB367" s="72"/>
      <c r="AC367" s="72"/>
    </row>
    <row r="368" spans="1:29" ht="15.75" customHeight="1">
      <c r="A368" s="72"/>
      <c r="B368" s="107"/>
      <c r="C368" s="107"/>
      <c r="D368" s="107"/>
      <c r="E368" s="107"/>
      <c r="F368" s="107"/>
      <c r="G368" s="107"/>
      <c r="H368" s="107"/>
      <c r="I368" s="72"/>
      <c r="J368" s="72"/>
      <c r="K368" s="72"/>
      <c r="L368" s="72"/>
      <c r="M368" s="72"/>
      <c r="N368" s="72"/>
      <c r="O368" s="72"/>
      <c r="P368" s="72"/>
      <c r="Q368" s="72"/>
      <c r="R368" s="72"/>
      <c r="S368" s="72"/>
      <c r="T368" s="72"/>
      <c r="U368" s="72"/>
      <c r="V368" s="72"/>
      <c r="W368" s="72"/>
      <c r="X368" s="72"/>
      <c r="Y368" s="72"/>
      <c r="Z368" s="72"/>
      <c r="AA368" s="72"/>
      <c r="AB368" s="72"/>
      <c r="AC368" s="72"/>
    </row>
    <row r="369" spans="1:29" ht="15.75" customHeight="1">
      <c r="A369" s="72"/>
      <c r="B369" s="107"/>
      <c r="C369" s="107"/>
      <c r="D369" s="107"/>
      <c r="E369" s="107"/>
      <c r="F369" s="107"/>
      <c r="G369" s="107"/>
      <c r="H369" s="107"/>
      <c r="I369" s="72"/>
      <c r="J369" s="72"/>
      <c r="K369" s="72"/>
      <c r="L369" s="72"/>
      <c r="M369" s="72"/>
      <c r="N369" s="72"/>
      <c r="O369" s="72"/>
      <c r="P369" s="72"/>
      <c r="Q369" s="72"/>
      <c r="R369" s="72"/>
      <c r="S369" s="72"/>
      <c r="T369" s="72"/>
      <c r="U369" s="72"/>
      <c r="V369" s="72"/>
      <c r="W369" s="72"/>
      <c r="X369" s="72"/>
      <c r="Y369" s="72"/>
      <c r="Z369" s="72"/>
      <c r="AA369" s="72"/>
      <c r="AB369" s="72"/>
      <c r="AC369" s="72"/>
    </row>
    <row r="370" spans="1:29" ht="15.75" customHeight="1">
      <c r="A370" s="72"/>
      <c r="B370" s="107"/>
      <c r="C370" s="107"/>
      <c r="D370" s="107"/>
      <c r="E370" s="107"/>
      <c r="F370" s="107"/>
      <c r="G370" s="107"/>
      <c r="H370" s="107"/>
      <c r="I370" s="72"/>
      <c r="J370" s="72"/>
      <c r="K370" s="72"/>
      <c r="L370" s="72"/>
      <c r="M370" s="72"/>
      <c r="N370" s="72"/>
      <c r="O370" s="72"/>
      <c r="P370" s="72"/>
      <c r="Q370" s="72"/>
      <c r="R370" s="72"/>
      <c r="S370" s="72"/>
      <c r="T370" s="72"/>
      <c r="U370" s="72"/>
      <c r="V370" s="72"/>
      <c r="W370" s="72"/>
      <c r="X370" s="72"/>
      <c r="Y370" s="72"/>
      <c r="Z370" s="72"/>
      <c r="AA370" s="72"/>
      <c r="AB370" s="72"/>
      <c r="AC370" s="7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F147:G147"/>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4" priority="1" operator="lessThan">
      <formula>0.01</formula>
    </cfRule>
  </conditionalFormatting>
  <printOptions horizontalCentered="1" verticalCentered="1"/>
  <pageMargins left="0.70866141732283472" right="0.11811023622047245" top="0.11811023622047245" bottom="0.47244094488188981" header="0" footer="0"/>
  <pageSetup paperSize="9" scale="55" orientation="portrait" r:id="rId1"/>
  <headerFooter>
    <oddFooter>&amp;C&amp;A » Página -&amp;P  de</oddFooter>
  </headerFooter>
  <rowBreaks count="2" manualBreakCount="2">
    <brk id="79" max="16383" man="1"/>
    <brk id="149"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1:AC1000"/>
  <sheetViews>
    <sheetView zoomScaleNormal="100" workbookViewId="0">
      <selection activeCell="F35" sqref="F35:G35"/>
    </sheetView>
  </sheetViews>
  <sheetFormatPr defaultColWidth="14.42578125" defaultRowHeight="15" customHeight="1"/>
  <cols>
    <col min="1" max="1" width="3.42578125" customWidth="1"/>
    <col min="2" max="2" width="14.140625" customWidth="1"/>
    <col min="3" max="3" width="40.85546875" customWidth="1"/>
    <col min="4" max="4" width="22.7109375" customWidth="1"/>
    <col min="5" max="5" width="17.5703125" customWidth="1"/>
    <col min="6" max="6" width="21.140625" customWidth="1"/>
    <col min="7" max="7" width="17.5703125" customWidth="1"/>
    <col min="8" max="8" width="25.28515625" customWidth="1"/>
    <col min="9" max="9" width="21.7109375" customWidth="1"/>
    <col min="10" max="29" width="9.140625" customWidth="1"/>
  </cols>
  <sheetData>
    <row r="1" spans="1:28" ht="8.25" customHeight="1">
      <c r="A1" s="72"/>
      <c r="B1" s="107"/>
      <c r="C1" s="107"/>
      <c r="D1" s="107"/>
      <c r="E1" s="107"/>
      <c r="F1" s="107"/>
      <c r="G1" s="107"/>
      <c r="H1" s="107"/>
      <c r="I1" s="72"/>
      <c r="J1" s="72"/>
      <c r="K1" s="72"/>
      <c r="L1" s="72"/>
      <c r="M1" s="72"/>
      <c r="N1" s="72"/>
      <c r="O1" s="72"/>
      <c r="P1" s="72"/>
      <c r="Q1" s="72"/>
      <c r="R1" s="72"/>
      <c r="S1" s="72"/>
      <c r="T1" s="72"/>
      <c r="U1" s="72"/>
      <c r="V1" s="72"/>
      <c r="W1" s="72"/>
      <c r="X1" s="72"/>
      <c r="Y1" s="72"/>
      <c r="Z1" s="72"/>
      <c r="AA1" s="72"/>
      <c r="AB1" s="72"/>
    </row>
    <row r="2" spans="1:28">
      <c r="B2" s="343" t="s">
        <v>99</v>
      </c>
      <c r="C2" s="344"/>
      <c r="D2" s="344"/>
      <c r="E2" s="344"/>
      <c r="F2" s="344"/>
      <c r="G2" s="344"/>
      <c r="H2" s="345"/>
      <c r="W2" s="72"/>
      <c r="X2" s="72"/>
      <c r="Y2" s="72"/>
      <c r="Z2" s="72"/>
      <c r="AA2" s="72"/>
      <c r="AB2" s="72"/>
    </row>
    <row r="3" spans="1:28">
      <c r="B3" s="346" t="s">
        <v>100</v>
      </c>
      <c r="C3" s="347"/>
      <c r="D3" s="347"/>
      <c r="E3" s="347"/>
      <c r="F3" s="347"/>
      <c r="G3" s="347"/>
      <c r="H3" s="348"/>
      <c r="W3" s="72"/>
      <c r="X3" s="72"/>
      <c r="Y3" s="72"/>
      <c r="Z3" s="72"/>
      <c r="AA3" s="72"/>
      <c r="AB3" s="72"/>
    </row>
    <row r="4" spans="1:28" ht="20.25" customHeight="1">
      <c r="B4" s="108" t="s">
        <v>27</v>
      </c>
      <c r="C4" s="349" t="str">
        <f>'1-ABA-DE-CARREGAMENTO'!C11</f>
        <v>SERVIÇOS DE PORTARIA DIURNA e NOTURNA</v>
      </c>
      <c r="D4" s="298"/>
      <c r="E4" s="299"/>
      <c r="F4" s="109" t="s">
        <v>29</v>
      </c>
      <c r="G4" s="350" t="str">
        <f>'1-ABA-DE-CARREGAMENTO'!C12</f>
        <v>23243.002571/2021-64</v>
      </c>
      <c r="H4" s="351"/>
      <c r="AB4" s="72"/>
    </row>
    <row r="5" spans="1:28" ht="15" customHeight="1">
      <c r="B5" s="108" t="s">
        <v>101</v>
      </c>
      <c r="C5" s="352"/>
      <c r="D5" s="353"/>
      <c r="E5" s="353"/>
      <c r="F5" s="353"/>
      <c r="G5" s="353"/>
      <c r="H5" s="354"/>
      <c r="AB5" s="72"/>
    </row>
    <row r="6" spans="1:28" ht="15" customHeight="1">
      <c r="B6" s="355" t="s">
        <v>102</v>
      </c>
      <c r="C6" s="298"/>
      <c r="D6" s="298"/>
      <c r="E6" s="298"/>
      <c r="F6" s="298"/>
      <c r="G6" s="298"/>
      <c r="H6" s="351"/>
      <c r="AB6" s="72"/>
    </row>
    <row r="7" spans="1:28" ht="19.5" customHeight="1">
      <c r="B7" s="342" t="s">
        <v>103</v>
      </c>
      <c r="C7" s="287"/>
      <c r="D7" s="356">
        <f>'1-ABA-DE-CARREGAMENTO'!C17</f>
        <v>0</v>
      </c>
      <c r="E7" s="357"/>
      <c r="F7" s="357"/>
      <c r="G7" s="357"/>
      <c r="H7" s="341"/>
      <c r="AB7" s="72"/>
    </row>
    <row r="8" spans="1:28" ht="19.5" customHeight="1">
      <c r="B8" s="342" t="s">
        <v>104</v>
      </c>
      <c r="C8" s="287"/>
      <c r="D8" s="358">
        <f>'1-ABA-DE-CARREGAMENTO'!C18</f>
        <v>0</v>
      </c>
      <c r="E8" s="353"/>
      <c r="F8" s="353"/>
      <c r="G8" s="353"/>
      <c r="H8" s="359"/>
      <c r="AB8" s="72"/>
    </row>
    <row r="9" spans="1:28" ht="15" customHeight="1">
      <c r="B9" s="342" t="s">
        <v>105</v>
      </c>
      <c r="C9" s="286"/>
      <c r="D9" s="286"/>
      <c r="E9" s="287"/>
      <c r="F9" s="110">
        <f>'1-ABA-DE-CARREGAMENTO'!C28</f>
        <v>1</v>
      </c>
      <c r="G9" s="322" t="str">
        <f>IF(F9=1,"Lucro Real",IF(F9=2,"Lucro Presumido",IF(F9=3,"SIMPLES-Anexo III",IF(F9=4,"SIMPLES-Anexo IV","RT Inválido"))))</f>
        <v>Lucro Real</v>
      </c>
      <c r="H9" s="360"/>
      <c r="AB9" s="72"/>
    </row>
    <row r="10" spans="1:28">
      <c r="B10" s="361" t="s">
        <v>106</v>
      </c>
      <c r="C10" s="286"/>
      <c r="D10" s="286"/>
      <c r="E10" s="286"/>
      <c r="F10" s="286"/>
      <c r="G10" s="286"/>
      <c r="H10" s="360"/>
      <c r="AB10" s="72"/>
    </row>
    <row r="11" spans="1:28">
      <c r="B11" s="111" t="s">
        <v>107</v>
      </c>
      <c r="C11" s="335" t="s">
        <v>108</v>
      </c>
      <c r="D11" s="286"/>
      <c r="E11" s="286"/>
      <c r="F11" s="287"/>
      <c r="G11" s="112"/>
      <c r="H11" s="113"/>
      <c r="AB11" s="72"/>
    </row>
    <row r="12" spans="1:28" ht="20.25">
      <c r="B12" s="111" t="s">
        <v>109</v>
      </c>
      <c r="C12" s="335" t="s">
        <v>110</v>
      </c>
      <c r="D12" s="286"/>
      <c r="E12" s="362" t="str">
        <f>'1-ABA-DE-CARREGAMENTO'!C13</f>
        <v>Frederico Westphalen</v>
      </c>
      <c r="F12" s="286"/>
      <c r="G12" s="286"/>
      <c r="H12" s="287"/>
      <c r="AB12" s="72"/>
    </row>
    <row r="13" spans="1:28" ht="72" customHeight="1">
      <c r="B13" s="114" t="s">
        <v>111</v>
      </c>
      <c r="C13" s="363" t="s">
        <v>112</v>
      </c>
      <c r="D13" s="286"/>
      <c r="E13" s="364" t="s">
        <v>113</v>
      </c>
      <c r="F13" s="365"/>
      <c r="G13" s="365"/>
      <c r="H13" s="366"/>
      <c r="AB13" s="72"/>
    </row>
    <row r="14" spans="1:28">
      <c r="B14" s="115" t="s">
        <v>114</v>
      </c>
      <c r="C14" s="367" t="s">
        <v>115</v>
      </c>
      <c r="D14" s="357"/>
      <c r="E14" s="357"/>
      <c r="F14" s="357"/>
      <c r="G14" s="341"/>
      <c r="H14" s="116">
        <f>'1-ABA-DE-CARREGAMENTO'!C84</f>
        <v>30</v>
      </c>
    </row>
    <row r="15" spans="1:28">
      <c r="B15" s="117" t="s">
        <v>116</v>
      </c>
      <c r="C15" s="368" t="s">
        <v>117</v>
      </c>
      <c r="D15" s="357"/>
      <c r="E15" s="357"/>
      <c r="F15" s="357"/>
      <c r="G15" s="357"/>
      <c r="H15" s="357"/>
    </row>
    <row r="16" spans="1:28">
      <c r="B16" s="118"/>
      <c r="C16" s="369" t="s">
        <v>118</v>
      </c>
      <c r="D16" s="353"/>
      <c r="E16" s="353"/>
      <c r="F16" s="353"/>
      <c r="G16" s="353"/>
      <c r="H16" s="353"/>
    </row>
    <row r="17" spans="2:28">
      <c r="B17" s="117" t="s">
        <v>119</v>
      </c>
      <c r="C17" s="368" t="s">
        <v>120</v>
      </c>
      <c r="D17" s="357"/>
      <c r="E17" s="357"/>
      <c r="F17" s="357"/>
      <c r="G17" s="357"/>
      <c r="H17" s="357"/>
    </row>
    <row r="18" spans="2:28">
      <c r="B18" s="118"/>
      <c r="C18" s="370" t="s">
        <v>121</v>
      </c>
      <c r="D18" s="353"/>
      <c r="E18" s="353"/>
      <c r="F18" s="353"/>
      <c r="G18" s="353"/>
      <c r="H18" s="353"/>
      <c r="I18" s="72"/>
      <c r="J18" s="72"/>
      <c r="K18" s="72"/>
      <c r="L18" s="72"/>
      <c r="M18" s="72"/>
      <c r="N18" s="72"/>
      <c r="O18" s="72"/>
      <c r="P18" s="72"/>
      <c r="Q18" s="72"/>
      <c r="R18" s="72"/>
      <c r="S18" s="72"/>
      <c r="T18" s="72"/>
      <c r="U18" s="72"/>
      <c r="V18" s="72"/>
      <c r="W18" s="72"/>
      <c r="X18" s="72"/>
      <c r="Y18" s="72"/>
      <c r="Z18" s="72"/>
      <c r="AA18" s="72"/>
      <c r="AB18" s="72"/>
    </row>
    <row r="19" spans="2:28" ht="12" customHeight="1">
      <c r="B19" s="371"/>
      <c r="C19" s="303"/>
      <c r="D19" s="303"/>
      <c r="E19" s="303"/>
      <c r="F19" s="303"/>
      <c r="G19" s="303"/>
      <c r="H19" s="303"/>
      <c r="I19" s="72"/>
      <c r="J19" s="72"/>
      <c r="K19" s="72"/>
      <c r="L19" s="72"/>
      <c r="M19" s="72"/>
      <c r="N19" s="72"/>
      <c r="O19" s="72"/>
      <c r="P19" s="72"/>
      <c r="Q19" s="72"/>
      <c r="R19" s="72"/>
      <c r="S19" s="72"/>
      <c r="T19" s="72"/>
      <c r="U19" s="72"/>
      <c r="V19" s="72"/>
      <c r="W19" s="72"/>
      <c r="X19" s="72"/>
      <c r="Y19" s="72"/>
      <c r="Z19" s="72"/>
      <c r="AA19" s="72"/>
      <c r="AB19" s="72"/>
    </row>
    <row r="20" spans="2:28" ht="23.25" customHeight="1">
      <c r="B20" s="372" t="s">
        <v>122</v>
      </c>
      <c r="C20" s="289"/>
      <c r="D20" s="289"/>
      <c r="E20" s="289"/>
      <c r="F20" s="289"/>
      <c r="G20" s="289"/>
      <c r="H20" s="290"/>
      <c r="I20" s="72"/>
      <c r="J20" s="72"/>
      <c r="K20" s="72"/>
      <c r="L20" s="72"/>
      <c r="M20" s="72"/>
      <c r="N20" s="72"/>
      <c r="O20" s="72"/>
      <c r="P20" s="72"/>
      <c r="Q20" s="72"/>
      <c r="R20" s="72"/>
      <c r="S20" s="72"/>
      <c r="T20" s="72"/>
      <c r="U20" s="72"/>
      <c r="V20" s="72"/>
      <c r="W20" s="72"/>
      <c r="X20" s="72"/>
      <c r="Y20" s="72"/>
      <c r="Z20" s="72"/>
      <c r="AA20" s="72"/>
      <c r="AB20" s="72"/>
    </row>
    <row r="21" spans="2:28" ht="15.75" customHeight="1">
      <c r="B21" s="334" t="s">
        <v>123</v>
      </c>
      <c r="C21" s="286"/>
      <c r="D21" s="286"/>
      <c r="E21" s="286"/>
      <c r="F21" s="286"/>
      <c r="G21" s="286"/>
      <c r="H21" s="293"/>
      <c r="I21" s="72"/>
      <c r="J21" s="72"/>
      <c r="K21" s="72"/>
      <c r="L21" s="72"/>
      <c r="M21" s="72"/>
      <c r="N21" s="72"/>
      <c r="O21" s="72"/>
      <c r="P21" s="72"/>
      <c r="Q21" s="72"/>
      <c r="R21" s="72"/>
      <c r="S21" s="72"/>
      <c r="T21" s="72"/>
      <c r="U21" s="72"/>
      <c r="V21" s="72"/>
      <c r="W21" s="72"/>
      <c r="X21" s="72"/>
      <c r="Y21" s="72"/>
      <c r="Z21" s="72"/>
      <c r="AA21" s="72"/>
      <c r="AB21" s="72"/>
    </row>
    <row r="22" spans="2:28" ht="15.75" customHeight="1">
      <c r="B22" s="334" t="s">
        <v>124</v>
      </c>
      <c r="C22" s="286"/>
      <c r="D22" s="286"/>
      <c r="E22" s="286"/>
      <c r="F22" s="286"/>
      <c r="G22" s="286"/>
      <c r="H22" s="293"/>
      <c r="I22" s="72"/>
      <c r="J22" s="72"/>
      <c r="K22" s="72"/>
      <c r="L22" s="72"/>
      <c r="M22" s="72"/>
      <c r="N22" s="72"/>
      <c r="O22" s="72"/>
      <c r="P22" s="72"/>
      <c r="Q22" s="72"/>
      <c r="R22" s="72"/>
      <c r="S22" s="72"/>
      <c r="T22" s="72"/>
      <c r="U22" s="72"/>
      <c r="V22" s="72"/>
      <c r="W22" s="72"/>
      <c r="X22" s="72"/>
      <c r="Y22" s="72"/>
      <c r="Z22" s="72"/>
      <c r="AA22" s="72"/>
      <c r="AB22" s="72"/>
    </row>
    <row r="23" spans="2:28" ht="18" customHeight="1">
      <c r="B23" s="373" t="s">
        <v>125</v>
      </c>
      <c r="C23" s="353"/>
      <c r="D23" s="353"/>
      <c r="E23" s="353"/>
      <c r="F23" s="353"/>
      <c r="G23" s="353"/>
      <c r="H23" s="354"/>
      <c r="I23" s="72"/>
      <c r="J23" s="72"/>
      <c r="K23" s="72"/>
      <c r="L23" s="72"/>
      <c r="M23" s="72"/>
      <c r="N23" s="72"/>
      <c r="O23" s="72"/>
      <c r="P23" s="72"/>
      <c r="Q23" s="72"/>
      <c r="R23" s="72"/>
      <c r="S23" s="72"/>
      <c r="T23" s="72"/>
      <c r="U23" s="72"/>
      <c r="V23" s="72"/>
      <c r="W23" s="72"/>
      <c r="X23" s="72"/>
      <c r="Y23" s="72"/>
      <c r="Z23" s="72"/>
      <c r="AA23" s="72"/>
      <c r="AB23" s="72"/>
    </row>
    <row r="24" spans="2:28" ht="42" customHeight="1">
      <c r="B24" s="114">
        <v>1</v>
      </c>
      <c r="C24" s="374" t="s">
        <v>126</v>
      </c>
      <c r="D24" s="286"/>
      <c r="E24" s="375" t="str">
        <f>'1-ABA-DE-CARREGAMENTO'!D41</f>
        <v>PORTEIRO, CBO 5174-10. Posto Noturno (19:00-07:00), 12/36 horas, de segunda a domingo</v>
      </c>
      <c r="F24" s="376"/>
      <c r="G24" s="376"/>
      <c r="H24" s="377"/>
      <c r="I24" s="121"/>
      <c r="J24" s="72"/>
      <c r="K24" s="72"/>
      <c r="L24" s="72"/>
      <c r="M24" s="72"/>
      <c r="N24" s="72"/>
      <c r="O24" s="72"/>
      <c r="P24" s="72"/>
      <c r="Q24" s="72"/>
      <c r="R24" s="72"/>
      <c r="S24" s="72"/>
      <c r="T24" s="72"/>
      <c r="U24" s="72"/>
      <c r="V24" s="72"/>
      <c r="W24" s="72"/>
      <c r="X24" s="72"/>
      <c r="Y24" s="72"/>
      <c r="Z24" s="72"/>
      <c r="AA24" s="72"/>
      <c r="AB24" s="72"/>
    </row>
    <row r="25" spans="2:28" ht="21" customHeight="1">
      <c r="B25" s="114">
        <v>2</v>
      </c>
      <c r="C25" s="338" t="s">
        <v>127</v>
      </c>
      <c r="D25" s="357"/>
      <c r="E25" s="378" t="str">
        <f>'1-ABA-DE-CARREGAMENTO'!C33</f>
        <v>PORTEIRO            CBO 5174-10</v>
      </c>
      <c r="F25" s="344"/>
      <c r="G25" s="344"/>
      <c r="H25" s="344"/>
      <c r="I25" s="122"/>
      <c r="J25" s="72"/>
      <c r="K25" s="72"/>
      <c r="L25" s="72"/>
      <c r="M25" s="72"/>
      <c r="N25" s="72"/>
      <c r="O25" s="72"/>
      <c r="P25" s="72"/>
      <c r="Q25" s="72"/>
      <c r="R25" s="72"/>
      <c r="S25" s="72"/>
      <c r="T25" s="72"/>
      <c r="U25" s="72"/>
      <c r="V25" s="72"/>
      <c r="W25" s="72"/>
      <c r="X25" s="72"/>
      <c r="Y25" s="72"/>
      <c r="Z25" s="72"/>
      <c r="AA25" s="72"/>
      <c r="AB25" s="72"/>
    </row>
    <row r="26" spans="2:28" ht="16.5" customHeight="1">
      <c r="B26" s="123">
        <v>3</v>
      </c>
      <c r="C26" s="338" t="s">
        <v>128</v>
      </c>
      <c r="D26" s="357"/>
      <c r="E26" s="124"/>
      <c r="F26" s="125"/>
      <c r="G26" s="126"/>
      <c r="H26" s="124">
        <f>'1-ABA-DE-CARREGAMENTO'!C36</f>
        <v>1582.27</v>
      </c>
      <c r="I26" s="122"/>
      <c r="J26" s="72"/>
      <c r="K26" s="72"/>
      <c r="L26" s="72"/>
      <c r="M26" s="72"/>
      <c r="N26" s="72"/>
      <c r="O26" s="72"/>
      <c r="P26" s="72"/>
      <c r="Q26" s="72"/>
      <c r="R26" s="72"/>
      <c r="S26" s="72"/>
      <c r="T26" s="72"/>
      <c r="U26" s="72"/>
      <c r="V26" s="72"/>
      <c r="W26" s="72"/>
      <c r="X26" s="72"/>
      <c r="Y26" s="72"/>
      <c r="Z26" s="72"/>
      <c r="AA26" s="72"/>
      <c r="AB26" s="72"/>
    </row>
    <row r="27" spans="2:28" ht="16.5" customHeight="1">
      <c r="B27" s="123"/>
      <c r="C27" s="379" t="s">
        <v>129</v>
      </c>
      <c r="D27" s="365"/>
      <c r="E27" s="366"/>
      <c r="F27" s="127" t="str">
        <f>'1-ABA-DE-CARREGAMENTO'!C42</f>
        <v>12×36</v>
      </c>
      <c r="G27" s="128"/>
      <c r="H27" s="129">
        <f>H26</f>
        <v>1582.27</v>
      </c>
      <c r="I27" s="122"/>
      <c r="J27" s="72"/>
      <c r="K27" s="72"/>
      <c r="L27" s="72"/>
      <c r="M27" s="72"/>
      <c r="N27" s="72"/>
      <c r="O27" s="72"/>
      <c r="P27" s="72"/>
      <c r="Q27" s="72"/>
      <c r="R27" s="72"/>
      <c r="S27" s="72"/>
      <c r="T27" s="72"/>
      <c r="U27" s="72"/>
      <c r="V27" s="72"/>
      <c r="W27" s="72"/>
      <c r="X27" s="72"/>
      <c r="Y27" s="72"/>
      <c r="Z27" s="72"/>
      <c r="AA27" s="72"/>
      <c r="AB27" s="72"/>
    </row>
    <row r="28" spans="2:28" ht="16.5" customHeight="1">
      <c r="B28" s="114">
        <v>4</v>
      </c>
      <c r="C28" s="380" t="s">
        <v>130</v>
      </c>
      <c r="D28" s="353"/>
      <c r="E28" s="353"/>
      <c r="F28" s="353"/>
      <c r="G28" s="359"/>
      <c r="H28" s="130">
        <v>1100</v>
      </c>
      <c r="I28" s="121"/>
      <c r="J28" s="72"/>
      <c r="K28" s="72"/>
      <c r="L28" s="72"/>
      <c r="M28" s="72"/>
      <c r="N28" s="72"/>
      <c r="O28" s="72"/>
      <c r="P28" s="72"/>
      <c r="Q28" s="72"/>
      <c r="R28" s="72"/>
      <c r="S28" s="72"/>
      <c r="T28" s="72"/>
      <c r="U28" s="72"/>
      <c r="V28" s="72"/>
      <c r="W28" s="72"/>
      <c r="X28" s="72"/>
      <c r="Y28" s="72"/>
      <c r="Z28" s="72"/>
      <c r="AA28" s="72"/>
      <c r="AB28" s="72"/>
    </row>
    <row r="29" spans="2:28" ht="16.5" customHeight="1">
      <c r="B29" s="114">
        <v>5</v>
      </c>
      <c r="C29" s="374" t="s">
        <v>131</v>
      </c>
      <c r="D29" s="286"/>
      <c r="E29" s="286"/>
      <c r="F29" s="286"/>
      <c r="G29" s="287"/>
      <c r="H29" s="131">
        <v>44197</v>
      </c>
      <c r="I29" s="121"/>
      <c r="J29" s="72"/>
      <c r="K29" s="72"/>
      <c r="L29" s="72"/>
      <c r="M29" s="72"/>
      <c r="N29" s="72"/>
      <c r="O29" s="72"/>
      <c r="P29" s="72"/>
      <c r="Q29" s="72"/>
      <c r="R29" s="72"/>
      <c r="S29" s="72"/>
      <c r="T29" s="72"/>
      <c r="U29" s="72"/>
      <c r="V29" s="72"/>
      <c r="W29" s="72"/>
      <c r="X29" s="72"/>
      <c r="Y29" s="72"/>
      <c r="Z29" s="72"/>
      <c r="AA29" s="72"/>
      <c r="AB29" s="72"/>
    </row>
    <row r="30" spans="2:28" ht="16.5" customHeight="1">
      <c r="B30" s="132" t="s">
        <v>132</v>
      </c>
      <c r="C30" s="381" t="s">
        <v>133</v>
      </c>
      <c r="D30" s="376"/>
      <c r="E30" s="376"/>
      <c r="F30" s="376"/>
      <c r="G30" s="376"/>
      <c r="H30" s="377"/>
      <c r="I30" s="121"/>
      <c r="J30" s="72"/>
      <c r="K30" s="72"/>
      <c r="L30" s="72"/>
      <c r="M30" s="72"/>
      <c r="N30" s="72"/>
      <c r="O30" s="72"/>
      <c r="P30" s="72"/>
      <c r="Q30" s="72"/>
      <c r="R30" s="72"/>
      <c r="S30" s="72"/>
      <c r="T30" s="72"/>
      <c r="U30" s="72"/>
      <c r="V30" s="72"/>
      <c r="W30" s="72"/>
      <c r="X30" s="72"/>
      <c r="Y30" s="72"/>
      <c r="Z30" s="72"/>
      <c r="AA30" s="72"/>
      <c r="AB30" s="72"/>
    </row>
    <row r="31" spans="2:28" ht="18.75" customHeight="1">
      <c r="B31" s="133"/>
      <c r="C31" s="134"/>
      <c r="D31" s="134"/>
      <c r="E31" s="134"/>
      <c r="F31" s="134"/>
      <c r="G31" s="134"/>
      <c r="H31" s="134"/>
      <c r="I31" s="72"/>
      <c r="J31" s="72"/>
      <c r="K31" s="72"/>
      <c r="L31" s="72"/>
      <c r="M31" s="72"/>
      <c r="N31" s="72"/>
      <c r="O31" s="72"/>
      <c r="P31" s="72"/>
      <c r="Q31" s="72"/>
      <c r="R31" s="72"/>
      <c r="S31" s="72"/>
      <c r="T31" s="72"/>
      <c r="U31" s="72"/>
      <c r="V31" s="72"/>
      <c r="W31" s="72"/>
      <c r="X31" s="72"/>
      <c r="Y31" s="72"/>
      <c r="Z31" s="72"/>
      <c r="AA31" s="72"/>
      <c r="AB31" s="72"/>
    </row>
    <row r="32" spans="2:28" ht="15.75" customHeight="1">
      <c r="B32" s="332" t="s">
        <v>134</v>
      </c>
      <c r="C32" s="333"/>
      <c r="D32" s="334" t="s">
        <v>135</v>
      </c>
      <c r="E32" s="286"/>
      <c r="F32" s="286"/>
      <c r="G32" s="286"/>
      <c r="H32" s="293"/>
      <c r="I32" s="72"/>
      <c r="J32" s="72"/>
      <c r="K32" s="72"/>
      <c r="L32" s="72"/>
      <c r="M32" s="72"/>
      <c r="N32" s="72"/>
      <c r="O32" s="72"/>
      <c r="P32" s="72"/>
      <c r="Q32" s="72"/>
      <c r="R32" s="72"/>
      <c r="S32" s="72"/>
      <c r="T32" s="72"/>
      <c r="U32" s="72"/>
      <c r="V32" s="72"/>
      <c r="W32" s="72"/>
      <c r="X32" s="72"/>
      <c r="Y32" s="72"/>
      <c r="Z32" s="72"/>
      <c r="AA32" s="72"/>
      <c r="AB32" s="72"/>
    </row>
    <row r="33" spans="1:28" ht="15.75" customHeight="1">
      <c r="B33" s="135">
        <v>1</v>
      </c>
      <c r="C33" s="334" t="s">
        <v>136</v>
      </c>
      <c r="D33" s="286"/>
      <c r="E33" s="286"/>
      <c r="F33" s="287"/>
      <c r="G33" s="136"/>
      <c r="H33" s="137" t="s">
        <v>137</v>
      </c>
      <c r="I33" s="72"/>
      <c r="J33" s="72"/>
      <c r="K33" s="72"/>
      <c r="L33" s="72"/>
      <c r="M33" s="72"/>
      <c r="N33" s="72"/>
      <c r="O33" s="72"/>
      <c r="P33" s="72"/>
      <c r="Q33" s="72"/>
      <c r="R33" s="72"/>
      <c r="S33" s="72"/>
      <c r="T33" s="72"/>
      <c r="U33" s="72"/>
      <c r="V33" s="72"/>
      <c r="W33" s="72"/>
      <c r="X33" s="72"/>
      <c r="Y33" s="72"/>
      <c r="Z33" s="72"/>
      <c r="AA33" s="72"/>
      <c r="AB33" s="72"/>
    </row>
    <row r="34" spans="1:28" ht="17.25" customHeight="1">
      <c r="A34" s="72"/>
      <c r="B34" s="111" t="s">
        <v>107</v>
      </c>
      <c r="C34" s="335" t="s">
        <v>138</v>
      </c>
      <c r="D34" s="286"/>
      <c r="E34" s="286"/>
      <c r="F34" s="286"/>
      <c r="G34" s="287"/>
      <c r="H34" s="138">
        <f>H27</f>
        <v>1582.27</v>
      </c>
      <c r="I34" s="72"/>
      <c r="J34" s="72"/>
      <c r="K34" s="72"/>
      <c r="L34" s="72"/>
      <c r="M34" s="72"/>
      <c r="N34" s="72"/>
      <c r="O34" s="72"/>
      <c r="P34" s="72"/>
      <c r="Q34" s="72"/>
      <c r="R34" s="72"/>
      <c r="S34" s="72"/>
      <c r="T34" s="72"/>
      <c r="U34" s="72"/>
      <c r="V34" s="72"/>
      <c r="W34" s="72"/>
      <c r="X34" s="72"/>
      <c r="Y34" s="72"/>
      <c r="Z34" s="72"/>
      <c r="AA34" s="72"/>
      <c r="AB34" s="72"/>
    </row>
    <row r="35" spans="1:28" ht="17.25" customHeight="1">
      <c r="A35" s="72"/>
      <c r="B35" s="336" t="s">
        <v>109</v>
      </c>
      <c r="C35" s="338" t="s">
        <v>139</v>
      </c>
      <c r="D35" s="335" t="s">
        <v>140</v>
      </c>
      <c r="E35" s="287"/>
      <c r="F35" s="328">
        <f>H34</f>
        <v>1582.27</v>
      </c>
      <c r="G35" s="287"/>
      <c r="H35" s="329">
        <f>H34*F36</f>
        <v>0</v>
      </c>
      <c r="I35" s="139"/>
      <c r="J35" s="139"/>
      <c r="K35" s="139"/>
      <c r="L35" s="72"/>
      <c r="M35" s="72"/>
      <c r="N35" s="72"/>
      <c r="O35" s="72"/>
      <c r="P35" s="72"/>
      <c r="Q35" s="72"/>
      <c r="R35" s="72"/>
      <c r="S35" s="72"/>
      <c r="T35" s="72"/>
      <c r="U35" s="72"/>
      <c r="V35" s="72"/>
      <c r="W35" s="72"/>
      <c r="X35" s="72"/>
      <c r="Y35" s="72"/>
      <c r="Z35" s="72"/>
      <c r="AA35" s="72"/>
      <c r="AB35" s="72"/>
    </row>
    <row r="36" spans="1:28" ht="17.25" customHeight="1">
      <c r="A36" s="72"/>
      <c r="B36" s="337"/>
      <c r="C36" s="339"/>
      <c r="D36" s="340" t="s">
        <v>141</v>
      </c>
      <c r="E36" s="341"/>
      <c r="F36" s="331">
        <v>0</v>
      </c>
      <c r="G36" s="287"/>
      <c r="H36" s="330"/>
      <c r="I36" s="72"/>
      <c r="J36" s="72"/>
      <c r="K36" s="72"/>
      <c r="L36" s="72"/>
      <c r="M36" s="72"/>
      <c r="N36" s="72"/>
      <c r="O36" s="72"/>
      <c r="P36" s="72"/>
      <c r="Q36" s="72"/>
      <c r="R36" s="72"/>
      <c r="S36" s="72"/>
      <c r="T36" s="72"/>
      <c r="U36" s="72"/>
      <c r="V36" s="72"/>
      <c r="W36" s="72"/>
      <c r="X36" s="72"/>
      <c r="Y36" s="72"/>
      <c r="Z36" s="72"/>
      <c r="AA36" s="72"/>
      <c r="AB36" s="72"/>
    </row>
    <row r="37" spans="1:28" ht="17.25" customHeight="1">
      <c r="A37" s="72"/>
      <c r="B37" s="140" t="s">
        <v>111</v>
      </c>
      <c r="C37" s="335" t="s">
        <v>280</v>
      </c>
      <c r="D37" s="286"/>
      <c r="E37" s="141"/>
      <c r="F37" s="142" t="s">
        <v>143</v>
      </c>
      <c r="G37" s="143">
        <v>0</v>
      </c>
      <c r="H37" s="144">
        <f>H26*G37</f>
        <v>0</v>
      </c>
      <c r="I37" s="72"/>
      <c r="J37" s="72"/>
      <c r="K37" s="72"/>
      <c r="L37" s="72"/>
      <c r="M37" s="72"/>
      <c r="N37" s="72"/>
      <c r="O37" s="72"/>
      <c r="P37" s="72"/>
      <c r="Q37" s="72"/>
      <c r="R37" s="72"/>
      <c r="S37" s="72"/>
      <c r="T37" s="72"/>
      <c r="U37" s="72"/>
      <c r="V37" s="72"/>
      <c r="W37" s="72"/>
      <c r="X37" s="72"/>
      <c r="Y37" s="72"/>
      <c r="Z37" s="72"/>
      <c r="AA37" s="72"/>
      <c r="AB37" s="72"/>
    </row>
    <row r="38" spans="1:28" ht="30" customHeight="1">
      <c r="A38" s="72"/>
      <c r="B38" s="111" t="s">
        <v>114</v>
      </c>
      <c r="C38" s="450" t="s">
        <v>281</v>
      </c>
      <c r="D38" s="353"/>
      <c r="E38" s="353"/>
      <c r="F38" s="353"/>
      <c r="G38" s="359"/>
      <c r="H38" s="145">
        <f>(H34*(7/12))*0.2</f>
        <v>184.59816666666669</v>
      </c>
      <c r="I38" s="72"/>
      <c r="J38" s="72"/>
      <c r="K38" s="72"/>
      <c r="L38" s="72"/>
      <c r="M38" s="72"/>
      <c r="N38" s="72"/>
      <c r="O38" s="72"/>
      <c r="P38" s="72"/>
      <c r="Q38" s="72"/>
      <c r="R38" s="72"/>
      <c r="S38" s="72"/>
      <c r="T38" s="72"/>
      <c r="U38" s="72"/>
      <c r="V38" s="72"/>
      <c r="W38" s="72"/>
      <c r="X38" s="72"/>
      <c r="Y38" s="72"/>
      <c r="Z38" s="72"/>
      <c r="AA38" s="72"/>
      <c r="AB38" s="72"/>
    </row>
    <row r="39" spans="1:28" ht="33.75" customHeight="1">
      <c r="A39" s="72"/>
      <c r="B39" s="111" t="s">
        <v>145</v>
      </c>
      <c r="C39" s="386" t="s">
        <v>282</v>
      </c>
      <c r="D39" s="286"/>
      <c r="E39" s="286"/>
      <c r="F39" s="286"/>
      <c r="G39" s="286"/>
      <c r="H39" s="145">
        <f>H34/12*1.2</f>
        <v>158.22699999999998</v>
      </c>
      <c r="I39" s="72"/>
      <c r="J39" s="86"/>
      <c r="K39" s="72"/>
      <c r="L39" s="72"/>
      <c r="M39" s="72"/>
      <c r="N39" s="72"/>
      <c r="O39" s="72"/>
      <c r="P39" s="72"/>
      <c r="Q39" s="72"/>
      <c r="R39" s="72"/>
      <c r="S39" s="72"/>
      <c r="T39" s="72"/>
      <c r="U39" s="72"/>
      <c r="V39" s="72"/>
      <c r="W39" s="72"/>
      <c r="X39" s="72"/>
      <c r="Y39" s="72"/>
      <c r="Z39" s="72"/>
      <c r="AA39" s="72"/>
      <c r="AB39" s="72"/>
    </row>
    <row r="40" spans="1:28" ht="17.25" customHeight="1">
      <c r="A40" s="72"/>
      <c r="B40" s="114" t="s">
        <v>147</v>
      </c>
      <c r="C40" s="384" t="s">
        <v>283</v>
      </c>
      <c r="D40" s="286"/>
      <c r="E40" s="286"/>
      <c r="F40" s="286"/>
      <c r="G40" s="287"/>
      <c r="H40" s="145">
        <v>0</v>
      </c>
      <c r="I40" s="72"/>
      <c r="J40" s="72"/>
      <c r="K40" s="72"/>
      <c r="L40" s="72"/>
      <c r="M40" s="72"/>
      <c r="N40" s="72"/>
      <c r="O40" s="72"/>
      <c r="P40" s="72"/>
      <c r="Q40" s="72"/>
      <c r="R40" s="72"/>
      <c r="S40" s="72"/>
      <c r="T40" s="72"/>
      <c r="U40" s="72"/>
      <c r="V40" s="72"/>
      <c r="W40" s="72"/>
      <c r="X40" s="72"/>
      <c r="Y40" s="72"/>
      <c r="Z40" s="72"/>
      <c r="AA40" s="72"/>
      <c r="AB40" s="72"/>
    </row>
    <row r="41" spans="1:28" ht="17.25" customHeight="1">
      <c r="A41" s="72"/>
      <c r="B41" s="114" t="s">
        <v>149</v>
      </c>
      <c r="C41" s="335" t="s">
        <v>150</v>
      </c>
      <c r="D41" s="286"/>
      <c r="E41" s="286"/>
      <c r="F41" s="286"/>
      <c r="G41" s="287"/>
      <c r="H41" s="145">
        <v>0</v>
      </c>
      <c r="I41" s="72"/>
      <c r="J41" s="72"/>
      <c r="K41" s="72"/>
      <c r="L41" s="72"/>
      <c r="M41" s="72"/>
      <c r="N41" s="72"/>
      <c r="O41" s="72"/>
      <c r="P41" s="72"/>
      <c r="Q41" s="72"/>
      <c r="R41" s="72"/>
      <c r="S41" s="72"/>
      <c r="T41" s="72"/>
      <c r="U41" s="72"/>
      <c r="V41" s="72"/>
      <c r="W41" s="72"/>
      <c r="X41" s="72"/>
      <c r="Y41" s="72"/>
      <c r="Z41" s="72"/>
      <c r="AA41" s="72"/>
      <c r="AB41" s="72"/>
    </row>
    <row r="42" spans="1:28" ht="17.25" customHeight="1">
      <c r="A42" s="72"/>
      <c r="B42" s="114" t="s">
        <v>151</v>
      </c>
      <c r="C42" s="363" t="s">
        <v>152</v>
      </c>
      <c r="D42" s="286"/>
      <c r="E42" s="286"/>
      <c r="F42" s="286"/>
      <c r="G42" s="287"/>
      <c r="H42" s="145">
        <v>0</v>
      </c>
      <c r="I42" s="72"/>
      <c r="J42" s="72"/>
      <c r="K42" s="72"/>
      <c r="L42" s="72"/>
      <c r="M42" s="72"/>
      <c r="N42" s="72"/>
      <c r="O42" s="72"/>
      <c r="P42" s="72"/>
      <c r="Q42" s="72"/>
      <c r="R42" s="72"/>
      <c r="S42" s="72"/>
      <c r="T42" s="72"/>
      <c r="U42" s="72"/>
      <c r="V42" s="72"/>
      <c r="W42" s="72"/>
      <c r="X42" s="72"/>
      <c r="Y42" s="72"/>
      <c r="Z42" s="72"/>
      <c r="AA42" s="72"/>
      <c r="AB42" s="72"/>
    </row>
    <row r="43" spans="1:28" ht="27.75" customHeight="1">
      <c r="A43" s="72"/>
      <c r="B43" s="111" t="s">
        <v>153</v>
      </c>
      <c r="C43" s="384" t="s">
        <v>284</v>
      </c>
      <c r="D43" s="286"/>
      <c r="E43" s="286"/>
      <c r="F43" s="286"/>
      <c r="G43" s="287"/>
      <c r="H43" s="145">
        <f>((SUM(H34)/220)*15.21*1.5)*0.5</f>
        <v>82.044295568181823</v>
      </c>
      <c r="I43" s="86"/>
      <c r="J43" s="72"/>
      <c r="K43" s="258"/>
      <c r="L43" s="258"/>
      <c r="M43" s="72"/>
      <c r="N43" s="72"/>
      <c r="O43" s="72"/>
      <c r="P43" s="72"/>
      <c r="Q43" s="72"/>
      <c r="R43" s="72"/>
      <c r="S43" s="72"/>
      <c r="T43" s="72"/>
      <c r="U43" s="72"/>
      <c r="V43" s="72"/>
      <c r="W43" s="72"/>
      <c r="X43" s="72"/>
      <c r="Y43" s="72"/>
      <c r="Z43" s="72"/>
      <c r="AA43" s="72"/>
      <c r="AB43" s="72"/>
    </row>
    <row r="44" spans="1:28" ht="17.25" customHeight="1">
      <c r="A44" s="72"/>
      <c r="B44" s="114" t="s">
        <v>155</v>
      </c>
      <c r="C44" s="386" t="s">
        <v>156</v>
      </c>
      <c r="D44" s="286"/>
      <c r="E44" s="286"/>
      <c r="F44" s="286"/>
      <c r="G44" s="287"/>
      <c r="H44" s="145">
        <f>SUM(H35:H43)*0.2</f>
        <v>84.9738924469697</v>
      </c>
      <c r="I44" s="72"/>
      <c r="J44" s="72"/>
      <c r="K44" s="72"/>
      <c r="L44" s="72"/>
      <c r="M44" s="72"/>
      <c r="N44" s="72"/>
      <c r="O44" s="72"/>
      <c r="P44" s="72"/>
      <c r="Q44" s="72"/>
      <c r="R44" s="72"/>
      <c r="S44" s="72"/>
      <c r="T44" s="72"/>
      <c r="U44" s="72"/>
      <c r="V44" s="72"/>
      <c r="W44" s="72"/>
      <c r="X44" s="72"/>
      <c r="Y44" s="72"/>
      <c r="Z44" s="72"/>
      <c r="AA44" s="72"/>
      <c r="AB44" s="72"/>
    </row>
    <row r="45" spans="1:28" ht="17.25" customHeight="1">
      <c r="A45" s="72"/>
      <c r="B45" s="114" t="s">
        <v>157</v>
      </c>
      <c r="C45" s="146" t="s">
        <v>158</v>
      </c>
      <c r="D45" s="387"/>
      <c r="E45" s="286"/>
      <c r="F45" s="286"/>
      <c r="G45" s="287"/>
      <c r="H45" s="145">
        <v>0</v>
      </c>
      <c r="I45" s="72"/>
      <c r="J45" s="72"/>
      <c r="K45" s="72"/>
      <c r="L45" s="86"/>
      <c r="M45" s="72"/>
      <c r="N45" s="72"/>
      <c r="O45" s="72"/>
      <c r="P45" s="72"/>
      <c r="Q45" s="72"/>
      <c r="R45" s="72"/>
      <c r="S45" s="72"/>
      <c r="T45" s="72"/>
      <c r="U45" s="72"/>
      <c r="V45" s="72"/>
      <c r="W45" s="72"/>
      <c r="X45" s="72"/>
      <c r="Y45" s="72"/>
      <c r="Z45" s="72"/>
      <c r="AA45" s="72"/>
      <c r="AB45" s="72"/>
    </row>
    <row r="46" spans="1:28" ht="17.25" customHeight="1">
      <c r="A46" s="72"/>
      <c r="B46" s="114"/>
      <c r="C46" s="146"/>
      <c r="D46" s="387"/>
      <c r="E46" s="286"/>
      <c r="F46" s="286"/>
      <c r="G46" s="287"/>
      <c r="H46" s="145">
        <v>0</v>
      </c>
      <c r="I46" s="72"/>
      <c r="J46" s="72"/>
      <c r="K46" s="72"/>
      <c r="L46" s="72"/>
      <c r="M46" s="72"/>
      <c r="N46" s="72"/>
      <c r="O46" s="72"/>
      <c r="P46" s="72"/>
      <c r="Q46" s="72"/>
      <c r="R46" s="72"/>
      <c r="S46" s="72"/>
      <c r="T46" s="72"/>
      <c r="U46" s="72"/>
      <c r="V46" s="72"/>
      <c r="W46" s="72"/>
      <c r="X46" s="72"/>
      <c r="Y46" s="72"/>
      <c r="Z46" s="72"/>
      <c r="AA46" s="72"/>
      <c r="AB46" s="72"/>
    </row>
    <row r="47" spans="1:28" ht="17.25" customHeight="1">
      <c r="A47" s="72"/>
      <c r="B47" s="114"/>
      <c r="C47" s="146"/>
      <c r="D47" s="387"/>
      <c r="E47" s="286"/>
      <c r="F47" s="286"/>
      <c r="G47" s="287"/>
      <c r="H47" s="147">
        <v>0</v>
      </c>
      <c r="I47" s="72"/>
      <c r="J47" s="72"/>
      <c r="K47" s="72"/>
      <c r="L47" s="72"/>
      <c r="M47" s="72"/>
      <c r="N47" s="72"/>
      <c r="O47" s="72"/>
      <c r="P47" s="72"/>
      <c r="Q47" s="72"/>
      <c r="R47" s="72"/>
      <c r="S47" s="72"/>
      <c r="T47" s="72"/>
      <c r="U47" s="72"/>
      <c r="V47" s="72"/>
      <c r="W47" s="72"/>
      <c r="X47" s="72"/>
      <c r="Y47" s="72"/>
      <c r="Z47" s="72"/>
      <c r="AA47" s="72"/>
      <c r="AB47" s="72"/>
    </row>
    <row r="48" spans="1:28" ht="23.25" customHeight="1">
      <c r="A48" s="148"/>
      <c r="B48" s="388" t="s">
        <v>159</v>
      </c>
      <c r="C48" s="376"/>
      <c r="D48" s="376"/>
      <c r="E48" s="376"/>
      <c r="F48" s="376"/>
      <c r="G48" s="377"/>
      <c r="H48" s="149">
        <f>SUM(H34:H47)</f>
        <v>2092.1133546818178</v>
      </c>
      <c r="I48" s="148"/>
      <c r="J48" s="148"/>
      <c r="K48" s="148"/>
      <c r="L48" s="148"/>
      <c r="M48" s="148"/>
      <c r="N48" s="148"/>
      <c r="O48" s="148"/>
      <c r="P48" s="148"/>
      <c r="Q48" s="148"/>
      <c r="R48" s="148"/>
      <c r="S48" s="148"/>
      <c r="T48" s="148"/>
      <c r="U48" s="148"/>
      <c r="V48" s="148"/>
      <c r="W48" s="148"/>
      <c r="X48" s="148"/>
      <c r="Y48" s="148"/>
      <c r="Z48" s="148"/>
      <c r="AA48" s="148"/>
      <c r="AB48" s="148"/>
    </row>
    <row r="49" spans="1:28" ht="15.75" customHeight="1">
      <c r="A49" s="72"/>
      <c r="B49" s="119"/>
      <c r="C49" s="119"/>
      <c r="D49" s="119"/>
      <c r="E49" s="119"/>
      <c r="F49" s="119"/>
      <c r="G49" s="119"/>
      <c r="H49" s="150"/>
      <c r="I49" s="72"/>
      <c r="J49" s="72"/>
      <c r="K49" s="72"/>
      <c r="L49" s="72"/>
      <c r="M49" s="72"/>
      <c r="N49" s="72"/>
      <c r="O49" s="72"/>
      <c r="P49" s="72"/>
      <c r="Q49" s="72"/>
      <c r="R49" s="72"/>
      <c r="S49" s="72"/>
      <c r="T49" s="72"/>
      <c r="U49" s="72"/>
      <c r="V49" s="72"/>
      <c r="W49" s="72"/>
      <c r="X49" s="72"/>
      <c r="Y49" s="72"/>
      <c r="Z49" s="72"/>
      <c r="AA49" s="72"/>
      <c r="AB49" s="72"/>
    </row>
    <row r="50" spans="1:28" ht="15.75" customHeight="1">
      <c r="A50" s="72"/>
      <c r="B50" s="332" t="s">
        <v>160</v>
      </c>
      <c r="C50" s="333"/>
      <c r="D50" s="334" t="s">
        <v>161</v>
      </c>
      <c r="E50" s="286"/>
      <c r="F50" s="286"/>
      <c r="G50" s="286"/>
      <c r="H50" s="293"/>
      <c r="I50" s="72"/>
      <c r="J50" s="72"/>
      <c r="K50" s="72"/>
      <c r="L50" s="72"/>
      <c r="M50" s="72"/>
      <c r="N50" s="72"/>
      <c r="O50" s="72"/>
      <c r="P50" s="72"/>
      <c r="Q50" s="72"/>
      <c r="R50" s="72"/>
      <c r="S50" s="72"/>
      <c r="T50" s="72"/>
      <c r="U50" s="72"/>
      <c r="V50" s="72"/>
      <c r="W50" s="72"/>
      <c r="X50" s="72"/>
      <c r="Y50" s="72"/>
      <c r="Z50" s="72"/>
      <c r="AA50" s="72"/>
      <c r="AB50" s="72"/>
    </row>
    <row r="51" spans="1:28" ht="37.5" customHeight="1">
      <c r="A51" s="72"/>
      <c r="B51" s="385" t="s">
        <v>162</v>
      </c>
      <c r="C51" s="293"/>
      <c r="D51" s="389" t="s">
        <v>163</v>
      </c>
      <c r="E51" s="286"/>
      <c r="F51" s="286"/>
      <c r="G51" s="286"/>
      <c r="H51" s="293"/>
      <c r="I51" s="72"/>
      <c r="J51" s="72"/>
      <c r="K51" s="72"/>
      <c r="L51" s="72"/>
      <c r="M51" s="72"/>
      <c r="N51" s="72"/>
      <c r="O51" s="72"/>
      <c r="P51" s="72"/>
      <c r="Q51" s="72"/>
      <c r="R51" s="72"/>
      <c r="S51" s="72"/>
      <c r="T51" s="72"/>
      <c r="U51" s="72"/>
      <c r="V51" s="72"/>
      <c r="W51" s="72"/>
      <c r="X51" s="72"/>
      <c r="Y51" s="72"/>
      <c r="Z51" s="72"/>
      <c r="AA51" s="72"/>
      <c r="AB51" s="72"/>
    </row>
    <row r="52" spans="1:28" ht="15.75" customHeight="1">
      <c r="A52" s="72"/>
      <c r="B52" s="151"/>
      <c r="C52" s="334" t="s">
        <v>164</v>
      </c>
      <c r="D52" s="286"/>
      <c r="E52" s="286"/>
      <c r="F52" s="286"/>
      <c r="G52" s="287"/>
      <c r="H52" s="137" t="s">
        <v>165</v>
      </c>
      <c r="I52" s="72"/>
      <c r="J52" s="72"/>
      <c r="K52" s="72"/>
      <c r="L52" s="72"/>
      <c r="M52" s="72"/>
      <c r="N52" s="72"/>
      <c r="O52" s="72"/>
      <c r="P52" s="72"/>
      <c r="Q52" s="72"/>
      <c r="R52" s="72"/>
      <c r="S52" s="72"/>
      <c r="T52" s="72"/>
      <c r="U52" s="72"/>
      <c r="V52" s="72"/>
      <c r="W52" s="72"/>
      <c r="X52" s="72"/>
      <c r="Y52" s="72"/>
      <c r="Z52" s="72"/>
      <c r="AA52" s="72"/>
      <c r="AB52" s="72"/>
    </row>
    <row r="53" spans="1:28" ht="19.5" customHeight="1">
      <c r="A53" s="95"/>
      <c r="B53" s="114" t="s">
        <v>107</v>
      </c>
      <c r="C53" s="374" t="s">
        <v>166</v>
      </c>
      <c r="D53" s="286"/>
      <c r="E53" s="287"/>
      <c r="F53" s="390">
        <f>ROUND(1/12,4)</f>
        <v>8.3299999999999999E-2</v>
      </c>
      <c r="G53" s="287"/>
      <c r="H53" s="152">
        <f>H48*F53</f>
        <v>174.27304244499541</v>
      </c>
      <c r="I53" s="95"/>
      <c r="J53" s="95"/>
      <c r="K53" s="95"/>
      <c r="L53" s="95"/>
      <c r="M53" s="95"/>
      <c r="N53" s="95"/>
      <c r="O53" s="95"/>
      <c r="P53" s="95"/>
      <c r="Q53" s="95"/>
      <c r="R53" s="95"/>
      <c r="S53" s="95"/>
      <c r="T53" s="95"/>
      <c r="U53" s="95"/>
      <c r="V53" s="95"/>
      <c r="W53" s="95"/>
      <c r="X53" s="95"/>
      <c r="Y53" s="95"/>
      <c r="Z53" s="95"/>
      <c r="AA53" s="95"/>
      <c r="AB53" s="95"/>
    </row>
    <row r="54" spans="1:28" ht="19.5" customHeight="1">
      <c r="A54" s="95"/>
      <c r="B54" s="114" t="s">
        <v>109</v>
      </c>
      <c r="C54" s="374" t="s">
        <v>167</v>
      </c>
      <c r="D54" s="286"/>
      <c r="E54" s="287"/>
      <c r="F54" s="391">
        <v>3.0249999999999999E-2</v>
      </c>
      <c r="G54" s="287"/>
      <c r="H54" s="152">
        <f>H48*F54</f>
        <v>63.286428979124985</v>
      </c>
      <c r="I54" s="95"/>
      <c r="J54" s="95"/>
      <c r="K54" s="95"/>
      <c r="L54" s="95"/>
      <c r="M54" s="95"/>
      <c r="N54" s="95"/>
      <c r="O54" s="95"/>
      <c r="P54" s="95"/>
      <c r="Q54" s="95"/>
      <c r="R54" s="95"/>
      <c r="S54" s="95"/>
      <c r="T54" s="95"/>
      <c r="U54" s="95"/>
      <c r="V54" s="95"/>
      <c r="W54" s="95"/>
      <c r="X54" s="95"/>
      <c r="Y54" s="95"/>
      <c r="Z54" s="95"/>
      <c r="AA54" s="95"/>
      <c r="AB54" s="95"/>
    </row>
    <row r="55" spans="1:28" ht="19.5" customHeight="1">
      <c r="A55" s="95"/>
      <c r="B55" s="392" t="s">
        <v>168</v>
      </c>
      <c r="C55" s="286"/>
      <c r="D55" s="286"/>
      <c r="E55" s="286"/>
      <c r="F55" s="286"/>
      <c r="G55" s="287"/>
      <c r="H55" s="153">
        <f>SUM(H53:H54)</f>
        <v>237.5594714241204</v>
      </c>
      <c r="I55" s="95"/>
      <c r="J55" s="95"/>
      <c r="K55" s="95"/>
      <c r="L55" s="95"/>
      <c r="M55" s="95"/>
      <c r="N55" s="95"/>
      <c r="O55" s="95"/>
      <c r="P55" s="95"/>
      <c r="Q55" s="95"/>
      <c r="R55" s="95"/>
      <c r="S55" s="95"/>
      <c r="T55" s="95"/>
      <c r="U55" s="95"/>
      <c r="V55" s="95"/>
      <c r="W55" s="95"/>
      <c r="X55" s="95"/>
      <c r="Y55" s="95"/>
      <c r="Z55" s="95"/>
      <c r="AA55" s="95"/>
      <c r="AB55" s="95"/>
    </row>
    <row r="56" spans="1:28" ht="19.5" customHeight="1">
      <c r="A56" s="95"/>
      <c r="B56" s="123" t="s">
        <v>111</v>
      </c>
      <c r="C56" s="120" t="s">
        <v>169</v>
      </c>
      <c r="D56" s="154"/>
      <c r="E56" s="155"/>
      <c r="F56" s="156"/>
      <c r="G56" s="157">
        <f>F69</f>
        <v>0.36800000000000005</v>
      </c>
      <c r="H56" s="152">
        <f>G56*H55</f>
        <v>87.421885484076327</v>
      </c>
      <c r="I56" s="95"/>
      <c r="J56" s="95"/>
      <c r="K56" s="95"/>
      <c r="L56" s="95"/>
      <c r="M56" s="95"/>
      <c r="N56" s="95"/>
      <c r="O56" s="95"/>
      <c r="P56" s="95"/>
      <c r="Q56" s="95"/>
      <c r="R56" s="95"/>
      <c r="S56" s="95"/>
      <c r="T56" s="95"/>
      <c r="U56" s="95"/>
      <c r="V56" s="95"/>
      <c r="W56" s="95"/>
      <c r="X56" s="95"/>
      <c r="Y56" s="95"/>
      <c r="Z56" s="95"/>
      <c r="AA56" s="95"/>
      <c r="AB56" s="95"/>
    </row>
    <row r="57" spans="1:28" ht="29.25" customHeight="1">
      <c r="A57" s="158"/>
      <c r="B57" s="385" t="s">
        <v>170</v>
      </c>
      <c r="C57" s="286"/>
      <c r="D57" s="286"/>
      <c r="E57" s="286"/>
      <c r="F57" s="286"/>
      <c r="G57" s="287"/>
      <c r="H57" s="159">
        <f>SUM(H55:H56)</f>
        <v>324.98135690819674</v>
      </c>
      <c r="I57" s="158"/>
      <c r="J57" s="158"/>
      <c r="K57" s="158"/>
      <c r="L57" s="158"/>
      <c r="M57" s="158"/>
      <c r="N57" s="158"/>
      <c r="O57" s="158"/>
      <c r="P57" s="158"/>
      <c r="Q57" s="158"/>
      <c r="R57" s="158"/>
      <c r="S57" s="158"/>
      <c r="T57" s="158"/>
      <c r="U57" s="158"/>
      <c r="V57" s="158"/>
      <c r="W57" s="158"/>
      <c r="X57" s="158"/>
      <c r="Y57" s="158"/>
      <c r="Z57" s="158"/>
      <c r="AA57" s="158"/>
      <c r="AB57" s="158"/>
    </row>
    <row r="58" spans="1:28" ht="13.5" customHeight="1">
      <c r="A58" s="72"/>
      <c r="B58" s="160"/>
      <c r="C58" s="119"/>
      <c r="D58" s="119"/>
      <c r="E58" s="119"/>
      <c r="F58" s="119"/>
      <c r="G58" s="119"/>
      <c r="H58" s="161"/>
      <c r="I58" s="72"/>
      <c r="J58" s="72"/>
      <c r="K58" s="72"/>
      <c r="L58" s="72"/>
      <c r="M58" s="72"/>
      <c r="N58" s="72"/>
      <c r="O58" s="72"/>
      <c r="P58" s="72"/>
      <c r="Q58" s="72"/>
      <c r="R58" s="72"/>
      <c r="S58" s="72"/>
      <c r="T58" s="72"/>
      <c r="U58" s="72"/>
      <c r="V58" s="72"/>
      <c r="W58" s="72"/>
      <c r="X58" s="72"/>
      <c r="Y58" s="72"/>
      <c r="Z58" s="72"/>
      <c r="AA58" s="72"/>
      <c r="AB58" s="72"/>
    </row>
    <row r="59" spans="1:28" ht="37.5" customHeight="1">
      <c r="A59" s="72"/>
      <c r="B59" s="385" t="s">
        <v>171</v>
      </c>
      <c r="C59" s="293"/>
      <c r="D59" s="389" t="s">
        <v>172</v>
      </c>
      <c r="E59" s="286"/>
      <c r="F59" s="286"/>
      <c r="G59" s="286"/>
      <c r="H59" s="293"/>
      <c r="I59" s="72"/>
      <c r="J59" s="72"/>
      <c r="K59" s="72"/>
      <c r="L59" s="72"/>
      <c r="M59" s="72"/>
      <c r="N59" s="72"/>
      <c r="O59" s="72"/>
      <c r="P59" s="72"/>
      <c r="Q59" s="72"/>
      <c r="R59" s="72"/>
      <c r="S59" s="72"/>
      <c r="T59" s="72"/>
      <c r="U59" s="72"/>
      <c r="V59" s="72"/>
      <c r="W59" s="72"/>
      <c r="X59" s="72"/>
      <c r="Y59" s="72"/>
      <c r="Z59" s="72"/>
      <c r="AA59" s="72"/>
      <c r="AB59" s="72"/>
    </row>
    <row r="60" spans="1:28" ht="15.75" customHeight="1">
      <c r="A60" s="72"/>
      <c r="B60" s="162"/>
      <c r="C60" s="334" t="s">
        <v>164</v>
      </c>
      <c r="D60" s="286"/>
      <c r="E60" s="287"/>
      <c r="F60" s="346" t="s">
        <v>173</v>
      </c>
      <c r="G60" s="393"/>
      <c r="H60" s="163" t="s">
        <v>165</v>
      </c>
      <c r="I60" s="72"/>
      <c r="J60" s="72"/>
      <c r="K60" s="72"/>
      <c r="L60" s="72"/>
      <c r="M60" s="72"/>
      <c r="N60" s="72"/>
      <c r="O60" s="72"/>
      <c r="P60" s="72"/>
      <c r="Q60" s="72"/>
      <c r="R60" s="72"/>
      <c r="S60" s="72"/>
      <c r="T60" s="72"/>
      <c r="U60" s="72"/>
      <c r="V60" s="72"/>
      <c r="W60" s="72"/>
      <c r="X60" s="72"/>
      <c r="Y60" s="72"/>
      <c r="Z60" s="72"/>
      <c r="AA60" s="72"/>
      <c r="AB60" s="72"/>
    </row>
    <row r="61" spans="1:28" ht="17.25" customHeight="1">
      <c r="A61" s="95"/>
      <c r="B61" s="114" t="s">
        <v>107</v>
      </c>
      <c r="C61" s="374" t="s">
        <v>174</v>
      </c>
      <c r="D61" s="286"/>
      <c r="E61" s="287"/>
      <c r="F61" s="390">
        <v>0.2</v>
      </c>
      <c r="G61" s="287"/>
      <c r="H61" s="152">
        <f t="shared" ref="H61:H68" si="0">ROUND($H$48*F61,2)</f>
        <v>418.42</v>
      </c>
      <c r="I61" s="95"/>
      <c r="J61" s="95"/>
      <c r="K61" s="95"/>
      <c r="L61" s="95"/>
      <c r="M61" s="95"/>
      <c r="N61" s="95"/>
      <c r="O61" s="95"/>
      <c r="P61" s="95"/>
      <c r="Q61" s="95"/>
      <c r="R61" s="95"/>
      <c r="S61" s="95"/>
      <c r="T61" s="95"/>
      <c r="U61" s="95"/>
      <c r="V61" s="95"/>
      <c r="W61" s="95"/>
      <c r="X61" s="95"/>
      <c r="Y61" s="95"/>
      <c r="Z61" s="95"/>
      <c r="AA61" s="95"/>
      <c r="AB61" s="95"/>
    </row>
    <row r="62" spans="1:28" ht="17.25" customHeight="1">
      <c r="A62" s="95"/>
      <c r="B62" s="114" t="s">
        <v>109</v>
      </c>
      <c r="C62" s="374" t="s">
        <v>175</v>
      </c>
      <c r="D62" s="286"/>
      <c r="E62" s="287"/>
      <c r="F62" s="390">
        <v>2.5000000000000001E-2</v>
      </c>
      <c r="G62" s="287"/>
      <c r="H62" s="152">
        <f t="shared" si="0"/>
        <v>52.3</v>
      </c>
      <c r="I62" s="95"/>
      <c r="J62" s="95"/>
      <c r="K62" s="95"/>
      <c r="L62" s="95"/>
      <c r="M62" s="95"/>
      <c r="N62" s="95"/>
      <c r="O62" s="95"/>
      <c r="P62" s="95"/>
      <c r="Q62" s="95"/>
      <c r="R62" s="95"/>
      <c r="S62" s="95"/>
      <c r="T62" s="95"/>
      <c r="U62" s="95"/>
      <c r="V62" s="95"/>
      <c r="W62" s="95"/>
      <c r="X62" s="95"/>
      <c r="Y62" s="95"/>
      <c r="Z62" s="95"/>
      <c r="AA62" s="95"/>
      <c r="AB62" s="95"/>
    </row>
    <row r="63" spans="1:28" ht="17.25" customHeight="1">
      <c r="A63" s="95"/>
      <c r="B63" s="114" t="s">
        <v>111</v>
      </c>
      <c r="C63" s="374" t="s">
        <v>176</v>
      </c>
      <c r="D63" s="286"/>
      <c r="E63" s="287"/>
      <c r="F63" s="390">
        <f>('1-ABA-DE-CARREGAMENTO'!C49*'1-ABA-DE-CARREGAMENTO'!C50)/100</f>
        <v>0.03</v>
      </c>
      <c r="G63" s="287"/>
      <c r="H63" s="152">
        <f t="shared" si="0"/>
        <v>62.76</v>
      </c>
      <c r="I63" s="95"/>
      <c r="J63" s="95"/>
      <c r="K63" s="95"/>
      <c r="L63" s="95"/>
      <c r="M63" s="95"/>
      <c r="N63" s="95"/>
      <c r="O63" s="95"/>
      <c r="P63" s="95"/>
      <c r="Q63" s="95"/>
      <c r="R63" s="95"/>
      <c r="S63" s="95"/>
      <c r="T63" s="95"/>
      <c r="U63" s="95"/>
      <c r="V63" s="95"/>
      <c r="W63" s="95"/>
      <c r="X63" s="95"/>
      <c r="Y63" s="95"/>
      <c r="Z63" s="95"/>
      <c r="AA63" s="95"/>
      <c r="AB63" s="95"/>
    </row>
    <row r="64" spans="1:28" ht="17.25" customHeight="1">
      <c r="A64" s="95"/>
      <c r="B64" s="114" t="s">
        <v>114</v>
      </c>
      <c r="C64" s="374" t="s">
        <v>177</v>
      </c>
      <c r="D64" s="286"/>
      <c r="E64" s="287"/>
      <c r="F64" s="390">
        <v>1.4999999999999999E-2</v>
      </c>
      <c r="G64" s="287"/>
      <c r="H64" s="152">
        <f t="shared" si="0"/>
        <v>31.38</v>
      </c>
      <c r="I64" s="95"/>
      <c r="J64" s="95"/>
      <c r="K64" s="95"/>
      <c r="L64" s="95"/>
      <c r="M64" s="95"/>
      <c r="N64" s="95"/>
      <c r="O64" s="95"/>
      <c r="P64" s="95"/>
      <c r="Q64" s="95"/>
      <c r="R64" s="95"/>
      <c r="S64" s="95"/>
      <c r="T64" s="95"/>
      <c r="U64" s="95"/>
      <c r="V64" s="95"/>
      <c r="W64" s="95"/>
      <c r="X64" s="95"/>
      <c r="Y64" s="95"/>
      <c r="Z64" s="95"/>
      <c r="AA64" s="95"/>
      <c r="AB64" s="95"/>
    </row>
    <row r="65" spans="1:28" ht="17.25" customHeight="1">
      <c r="A65" s="95"/>
      <c r="B65" s="114" t="s">
        <v>145</v>
      </c>
      <c r="C65" s="374" t="s">
        <v>178</v>
      </c>
      <c r="D65" s="286"/>
      <c r="E65" s="287"/>
      <c r="F65" s="390">
        <v>0.01</v>
      </c>
      <c r="G65" s="287"/>
      <c r="H65" s="152">
        <f t="shared" si="0"/>
        <v>20.92</v>
      </c>
      <c r="I65" s="95"/>
      <c r="J65" s="95"/>
      <c r="K65" s="95"/>
      <c r="L65" s="95"/>
      <c r="M65" s="95"/>
      <c r="N65" s="95"/>
      <c r="O65" s="95"/>
      <c r="P65" s="95"/>
      <c r="Q65" s="95"/>
      <c r="R65" s="95"/>
      <c r="S65" s="95"/>
      <c r="T65" s="95"/>
      <c r="U65" s="95"/>
      <c r="V65" s="95"/>
      <c r="W65" s="95"/>
      <c r="X65" s="95"/>
      <c r="Y65" s="95"/>
      <c r="Z65" s="95"/>
      <c r="AA65" s="95"/>
      <c r="AB65" s="95"/>
    </row>
    <row r="66" spans="1:28" ht="17.25" customHeight="1">
      <c r="A66" s="95"/>
      <c r="B66" s="114" t="s">
        <v>147</v>
      </c>
      <c r="C66" s="374" t="s">
        <v>179</v>
      </c>
      <c r="D66" s="286"/>
      <c r="E66" s="287"/>
      <c r="F66" s="390">
        <v>6.0000000000000001E-3</v>
      </c>
      <c r="G66" s="287"/>
      <c r="H66" s="152">
        <f t="shared" si="0"/>
        <v>12.55</v>
      </c>
      <c r="I66" s="95"/>
      <c r="J66" s="95"/>
      <c r="K66" s="95"/>
      <c r="L66" s="95"/>
      <c r="M66" s="95"/>
      <c r="N66" s="95"/>
      <c r="O66" s="95"/>
      <c r="P66" s="95"/>
      <c r="Q66" s="95"/>
      <c r="R66" s="95"/>
      <c r="S66" s="95"/>
      <c r="T66" s="95"/>
      <c r="U66" s="95"/>
      <c r="V66" s="95"/>
      <c r="W66" s="95"/>
      <c r="X66" s="95"/>
      <c r="Y66" s="95"/>
      <c r="Z66" s="95"/>
      <c r="AA66" s="95"/>
      <c r="AB66" s="95"/>
    </row>
    <row r="67" spans="1:28" ht="17.25" customHeight="1">
      <c r="A67" s="95"/>
      <c r="B67" s="114" t="s">
        <v>149</v>
      </c>
      <c r="C67" s="374" t="s">
        <v>180</v>
      </c>
      <c r="D67" s="286"/>
      <c r="E67" s="287"/>
      <c r="F67" s="390">
        <v>2E-3</v>
      </c>
      <c r="G67" s="287"/>
      <c r="H67" s="152">
        <f t="shared" si="0"/>
        <v>4.18</v>
      </c>
      <c r="I67" s="95"/>
      <c r="J67" s="95"/>
      <c r="K67" s="95"/>
      <c r="L67" s="95"/>
      <c r="M67" s="95"/>
      <c r="N67" s="95"/>
      <c r="O67" s="95"/>
      <c r="P67" s="95"/>
      <c r="Q67" s="95"/>
      <c r="R67" s="95"/>
      <c r="S67" s="95"/>
      <c r="T67" s="95"/>
      <c r="U67" s="95"/>
      <c r="V67" s="95"/>
      <c r="W67" s="95"/>
      <c r="X67" s="95"/>
      <c r="Y67" s="95"/>
      <c r="Z67" s="95"/>
      <c r="AA67" s="95"/>
      <c r="AB67" s="95"/>
    </row>
    <row r="68" spans="1:28" ht="17.25" customHeight="1">
      <c r="A68" s="95"/>
      <c r="B68" s="114" t="s">
        <v>151</v>
      </c>
      <c r="C68" s="374" t="s">
        <v>181</v>
      </c>
      <c r="D68" s="286"/>
      <c r="E68" s="287"/>
      <c r="F68" s="390">
        <v>0.08</v>
      </c>
      <c r="G68" s="287"/>
      <c r="H68" s="152">
        <f t="shared" si="0"/>
        <v>167.37</v>
      </c>
      <c r="I68" s="95"/>
      <c r="J68" s="95"/>
      <c r="K68" s="95"/>
      <c r="L68" s="95"/>
      <c r="M68" s="95"/>
      <c r="N68" s="95"/>
      <c r="O68" s="95"/>
      <c r="P68" s="95"/>
      <c r="Q68" s="95"/>
      <c r="R68" s="95"/>
      <c r="S68" s="95"/>
      <c r="T68" s="95"/>
      <c r="U68" s="95"/>
      <c r="V68" s="95"/>
      <c r="W68" s="95"/>
      <c r="X68" s="95"/>
      <c r="Y68" s="95"/>
      <c r="Z68" s="95"/>
      <c r="AA68" s="95"/>
      <c r="AB68" s="95"/>
    </row>
    <row r="69" spans="1:28" ht="31.5" customHeight="1">
      <c r="A69" s="148"/>
      <c r="B69" s="404" t="s">
        <v>182</v>
      </c>
      <c r="C69" s="286"/>
      <c r="D69" s="286"/>
      <c r="E69" s="287"/>
      <c r="F69" s="405">
        <f>SUM(F61:G68)</f>
        <v>0.36800000000000005</v>
      </c>
      <c r="G69" s="287"/>
      <c r="H69" s="164">
        <f>SUM(H61:H68)</f>
        <v>769.87999999999988</v>
      </c>
      <c r="I69" s="148"/>
      <c r="J69" s="148"/>
      <c r="K69" s="148"/>
      <c r="L69" s="148"/>
      <c r="M69" s="148"/>
      <c r="N69" s="148"/>
      <c r="O69" s="148"/>
      <c r="P69" s="148"/>
      <c r="Q69" s="148"/>
      <c r="R69" s="148"/>
      <c r="S69" s="148"/>
      <c r="T69" s="148"/>
      <c r="U69" s="148"/>
      <c r="V69" s="148"/>
      <c r="W69" s="148"/>
      <c r="X69" s="148"/>
      <c r="Y69" s="148"/>
      <c r="Z69" s="148"/>
      <c r="AA69" s="148"/>
      <c r="AB69" s="148"/>
    </row>
    <row r="70" spans="1:28" ht="12.75" customHeight="1">
      <c r="A70" s="72"/>
      <c r="B70" s="160"/>
      <c r="C70" s="165"/>
      <c r="D70" s="165"/>
      <c r="E70" s="165"/>
      <c r="F70" s="166"/>
      <c r="G70" s="166"/>
      <c r="H70" s="167"/>
      <c r="I70" s="72"/>
      <c r="J70" s="72"/>
      <c r="K70" s="72"/>
      <c r="L70" s="72"/>
      <c r="M70" s="72"/>
      <c r="N70" s="72"/>
      <c r="O70" s="72"/>
      <c r="P70" s="72"/>
      <c r="Q70" s="72"/>
      <c r="R70" s="72"/>
      <c r="S70" s="72"/>
      <c r="T70" s="72"/>
      <c r="U70" s="72"/>
      <c r="V70" s="72"/>
      <c r="W70" s="72"/>
      <c r="X70" s="72"/>
      <c r="Y70" s="72"/>
      <c r="Z70" s="72"/>
      <c r="AA70" s="72"/>
      <c r="AB70" s="72"/>
    </row>
    <row r="71" spans="1:28" ht="21.75" customHeight="1">
      <c r="A71" s="72"/>
      <c r="B71" s="385" t="s">
        <v>183</v>
      </c>
      <c r="C71" s="293"/>
      <c r="D71" s="389" t="s">
        <v>184</v>
      </c>
      <c r="E71" s="286"/>
      <c r="F71" s="286"/>
      <c r="G71" s="286"/>
      <c r="H71" s="293"/>
      <c r="I71" s="72"/>
      <c r="J71" s="72"/>
      <c r="K71" s="72"/>
      <c r="L71" s="72"/>
      <c r="M71" s="72"/>
      <c r="N71" s="72"/>
      <c r="O71" s="72"/>
      <c r="P71" s="72"/>
      <c r="Q71" s="72"/>
      <c r="R71" s="72"/>
      <c r="S71" s="72"/>
      <c r="T71" s="72"/>
      <c r="U71" s="72"/>
      <c r="V71" s="72"/>
      <c r="W71" s="72"/>
      <c r="X71" s="72"/>
      <c r="Y71" s="72"/>
      <c r="Z71" s="72"/>
      <c r="AA71" s="72"/>
      <c r="AB71" s="72"/>
    </row>
    <row r="72" spans="1:28" ht="15.75" customHeight="1">
      <c r="A72" s="72"/>
      <c r="B72" s="162"/>
      <c r="C72" s="334" t="s">
        <v>164</v>
      </c>
      <c r="D72" s="286"/>
      <c r="E72" s="286"/>
      <c r="F72" s="286"/>
      <c r="G72" s="287"/>
      <c r="H72" s="259" t="s">
        <v>165</v>
      </c>
      <c r="I72" s="72"/>
      <c r="J72" s="72"/>
      <c r="K72" s="72"/>
      <c r="L72" s="72"/>
      <c r="M72" s="72"/>
      <c r="N72" s="72"/>
      <c r="O72" s="72"/>
      <c r="P72" s="72"/>
      <c r="Q72" s="72"/>
      <c r="R72" s="72"/>
      <c r="S72" s="72"/>
      <c r="T72" s="72"/>
      <c r="U72" s="72"/>
      <c r="V72" s="72"/>
      <c r="W72" s="72"/>
      <c r="X72" s="72"/>
      <c r="Y72" s="72"/>
      <c r="Z72" s="72"/>
      <c r="AA72" s="72"/>
      <c r="AB72" s="72"/>
    </row>
    <row r="73" spans="1:28" ht="16.5" customHeight="1">
      <c r="A73" s="95"/>
      <c r="B73" s="408" t="s">
        <v>107</v>
      </c>
      <c r="C73" s="410" t="s">
        <v>285</v>
      </c>
      <c r="D73" s="394" t="s">
        <v>286</v>
      </c>
      <c r="E73" s="395"/>
      <c r="F73" s="396">
        <f>H34</f>
        <v>1582.27</v>
      </c>
      <c r="G73" s="395"/>
      <c r="H73" s="409">
        <f>IF(F75&lt;=0,"-",ROUND((((F77*F75)*2)-(F73*0.06))*(1-0.0925),2)*1)</f>
        <v>4.78</v>
      </c>
      <c r="I73" s="95"/>
      <c r="J73" s="95"/>
      <c r="K73" s="95"/>
      <c r="L73" s="95"/>
      <c r="M73" s="95"/>
      <c r="N73" s="95"/>
      <c r="O73" s="95"/>
      <c r="P73" s="95"/>
      <c r="Q73" s="95"/>
      <c r="R73" s="95"/>
      <c r="S73" s="95"/>
      <c r="T73" s="95"/>
      <c r="U73" s="95"/>
      <c r="V73" s="95"/>
      <c r="W73" s="95"/>
      <c r="X73" s="95"/>
      <c r="Y73" s="95"/>
      <c r="Z73" s="95"/>
      <c r="AA73" s="95"/>
      <c r="AB73" s="95"/>
    </row>
    <row r="74" spans="1:28" ht="16.5" customHeight="1">
      <c r="A74" s="95"/>
      <c r="B74" s="324"/>
      <c r="C74" s="411"/>
      <c r="D74" s="412" t="s">
        <v>187</v>
      </c>
      <c r="E74" s="398"/>
      <c r="F74" s="397">
        <f>'1-ABA-DE-CARREGAMENTO'!C57</f>
        <v>2</v>
      </c>
      <c r="G74" s="398"/>
      <c r="H74" s="324"/>
      <c r="I74" s="95"/>
      <c r="J74" s="95"/>
      <c r="K74" s="95"/>
      <c r="L74" s="95"/>
      <c r="M74" s="95"/>
      <c r="N74" s="95"/>
      <c r="O74" s="95"/>
      <c r="P74" s="95"/>
      <c r="Q74" s="95"/>
      <c r="R74" s="95"/>
      <c r="S74" s="95"/>
      <c r="T74" s="95"/>
      <c r="U74" s="95"/>
      <c r="V74" s="95"/>
      <c r="W74" s="95"/>
      <c r="X74" s="95"/>
      <c r="Y74" s="95"/>
      <c r="Z74" s="95"/>
      <c r="AA74" s="95"/>
      <c r="AB74" s="95"/>
    </row>
    <row r="75" spans="1:28" ht="24.75" customHeight="1">
      <c r="A75" s="95"/>
      <c r="B75" s="325"/>
      <c r="C75" s="339"/>
      <c r="D75" s="413" t="s">
        <v>287</v>
      </c>
      <c r="E75" s="400"/>
      <c r="F75" s="399">
        <f>'1-ABA-DE-CARREGAMENTO'!C56</f>
        <v>3.34</v>
      </c>
      <c r="G75" s="400"/>
      <c r="H75" s="325"/>
      <c r="I75" s="168"/>
      <c r="J75" s="95"/>
      <c r="K75" s="95"/>
      <c r="L75" s="95"/>
      <c r="M75" s="95"/>
      <c r="N75" s="95"/>
      <c r="O75" s="95"/>
      <c r="P75" s="95"/>
      <c r="Q75" s="95"/>
      <c r="R75" s="95"/>
      <c r="S75" s="95"/>
      <c r="T75" s="95"/>
      <c r="U75" s="95"/>
      <c r="V75" s="95"/>
      <c r="W75" s="95"/>
      <c r="X75" s="95"/>
      <c r="Y75" s="95"/>
      <c r="Z75" s="95"/>
      <c r="AA75" s="95"/>
      <c r="AB75" s="95"/>
    </row>
    <row r="76" spans="1:28" ht="24.75" customHeight="1">
      <c r="A76" s="95"/>
      <c r="B76" s="408" t="s">
        <v>109</v>
      </c>
      <c r="C76" s="414" t="s">
        <v>189</v>
      </c>
      <c r="D76" s="415" t="s">
        <v>288</v>
      </c>
      <c r="E76" s="416"/>
      <c r="F76" s="401">
        <f>'1-ABA-DE-CARREGAMENTO'!C51</f>
        <v>20.18</v>
      </c>
      <c r="G76" s="395"/>
      <c r="H76" s="402">
        <f>ROUND(((F76*F77)-((F76*F77)*F78))*(1-0.0925),2)</f>
        <v>222.51</v>
      </c>
      <c r="I76" s="168"/>
      <c r="J76" s="95"/>
      <c r="K76" s="95"/>
      <c r="L76" s="95"/>
      <c r="M76" s="95"/>
      <c r="N76" s="95"/>
      <c r="O76" s="95"/>
      <c r="P76" s="95"/>
      <c r="Q76" s="95"/>
      <c r="R76" s="95"/>
      <c r="S76" s="95"/>
      <c r="T76" s="95"/>
      <c r="U76" s="95"/>
      <c r="V76" s="95"/>
      <c r="W76" s="95"/>
      <c r="X76" s="95"/>
      <c r="Y76" s="95"/>
      <c r="Z76" s="95"/>
      <c r="AA76" s="95"/>
      <c r="AB76" s="95"/>
    </row>
    <row r="77" spans="1:28" ht="16.5" customHeight="1">
      <c r="A77" s="95"/>
      <c r="B77" s="324"/>
      <c r="C77" s="324"/>
      <c r="D77" s="412" t="s">
        <v>191</v>
      </c>
      <c r="E77" s="398"/>
      <c r="F77" s="397">
        <f>'1-ABA-DE-CARREGAMENTO'!C53</f>
        <v>15</v>
      </c>
      <c r="G77" s="398"/>
      <c r="H77" s="324"/>
      <c r="I77" s="95"/>
      <c r="J77" s="168"/>
      <c r="K77" s="95"/>
      <c r="L77" s="95"/>
      <c r="M77" s="95"/>
      <c r="N77" s="95"/>
      <c r="O77" s="95"/>
      <c r="P77" s="95"/>
      <c r="Q77" s="95"/>
      <c r="R77" s="95"/>
      <c r="S77" s="95"/>
      <c r="T77" s="95"/>
      <c r="U77" s="95"/>
      <c r="V77" s="95"/>
      <c r="W77" s="95"/>
      <c r="X77" s="95"/>
      <c r="Y77" s="95"/>
      <c r="Z77" s="95"/>
      <c r="AA77" s="95"/>
      <c r="AB77" s="95"/>
    </row>
    <row r="78" spans="1:28" ht="16.5" customHeight="1">
      <c r="A78" s="95"/>
      <c r="B78" s="325"/>
      <c r="C78" s="325"/>
      <c r="D78" s="418" t="s">
        <v>192</v>
      </c>
      <c r="E78" s="400"/>
      <c r="F78" s="403">
        <f>'1-ABA-DE-CARREGAMENTO'!C52</f>
        <v>0.19</v>
      </c>
      <c r="G78" s="400"/>
      <c r="H78" s="325"/>
      <c r="I78" s="95"/>
      <c r="J78" s="168"/>
      <c r="K78" s="95"/>
      <c r="L78" s="95"/>
      <c r="M78" s="95"/>
      <c r="N78" s="95"/>
      <c r="O78" s="95"/>
      <c r="P78" s="95"/>
      <c r="Q78" s="95"/>
      <c r="R78" s="95"/>
      <c r="S78" s="95"/>
      <c r="T78" s="95"/>
      <c r="U78" s="95"/>
      <c r="V78" s="95"/>
      <c r="W78" s="95"/>
      <c r="X78" s="95"/>
      <c r="Y78" s="95"/>
      <c r="Z78" s="95"/>
      <c r="AA78" s="95"/>
      <c r="AB78" s="95"/>
    </row>
    <row r="79" spans="1:28" ht="16.5" customHeight="1">
      <c r="A79" s="95"/>
      <c r="B79" s="114" t="s">
        <v>111</v>
      </c>
      <c r="C79" s="374" t="s">
        <v>193</v>
      </c>
      <c r="D79" s="286"/>
      <c r="E79" s="286"/>
      <c r="F79" s="286"/>
      <c r="G79" s="287"/>
      <c r="H79" s="171">
        <v>0</v>
      </c>
      <c r="I79" s="95"/>
      <c r="J79" s="95"/>
      <c r="K79" s="95"/>
      <c r="L79" s="95"/>
      <c r="M79" s="95"/>
      <c r="N79" s="95"/>
      <c r="O79" s="95"/>
      <c r="P79" s="95"/>
      <c r="Q79" s="95"/>
      <c r="R79" s="95"/>
      <c r="S79" s="95"/>
      <c r="T79" s="95"/>
      <c r="U79" s="95"/>
      <c r="V79" s="95"/>
      <c r="W79" s="95"/>
      <c r="X79" s="95"/>
      <c r="Y79" s="95"/>
      <c r="Z79" s="95"/>
      <c r="AA79" s="95"/>
      <c r="AB79" s="95"/>
    </row>
    <row r="80" spans="1:28" ht="32.25" customHeight="1">
      <c r="A80" s="95"/>
      <c r="B80" s="114" t="s">
        <v>114</v>
      </c>
      <c r="C80" s="363" t="s">
        <v>194</v>
      </c>
      <c r="D80" s="286"/>
      <c r="E80" s="286"/>
      <c r="F80" s="286"/>
      <c r="G80" s="287"/>
      <c r="H80" s="171">
        <f>'1-ABA-DE-CARREGAMENTO'!C59</f>
        <v>17.32</v>
      </c>
      <c r="I80" s="95"/>
      <c r="J80" s="95"/>
      <c r="K80" s="95"/>
      <c r="L80" s="95"/>
      <c r="M80" s="95"/>
      <c r="N80" s="95"/>
      <c r="O80" s="95"/>
      <c r="P80" s="95"/>
      <c r="Q80" s="95"/>
      <c r="R80" s="95"/>
      <c r="S80" s="95"/>
      <c r="T80" s="95"/>
      <c r="U80" s="95"/>
      <c r="V80" s="95"/>
      <c r="W80" s="95"/>
      <c r="X80" s="95"/>
      <c r="Y80" s="95"/>
      <c r="Z80" s="95"/>
      <c r="AA80" s="95"/>
      <c r="AB80" s="95"/>
    </row>
    <row r="81" spans="1:29" ht="16.5" customHeight="1">
      <c r="A81" s="95"/>
      <c r="B81" s="114" t="s">
        <v>145</v>
      </c>
      <c r="C81" s="374" t="s">
        <v>195</v>
      </c>
      <c r="D81" s="286"/>
      <c r="E81" s="286"/>
      <c r="F81" s="286"/>
      <c r="G81" s="287"/>
      <c r="H81" s="171">
        <v>0</v>
      </c>
      <c r="I81" s="95"/>
      <c r="J81" s="95"/>
      <c r="K81" s="95"/>
      <c r="L81" s="95"/>
      <c r="M81" s="95"/>
      <c r="N81" s="95"/>
      <c r="O81" s="95"/>
      <c r="P81" s="95"/>
      <c r="Q81" s="95"/>
      <c r="R81" s="95"/>
      <c r="S81" s="95"/>
      <c r="T81" s="95"/>
      <c r="U81" s="95"/>
      <c r="V81" s="95"/>
      <c r="W81" s="95"/>
      <c r="X81" s="95"/>
      <c r="Y81" s="95"/>
      <c r="Z81" s="95"/>
      <c r="AA81" s="95"/>
      <c r="AB81" s="95"/>
    </row>
    <row r="82" spans="1:29" ht="16.5" customHeight="1">
      <c r="A82" s="95"/>
      <c r="B82" s="336" t="s">
        <v>147</v>
      </c>
      <c r="C82" s="420" t="s">
        <v>158</v>
      </c>
      <c r="D82" s="417"/>
      <c r="E82" s="286"/>
      <c r="F82" s="286"/>
      <c r="G82" s="287"/>
      <c r="H82" s="171">
        <v>0</v>
      </c>
      <c r="I82" s="95"/>
      <c r="J82" s="95"/>
      <c r="K82" s="95"/>
      <c r="L82" s="95"/>
      <c r="M82" s="95"/>
      <c r="N82" s="95"/>
      <c r="O82" s="95"/>
      <c r="P82" s="95"/>
      <c r="Q82" s="95"/>
      <c r="R82" s="95"/>
      <c r="S82" s="95"/>
      <c r="T82" s="95"/>
      <c r="U82" s="95"/>
      <c r="V82" s="95"/>
      <c r="W82" s="95"/>
      <c r="X82" s="95"/>
      <c r="Y82" s="95"/>
      <c r="Z82" s="95"/>
      <c r="AA82" s="95"/>
      <c r="AB82" s="95"/>
      <c r="AC82" s="95"/>
    </row>
    <row r="83" spans="1:29" ht="16.5" customHeight="1">
      <c r="A83" s="95"/>
      <c r="B83" s="419"/>
      <c r="C83" s="324"/>
      <c r="D83" s="417"/>
      <c r="E83" s="286"/>
      <c r="F83" s="286"/>
      <c r="G83" s="287"/>
      <c r="H83" s="171">
        <v>0</v>
      </c>
      <c r="I83" s="95"/>
      <c r="J83" s="95"/>
      <c r="K83" s="95"/>
      <c r="L83" s="95"/>
      <c r="M83" s="95"/>
      <c r="N83" s="95"/>
      <c r="O83" s="95"/>
      <c r="P83" s="95"/>
      <c r="Q83" s="95"/>
      <c r="R83" s="95"/>
      <c r="S83" s="95"/>
      <c r="T83" s="95"/>
      <c r="U83" s="95"/>
      <c r="V83" s="95"/>
      <c r="W83" s="95"/>
      <c r="X83" s="95"/>
      <c r="Y83" s="95"/>
      <c r="Z83" s="95"/>
      <c r="AA83" s="95"/>
      <c r="AB83" s="95"/>
      <c r="AC83" s="95"/>
    </row>
    <row r="84" spans="1:29" ht="16.5" customHeight="1">
      <c r="A84" s="95"/>
      <c r="B84" s="337"/>
      <c r="C84" s="325"/>
      <c r="D84" s="417"/>
      <c r="E84" s="286"/>
      <c r="F84" s="286"/>
      <c r="G84" s="287"/>
      <c r="H84" s="171">
        <v>0</v>
      </c>
      <c r="I84" s="95"/>
      <c r="J84" s="95"/>
      <c r="K84" s="95"/>
      <c r="L84" s="95"/>
      <c r="M84" s="95"/>
      <c r="N84" s="95"/>
      <c r="O84" s="95"/>
      <c r="P84" s="95"/>
      <c r="Q84" s="95"/>
      <c r="R84" s="95"/>
      <c r="S84" s="95"/>
      <c r="T84" s="95"/>
      <c r="U84" s="95"/>
      <c r="V84" s="95"/>
      <c r="W84" s="95"/>
      <c r="X84" s="95"/>
      <c r="Y84" s="95"/>
      <c r="Z84" s="95"/>
      <c r="AA84" s="95"/>
      <c r="AB84" s="95"/>
      <c r="AC84" s="95"/>
    </row>
    <row r="85" spans="1:29" ht="28.5" customHeight="1">
      <c r="A85" s="148"/>
      <c r="B85" s="385" t="s">
        <v>196</v>
      </c>
      <c r="C85" s="286"/>
      <c r="D85" s="286"/>
      <c r="E85" s="286"/>
      <c r="F85" s="286"/>
      <c r="G85" s="287"/>
      <c r="H85" s="172">
        <f>SUM(H73:H84)</f>
        <v>244.60999999999999</v>
      </c>
      <c r="I85" s="148"/>
      <c r="J85" s="148"/>
      <c r="K85" s="148"/>
      <c r="L85" s="148"/>
      <c r="M85" s="148"/>
      <c r="N85" s="148"/>
      <c r="O85" s="148"/>
      <c r="P85" s="148"/>
      <c r="Q85" s="148"/>
      <c r="R85" s="148"/>
      <c r="S85" s="148"/>
      <c r="T85" s="148"/>
      <c r="U85" s="148"/>
      <c r="V85" s="148"/>
      <c r="W85" s="148"/>
      <c r="X85" s="148"/>
      <c r="Y85" s="148"/>
      <c r="Z85" s="148"/>
      <c r="AA85" s="148"/>
      <c r="AB85" s="148"/>
      <c r="AC85" s="148"/>
    </row>
    <row r="86" spans="1:29" ht="12" customHeight="1">
      <c r="A86" s="72"/>
      <c r="B86" s="140" t="s">
        <v>132</v>
      </c>
      <c r="C86" s="421" t="s">
        <v>197</v>
      </c>
      <c r="D86" s="286"/>
      <c r="E86" s="286"/>
      <c r="F86" s="286"/>
      <c r="G86" s="286"/>
      <c r="H86" s="360"/>
      <c r="I86" s="72"/>
      <c r="J86" s="72"/>
      <c r="K86" s="72"/>
      <c r="L86" s="72"/>
      <c r="M86" s="72"/>
      <c r="N86" s="72"/>
      <c r="O86" s="72"/>
      <c r="P86" s="72"/>
      <c r="Q86" s="72"/>
      <c r="R86" s="72"/>
      <c r="S86" s="72"/>
      <c r="T86" s="72"/>
      <c r="U86" s="72"/>
      <c r="V86" s="72"/>
      <c r="W86" s="72"/>
      <c r="X86" s="72"/>
      <c r="Y86" s="72"/>
      <c r="Z86" s="72"/>
      <c r="AA86" s="72"/>
      <c r="AB86" s="72"/>
      <c r="AC86" s="72"/>
    </row>
    <row r="87" spans="1:29" ht="12" customHeight="1">
      <c r="A87" s="72"/>
      <c r="B87" s="173"/>
      <c r="C87" s="134"/>
      <c r="D87" s="134"/>
      <c r="E87" s="134"/>
      <c r="F87" s="134"/>
      <c r="G87" s="134"/>
      <c r="H87" s="174"/>
      <c r="I87" s="72"/>
      <c r="J87" s="72"/>
      <c r="K87" s="72"/>
      <c r="L87" s="72"/>
      <c r="M87" s="72"/>
      <c r="N87" s="72"/>
      <c r="O87" s="72"/>
      <c r="P87" s="72"/>
      <c r="Q87" s="72"/>
      <c r="R87" s="72"/>
      <c r="S87" s="72"/>
      <c r="T87" s="72"/>
      <c r="U87" s="72"/>
      <c r="V87" s="72"/>
      <c r="W87" s="72"/>
      <c r="X87" s="72"/>
      <c r="Y87" s="72"/>
      <c r="Z87" s="72"/>
      <c r="AA87" s="72"/>
      <c r="AB87" s="72"/>
      <c r="AC87" s="72"/>
    </row>
    <row r="88" spans="1:29" ht="30" customHeight="1">
      <c r="A88" s="72"/>
      <c r="B88" s="385" t="s">
        <v>198</v>
      </c>
      <c r="C88" s="293"/>
      <c r="D88" s="389" t="s">
        <v>199</v>
      </c>
      <c r="E88" s="286"/>
      <c r="F88" s="286"/>
      <c r="G88" s="286"/>
      <c r="H88" s="293"/>
      <c r="I88" s="72"/>
      <c r="J88" s="72"/>
      <c r="K88" s="72"/>
      <c r="L88" s="72"/>
      <c r="M88" s="72"/>
      <c r="N88" s="72"/>
      <c r="O88" s="72"/>
      <c r="P88" s="72"/>
      <c r="Q88" s="72"/>
      <c r="R88" s="72"/>
      <c r="S88" s="72"/>
      <c r="T88" s="72"/>
      <c r="U88" s="72"/>
      <c r="V88" s="72"/>
      <c r="W88" s="72"/>
      <c r="X88" s="72"/>
      <c r="Y88" s="72"/>
      <c r="Z88" s="72"/>
      <c r="AA88" s="72"/>
      <c r="AB88" s="72"/>
      <c r="AC88" s="72"/>
    </row>
    <row r="89" spans="1:29" ht="18.75" customHeight="1">
      <c r="A89" s="72"/>
      <c r="B89" s="175">
        <v>2</v>
      </c>
      <c r="C89" s="422" t="s">
        <v>164</v>
      </c>
      <c r="D89" s="286"/>
      <c r="E89" s="286"/>
      <c r="F89" s="286"/>
      <c r="G89" s="287"/>
      <c r="H89" s="176" t="s">
        <v>165</v>
      </c>
      <c r="I89" s="72"/>
      <c r="J89" s="72"/>
      <c r="K89" s="72"/>
      <c r="L89" s="72"/>
      <c r="M89" s="72"/>
      <c r="N89" s="72"/>
      <c r="O89" s="72"/>
      <c r="P89" s="72"/>
      <c r="Q89" s="72"/>
      <c r="R89" s="72"/>
      <c r="S89" s="72"/>
      <c r="T89" s="72"/>
      <c r="U89" s="72"/>
      <c r="V89" s="72"/>
      <c r="W89" s="72"/>
      <c r="X89" s="72"/>
      <c r="Y89" s="72"/>
      <c r="Z89" s="72"/>
      <c r="AA89" s="72"/>
      <c r="AB89" s="72"/>
      <c r="AC89" s="72"/>
    </row>
    <row r="90" spans="1:29" ht="15" customHeight="1">
      <c r="A90" s="95"/>
      <c r="B90" s="177" t="s">
        <v>200</v>
      </c>
      <c r="C90" s="363" t="s">
        <v>201</v>
      </c>
      <c r="D90" s="286"/>
      <c r="E90" s="286"/>
      <c r="F90" s="286"/>
      <c r="G90" s="287"/>
      <c r="H90" s="152">
        <f>H57</f>
        <v>324.98135690819674</v>
      </c>
      <c r="I90" s="95"/>
      <c r="J90" s="95"/>
      <c r="K90" s="95"/>
      <c r="L90" s="95"/>
      <c r="M90" s="95"/>
      <c r="N90" s="95"/>
      <c r="O90" s="95"/>
      <c r="P90" s="95"/>
      <c r="Q90" s="95"/>
      <c r="R90" s="95"/>
      <c r="S90" s="95"/>
      <c r="T90" s="95"/>
      <c r="U90" s="95"/>
      <c r="V90" s="95"/>
      <c r="W90" s="95"/>
      <c r="X90" s="95"/>
      <c r="Y90" s="95"/>
      <c r="Z90" s="95"/>
      <c r="AA90" s="95"/>
      <c r="AB90" s="95"/>
      <c r="AC90" s="95"/>
    </row>
    <row r="91" spans="1:29" ht="15" customHeight="1">
      <c r="A91" s="95"/>
      <c r="B91" s="177" t="s">
        <v>202</v>
      </c>
      <c r="C91" s="363" t="s">
        <v>203</v>
      </c>
      <c r="D91" s="286"/>
      <c r="E91" s="286"/>
      <c r="F91" s="286"/>
      <c r="G91" s="287"/>
      <c r="H91" s="152">
        <f>H69</f>
        <v>769.87999999999988</v>
      </c>
      <c r="I91" s="95"/>
      <c r="J91" s="95"/>
      <c r="K91" s="95"/>
      <c r="L91" s="95"/>
      <c r="M91" s="95"/>
      <c r="N91" s="95"/>
      <c r="O91" s="95"/>
      <c r="P91" s="95"/>
      <c r="Q91" s="95"/>
      <c r="R91" s="95"/>
      <c r="S91" s="95"/>
      <c r="T91" s="95"/>
      <c r="U91" s="95"/>
      <c r="V91" s="95"/>
      <c r="W91" s="95"/>
      <c r="X91" s="95"/>
      <c r="Y91" s="95"/>
      <c r="Z91" s="95"/>
      <c r="AA91" s="95"/>
      <c r="AB91" s="95"/>
      <c r="AC91" s="95"/>
    </row>
    <row r="92" spans="1:29" ht="15" customHeight="1">
      <c r="A92" s="95"/>
      <c r="B92" s="177" t="s">
        <v>204</v>
      </c>
      <c r="C92" s="374" t="s">
        <v>184</v>
      </c>
      <c r="D92" s="286"/>
      <c r="E92" s="286"/>
      <c r="F92" s="286"/>
      <c r="G92" s="287"/>
      <c r="H92" s="152">
        <f>H85</f>
        <v>244.60999999999999</v>
      </c>
      <c r="I92" s="95"/>
      <c r="J92" s="95"/>
      <c r="K92" s="95"/>
      <c r="L92" s="95"/>
      <c r="M92" s="95"/>
      <c r="N92" s="95"/>
      <c r="O92" s="95"/>
      <c r="P92" s="95"/>
      <c r="Q92" s="95"/>
      <c r="R92" s="95"/>
      <c r="S92" s="95"/>
      <c r="T92" s="95"/>
      <c r="U92" s="95"/>
      <c r="V92" s="95"/>
      <c r="W92" s="95"/>
      <c r="X92" s="95"/>
      <c r="Y92" s="95"/>
      <c r="Z92" s="95"/>
      <c r="AA92" s="95"/>
      <c r="AB92" s="95"/>
      <c r="AC92" s="95"/>
    </row>
    <row r="93" spans="1:29" ht="28.5" customHeight="1">
      <c r="A93" s="95"/>
      <c r="B93" s="423" t="s">
        <v>205</v>
      </c>
      <c r="C93" s="376"/>
      <c r="D93" s="376"/>
      <c r="E93" s="376"/>
      <c r="F93" s="376"/>
      <c r="G93" s="377"/>
      <c r="H93" s="178">
        <f>SUM(H90:H92)</f>
        <v>1339.4713569081966</v>
      </c>
      <c r="I93" s="95"/>
      <c r="J93" s="95"/>
      <c r="K93" s="95"/>
      <c r="L93" s="95"/>
      <c r="M93" s="95"/>
      <c r="N93" s="95"/>
      <c r="O93" s="95"/>
      <c r="P93" s="95"/>
      <c r="Q93" s="95"/>
      <c r="R93" s="95"/>
      <c r="S93" s="95"/>
      <c r="T93" s="95"/>
      <c r="U93" s="95"/>
      <c r="V93" s="95"/>
      <c r="W93" s="95"/>
      <c r="X93" s="95"/>
      <c r="Y93" s="95"/>
      <c r="Z93" s="95"/>
      <c r="AA93" s="95"/>
      <c r="AB93" s="95"/>
      <c r="AC93" s="95"/>
    </row>
    <row r="94" spans="1:29" ht="78" customHeight="1">
      <c r="A94" s="95"/>
      <c r="B94" s="14"/>
      <c r="C94" s="179"/>
      <c r="D94" s="179"/>
      <c r="E94" s="179"/>
      <c r="F94" s="179"/>
      <c r="G94" s="179"/>
      <c r="H94" s="180"/>
      <c r="I94" s="95"/>
      <c r="J94" s="95"/>
      <c r="K94" s="95"/>
      <c r="L94" s="95"/>
      <c r="M94" s="95"/>
      <c r="N94" s="95"/>
      <c r="O94" s="95"/>
      <c r="P94" s="95"/>
      <c r="Q94" s="95"/>
      <c r="R94" s="95"/>
      <c r="S94" s="95"/>
      <c r="T94" s="95"/>
      <c r="U94" s="95"/>
      <c r="V94" s="95"/>
      <c r="W94" s="95"/>
      <c r="X94" s="95"/>
      <c r="Y94" s="95"/>
      <c r="Z94" s="95"/>
      <c r="AA94" s="95"/>
      <c r="AB94" s="95"/>
      <c r="AC94" s="95"/>
    </row>
    <row r="95" spans="1:29" ht="19.5" customHeight="1">
      <c r="A95" s="95"/>
      <c r="B95" s="424" t="s">
        <v>206</v>
      </c>
      <c r="C95" s="333"/>
      <c r="D95" s="422" t="s">
        <v>207</v>
      </c>
      <c r="E95" s="286"/>
      <c r="F95" s="286"/>
      <c r="G95" s="286"/>
      <c r="H95" s="293"/>
      <c r="I95" s="95"/>
      <c r="J95" s="95"/>
      <c r="K95" s="95"/>
      <c r="L95" s="95"/>
      <c r="M95" s="95"/>
      <c r="N95" s="95"/>
      <c r="O95" s="95"/>
      <c r="P95" s="95"/>
      <c r="Q95" s="95"/>
      <c r="R95" s="95"/>
      <c r="S95" s="95"/>
      <c r="T95" s="95"/>
      <c r="U95" s="95"/>
      <c r="V95" s="95"/>
      <c r="W95" s="95"/>
      <c r="X95" s="95"/>
      <c r="Y95" s="95"/>
      <c r="Z95" s="95"/>
      <c r="AA95" s="95"/>
      <c r="AB95" s="95"/>
      <c r="AC95" s="95"/>
    </row>
    <row r="96" spans="1:29" ht="15.75" customHeight="1">
      <c r="A96" s="72"/>
      <c r="B96" s="151"/>
      <c r="C96" s="334" t="s">
        <v>164</v>
      </c>
      <c r="D96" s="286"/>
      <c r="E96" s="286"/>
      <c r="F96" s="286"/>
      <c r="G96" s="287"/>
      <c r="H96" s="137" t="s">
        <v>165</v>
      </c>
      <c r="I96" s="72"/>
      <c r="J96" s="72"/>
      <c r="K96" s="72"/>
      <c r="L96" s="72"/>
      <c r="M96" s="72"/>
      <c r="N96" s="72"/>
      <c r="O96" s="72"/>
      <c r="P96" s="72"/>
      <c r="Q96" s="72"/>
      <c r="R96" s="72"/>
      <c r="S96" s="72"/>
      <c r="T96" s="72"/>
      <c r="U96" s="72"/>
      <c r="V96" s="72"/>
      <c r="W96" s="72"/>
      <c r="X96" s="72"/>
      <c r="Y96" s="72"/>
      <c r="Z96" s="72"/>
      <c r="AA96" s="72"/>
      <c r="AB96" s="72"/>
      <c r="AC96" s="72"/>
    </row>
    <row r="97" spans="1:29" ht="15" customHeight="1">
      <c r="A97" s="72"/>
      <c r="B97" s="114" t="s">
        <v>107</v>
      </c>
      <c r="C97" s="425" t="s">
        <v>208</v>
      </c>
      <c r="D97" s="286"/>
      <c r="E97" s="286"/>
      <c r="F97" s="286"/>
      <c r="G97" s="287"/>
      <c r="H97" s="181">
        <f>ROUND((H48/12)+(H53/12)+(H48/12/12)+(H54/12),2)*0.05</f>
        <v>10.4335</v>
      </c>
      <c r="I97" s="72"/>
      <c r="J97" s="72"/>
      <c r="K97" s="72"/>
      <c r="L97" s="72"/>
      <c r="M97" s="72"/>
      <c r="N97" s="72"/>
      <c r="O97" s="72"/>
      <c r="P97" s="72"/>
      <c r="Q97" s="72"/>
      <c r="R97" s="72"/>
      <c r="S97" s="72"/>
      <c r="T97" s="72"/>
      <c r="U97" s="72"/>
      <c r="V97" s="72"/>
      <c r="W97" s="72"/>
      <c r="X97" s="72"/>
      <c r="Y97" s="72"/>
      <c r="Z97" s="72"/>
      <c r="AA97" s="72"/>
      <c r="AB97" s="72"/>
      <c r="AC97" s="72"/>
    </row>
    <row r="98" spans="1:29" ht="15" customHeight="1">
      <c r="A98" s="72"/>
      <c r="B98" s="114" t="s">
        <v>109</v>
      </c>
      <c r="C98" s="425" t="s">
        <v>209</v>
      </c>
      <c r="D98" s="286"/>
      <c r="E98" s="286"/>
      <c r="F98" s="286"/>
      <c r="G98" s="287"/>
      <c r="H98" s="181">
        <f>H97*F68</f>
        <v>0.83468000000000009</v>
      </c>
      <c r="I98" s="72"/>
      <c r="J98" s="72"/>
      <c r="K98" s="72"/>
      <c r="L98" s="72"/>
      <c r="M98" s="72"/>
      <c r="N98" s="72"/>
      <c r="O98" s="72"/>
      <c r="P98" s="72"/>
      <c r="Q98" s="72"/>
      <c r="R98" s="72"/>
      <c r="S98" s="72"/>
      <c r="T98" s="72"/>
      <c r="U98" s="72"/>
      <c r="V98" s="72"/>
      <c r="W98" s="72"/>
      <c r="X98" s="72"/>
      <c r="Y98" s="72"/>
      <c r="Z98" s="72"/>
      <c r="AA98" s="72"/>
      <c r="AB98" s="72"/>
      <c r="AC98" s="72"/>
    </row>
    <row r="99" spans="1:29" ht="15" customHeight="1">
      <c r="A99" s="72"/>
      <c r="B99" s="114" t="s">
        <v>111</v>
      </c>
      <c r="C99" s="428" t="s">
        <v>289</v>
      </c>
      <c r="D99" s="286"/>
      <c r="E99" s="286"/>
      <c r="F99" s="286"/>
      <c r="G99" s="287"/>
      <c r="H99" s="181">
        <f>ROUND((((H48*0.08)*0.4)*0.06),2)</f>
        <v>4.0199999999999996</v>
      </c>
      <c r="I99" s="72"/>
      <c r="J99" s="72"/>
      <c r="K99" s="72"/>
      <c r="L99" s="72"/>
      <c r="M99" s="72"/>
      <c r="N99" s="72"/>
      <c r="O99" s="72"/>
      <c r="P99" s="72"/>
      <c r="Q99" s="72"/>
      <c r="R99" s="72"/>
      <c r="S99" s="72"/>
      <c r="T99" s="72"/>
      <c r="U99" s="72"/>
      <c r="V99" s="72"/>
      <c r="W99" s="72"/>
      <c r="X99" s="72"/>
      <c r="Y99" s="72"/>
      <c r="Z99" s="72"/>
      <c r="AA99" s="72"/>
      <c r="AB99" s="72"/>
      <c r="AC99" s="72"/>
    </row>
    <row r="100" spans="1:29" ht="15" customHeight="1">
      <c r="A100" s="72"/>
      <c r="B100" s="114" t="s">
        <v>114</v>
      </c>
      <c r="C100" s="425" t="s">
        <v>211</v>
      </c>
      <c r="D100" s="286"/>
      <c r="E100" s="286"/>
      <c r="F100" s="286"/>
      <c r="G100" s="287"/>
      <c r="H100" s="181">
        <f>ROUND(((H48/30)*7)/H14*0.9,2)</f>
        <v>14.64</v>
      </c>
      <c r="I100" s="72"/>
      <c r="J100" s="72"/>
      <c r="K100" s="72"/>
      <c r="L100" s="72"/>
      <c r="M100" s="72"/>
      <c r="N100" s="72"/>
      <c r="O100" s="72"/>
      <c r="P100" s="72"/>
      <c r="Q100" s="72"/>
      <c r="R100" s="72"/>
      <c r="S100" s="72"/>
      <c r="T100" s="72"/>
      <c r="U100" s="72"/>
      <c r="V100" s="72"/>
      <c r="W100" s="72"/>
      <c r="X100" s="72"/>
      <c r="Y100" s="72"/>
      <c r="Z100" s="72"/>
      <c r="AA100" s="72"/>
      <c r="AB100" s="72"/>
      <c r="AC100" s="72"/>
    </row>
    <row r="101" spans="1:29" ht="15" customHeight="1">
      <c r="A101" s="72"/>
      <c r="B101" s="114" t="s">
        <v>145</v>
      </c>
      <c r="C101" s="425" t="s">
        <v>212</v>
      </c>
      <c r="D101" s="286"/>
      <c r="E101" s="286"/>
      <c r="F101" s="286"/>
      <c r="G101" s="287"/>
      <c r="H101" s="182">
        <f>ROUND(H100*F69,2)</f>
        <v>5.39</v>
      </c>
      <c r="I101" s="72"/>
      <c r="J101" s="72"/>
      <c r="K101" s="72"/>
      <c r="L101" s="72"/>
      <c r="M101" s="72"/>
      <c r="N101" s="72"/>
      <c r="O101" s="72"/>
      <c r="P101" s="72"/>
      <c r="Q101" s="72"/>
      <c r="R101" s="72"/>
      <c r="S101" s="72"/>
      <c r="T101" s="72"/>
      <c r="U101" s="72"/>
      <c r="V101" s="72"/>
      <c r="W101" s="72"/>
      <c r="X101" s="72"/>
      <c r="Y101" s="72"/>
      <c r="Z101" s="72"/>
      <c r="AA101" s="72"/>
      <c r="AB101" s="72"/>
      <c r="AC101" s="72"/>
    </row>
    <row r="102" spans="1:29" ht="15" customHeight="1">
      <c r="A102" s="72"/>
      <c r="B102" s="114" t="s">
        <v>114</v>
      </c>
      <c r="C102" s="428" t="s">
        <v>290</v>
      </c>
      <c r="D102" s="286"/>
      <c r="E102" s="286"/>
      <c r="F102" s="286"/>
      <c r="G102" s="287"/>
      <c r="H102" s="181">
        <f>ROUND(0.08*0.4*(H48+H53+H54+H109)*0.9,2)</f>
        <v>73.41</v>
      </c>
      <c r="I102" s="72"/>
      <c r="J102" s="72"/>
      <c r="K102" s="72"/>
      <c r="L102" s="72"/>
      <c r="M102" s="72"/>
      <c r="N102" s="72"/>
      <c r="O102" s="72"/>
      <c r="P102" s="72"/>
      <c r="Q102" s="72"/>
      <c r="R102" s="72"/>
      <c r="S102" s="72"/>
      <c r="T102" s="72"/>
      <c r="U102" s="72"/>
      <c r="V102" s="72"/>
      <c r="W102" s="72"/>
      <c r="X102" s="72"/>
      <c r="Y102" s="72"/>
      <c r="Z102" s="72"/>
      <c r="AA102" s="72"/>
      <c r="AB102" s="72"/>
      <c r="AC102" s="72"/>
    </row>
    <row r="103" spans="1:29" ht="28.5" customHeight="1">
      <c r="A103" s="95"/>
      <c r="B103" s="423" t="s">
        <v>214</v>
      </c>
      <c r="C103" s="376"/>
      <c r="D103" s="376"/>
      <c r="E103" s="377"/>
      <c r="F103" s="429"/>
      <c r="G103" s="377"/>
      <c r="H103" s="178">
        <f>SUM(H97:H102)</f>
        <v>108.72817999999999</v>
      </c>
      <c r="I103" s="95"/>
      <c r="J103" s="95"/>
      <c r="K103" s="95"/>
      <c r="L103" s="95"/>
      <c r="M103" s="95"/>
      <c r="N103" s="95"/>
      <c r="O103" s="95"/>
      <c r="P103" s="95"/>
      <c r="Q103" s="95"/>
      <c r="R103" s="95"/>
      <c r="S103" s="95"/>
      <c r="T103" s="95"/>
      <c r="U103" s="95"/>
      <c r="V103" s="95"/>
      <c r="W103" s="95"/>
      <c r="X103" s="95"/>
      <c r="Y103" s="95"/>
      <c r="Z103" s="95"/>
      <c r="AA103" s="95"/>
      <c r="AB103" s="95"/>
      <c r="AC103" s="95"/>
    </row>
    <row r="104" spans="1:29" ht="16.5" customHeight="1">
      <c r="A104" s="72"/>
      <c r="B104" s="107"/>
      <c r="C104" s="107"/>
      <c r="D104" s="107"/>
      <c r="E104" s="107"/>
      <c r="F104" s="107"/>
      <c r="G104" s="107"/>
      <c r="H104" s="107"/>
      <c r="I104" s="72"/>
      <c r="J104" s="72"/>
      <c r="K104" s="72"/>
      <c r="L104" s="72"/>
      <c r="M104" s="72"/>
      <c r="N104" s="72"/>
      <c r="O104" s="72"/>
      <c r="P104" s="72"/>
      <c r="Q104" s="72"/>
      <c r="R104" s="72"/>
      <c r="S104" s="72"/>
      <c r="T104" s="72"/>
      <c r="U104" s="72"/>
      <c r="V104" s="72"/>
      <c r="W104" s="72"/>
      <c r="X104" s="72"/>
      <c r="Y104" s="72"/>
      <c r="Z104" s="72"/>
      <c r="AA104" s="72"/>
      <c r="AB104" s="72"/>
      <c r="AC104" s="72"/>
    </row>
    <row r="105" spans="1:29" ht="17.25" customHeight="1">
      <c r="A105" s="148"/>
      <c r="B105" s="424" t="s">
        <v>215</v>
      </c>
      <c r="C105" s="333"/>
      <c r="D105" s="430" t="s">
        <v>216</v>
      </c>
      <c r="E105" s="298"/>
      <c r="F105" s="298"/>
      <c r="G105" s="298"/>
      <c r="H105" s="299"/>
      <c r="I105" s="183"/>
      <c r="J105" s="148"/>
      <c r="K105" s="148"/>
      <c r="L105" s="148"/>
      <c r="M105" s="148"/>
      <c r="N105" s="148"/>
      <c r="O105" s="148"/>
      <c r="P105" s="148"/>
      <c r="Q105" s="148"/>
      <c r="R105" s="148"/>
      <c r="S105" s="148"/>
      <c r="T105" s="148"/>
      <c r="U105" s="148"/>
      <c r="V105" s="148"/>
      <c r="W105" s="148"/>
      <c r="X105" s="148"/>
      <c r="Y105" s="148"/>
      <c r="Z105" s="148"/>
      <c r="AA105" s="148"/>
      <c r="AB105" s="148"/>
      <c r="AC105" s="148"/>
    </row>
    <row r="106" spans="1:29" ht="33.75" customHeight="1">
      <c r="A106" s="148"/>
      <c r="B106" s="431" t="s">
        <v>291</v>
      </c>
      <c r="C106" s="286"/>
      <c r="D106" s="286"/>
      <c r="E106" s="286"/>
      <c r="F106" s="286"/>
      <c r="G106" s="287"/>
      <c r="H106" s="184">
        <f>H48+H90</f>
        <v>2417.0947115900144</v>
      </c>
      <c r="I106" s="183"/>
      <c r="J106" s="148"/>
      <c r="K106" s="148"/>
      <c r="L106" s="148"/>
      <c r="M106" s="148"/>
      <c r="N106" s="148"/>
      <c r="O106" s="148"/>
      <c r="P106" s="148"/>
      <c r="Q106" s="148"/>
      <c r="R106" s="148"/>
      <c r="S106" s="148"/>
      <c r="T106" s="148"/>
      <c r="U106" s="148"/>
      <c r="V106" s="148"/>
      <c r="W106" s="148"/>
      <c r="X106" s="148"/>
      <c r="Y106" s="148"/>
      <c r="Z106" s="148"/>
      <c r="AA106" s="148"/>
      <c r="AB106" s="148"/>
      <c r="AC106" s="148"/>
    </row>
    <row r="107" spans="1:29" ht="17.25" customHeight="1">
      <c r="A107" s="72"/>
      <c r="B107" s="385" t="s">
        <v>218</v>
      </c>
      <c r="C107" s="293"/>
      <c r="D107" s="389" t="s">
        <v>219</v>
      </c>
      <c r="E107" s="286"/>
      <c r="F107" s="286"/>
      <c r="G107" s="286"/>
      <c r="H107" s="287"/>
      <c r="J107" s="72"/>
      <c r="K107" s="72"/>
      <c r="L107" s="72"/>
      <c r="M107" s="72"/>
      <c r="N107" s="72"/>
      <c r="O107" s="72"/>
      <c r="P107" s="72"/>
      <c r="Q107" s="72"/>
      <c r="R107" s="72"/>
      <c r="S107" s="72"/>
      <c r="T107" s="72"/>
      <c r="U107" s="72"/>
      <c r="V107" s="72"/>
      <c r="W107" s="72"/>
      <c r="X107" s="72"/>
      <c r="Y107" s="72"/>
      <c r="Z107" s="72"/>
      <c r="AA107" s="72"/>
      <c r="AB107" s="72"/>
      <c r="AC107" s="72"/>
    </row>
    <row r="108" spans="1:29" ht="15.75" customHeight="1">
      <c r="A108" s="72"/>
      <c r="B108" s="185"/>
      <c r="C108" s="432" t="s">
        <v>164</v>
      </c>
      <c r="D108" s="286"/>
      <c r="E108" s="286"/>
      <c r="F108" s="286"/>
      <c r="G108" s="287"/>
      <c r="H108" s="186" t="s">
        <v>165</v>
      </c>
      <c r="I108" s="187"/>
      <c r="J108" s="72"/>
      <c r="K108" s="72"/>
      <c r="L108" s="72"/>
      <c r="M108" s="72"/>
      <c r="N108" s="72"/>
      <c r="O108" s="72"/>
      <c r="P108" s="72"/>
      <c r="Q108" s="72"/>
      <c r="R108" s="72"/>
      <c r="S108" s="72"/>
      <c r="T108" s="72"/>
      <c r="U108" s="72"/>
      <c r="V108" s="72"/>
      <c r="W108" s="72"/>
      <c r="X108" s="72"/>
      <c r="Y108" s="72"/>
      <c r="Z108" s="72"/>
      <c r="AA108" s="72"/>
      <c r="AB108" s="72"/>
      <c r="AC108" s="72"/>
    </row>
    <row r="109" spans="1:29" ht="19.5" customHeight="1">
      <c r="A109" s="72"/>
      <c r="B109" s="114" t="s">
        <v>107</v>
      </c>
      <c r="C109" s="120" t="s">
        <v>220</v>
      </c>
      <c r="D109" s="433"/>
      <c r="E109" s="286"/>
      <c r="F109" s="286"/>
      <c r="G109" s="287"/>
      <c r="H109" s="152">
        <f>H106*0.09075</f>
        <v>219.35134507679379</v>
      </c>
      <c r="I109" s="188" t="s">
        <v>221</v>
      </c>
      <c r="J109" s="72"/>
      <c r="K109" s="72"/>
      <c r="L109" s="72"/>
      <c r="M109" s="72"/>
      <c r="N109" s="72"/>
      <c r="O109" s="72"/>
      <c r="P109" s="72"/>
      <c r="Q109" s="72"/>
      <c r="R109" s="72"/>
      <c r="S109" s="72"/>
      <c r="T109" s="72"/>
      <c r="U109" s="72"/>
      <c r="V109" s="72"/>
      <c r="W109" s="72"/>
      <c r="X109" s="72"/>
      <c r="Y109" s="72"/>
      <c r="Z109" s="72"/>
      <c r="AA109" s="72"/>
      <c r="AB109" s="72"/>
      <c r="AC109" s="72"/>
    </row>
    <row r="110" spans="1:29" ht="19.5" customHeight="1">
      <c r="A110" s="72"/>
      <c r="B110" s="114" t="s">
        <v>109</v>
      </c>
      <c r="C110" s="189" t="s">
        <v>222</v>
      </c>
      <c r="D110" s="155"/>
      <c r="E110" s="155"/>
      <c r="F110" s="155"/>
      <c r="G110" s="190"/>
      <c r="H110" s="152">
        <f>(((H48)/30)*2.96)/12</f>
        <v>17.201820916272723</v>
      </c>
      <c r="I110" s="191" t="s">
        <v>223</v>
      </c>
      <c r="J110" s="72"/>
      <c r="K110" s="72"/>
      <c r="L110" s="72"/>
      <c r="M110" s="72"/>
      <c r="N110" s="72"/>
      <c r="O110" s="72"/>
      <c r="P110" s="72"/>
      <c r="Q110" s="72"/>
      <c r="R110" s="72"/>
      <c r="S110" s="72"/>
      <c r="T110" s="72"/>
      <c r="U110" s="72"/>
      <c r="V110" s="72"/>
      <c r="W110" s="72"/>
      <c r="X110" s="72"/>
      <c r="Y110" s="72"/>
      <c r="Z110" s="72"/>
      <c r="AA110" s="72"/>
      <c r="AB110" s="72"/>
      <c r="AC110" s="72"/>
    </row>
    <row r="111" spans="1:29" ht="19.5" customHeight="1">
      <c r="A111" s="72"/>
      <c r="B111" s="114" t="s">
        <v>111</v>
      </c>
      <c r="C111" s="189" t="s">
        <v>224</v>
      </c>
      <c r="D111" s="155"/>
      <c r="E111" s="155"/>
      <c r="F111" s="155"/>
      <c r="G111" s="190"/>
      <c r="H111" s="152">
        <f>IF(I110="S",((((5/30)*(H48))/12)*0.015),IF(I110="N",0,"INFORME S ou N"))</f>
        <v>0.43585694889204529</v>
      </c>
      <c r="I111" s="188" t="s">
        <v>221</v>
      </c>
      <c r="J111" s="72"/>
      <c r="K111" s="72"/>
      <c r="L111" s="72"/>
      <c r="M111" s="72"/>
      <c r="N111" s="72"/>
      <c r="O111" s="72"/>
      <c r="P111" s="72"/>
      <c r="Q111" s="72"/>
      <c r="R111" s="72"/>
      <c r="S111" s="72"/>
      <c r="T111" s="72"/>
      <c r="U111" s="72"/>
      <c r="V111" s="72"/>
      <c r="W111" s="72"/>
      <c r="X111" s="72"/>
      <c r="Y111" s="72"/>
      <c r="Z111" s="72"/>
      <c r="AA111" s="72"/>
      <c r="AB111" s="72"/>
      <c r="AC111" s="72"/>
    </row>
    <row r="112" spans="1:29" ht="19.5" customHeight="1">
      <c r="A112" s="72"/>
      <c r="B112" s="114" t="s">
        <v>114</v>
      </c>
      <c r="C112" s="189" t="s">
        <v>225</v>
      </c>
      <c r="D112" s="155"/>
      <c r="E112" s="155"/>
      <c r="F112" s="155"/>
      <c r="G112" s="190"/>
      <c r="H112" s="152">
        <f>ROUND((((15/30)*H48)/12)*0.0078,2)</f>
        <v>0.68</v>
      </c>
      <c r="I112" s="191" t="s">
        <v>223</v>
      </c>
      <c r="J112" s="72"/>
      <c r="K112" s="72"/>
      <c r="L112" s="72"/>
      <c r="M112" s="72"/>
      <c r="N112" s="72"/>
      <c r="O112" s="72"/>
      <c r="P112" s="72"/>
      <c r="Q112" s="72"/>
      <c r="R112" s="72"/>
      <c r="S112" s="72"/>
      <c r="T112" s="72"/>
      <c r="U112" s="72"/>
      <c r="V112" s="72"/>
      <c r="W112" s="72"/>
      <c r="X112" s="72"/>
      <c r="Y112" s="72"/>
      <c r="Z112" s="72"/>
      <c r="AA112" s="72"/>
      <c r="AB112" s="72"/>
      <c r="AC112" s="72"/>
    </row>
    <row r="113" spans="1:29" ht="19.5" customHeight="1">
      <c r="A113" s="72"/>
      <c r="B113" s="114" t="s">
        <v>145</v>
      </c>
      <c r="C113" s="189" t="s">
        <v>226</v>
      </c>
      <c r="D113" s="155"/>
      <c r="E113" s="155"/>
      <c r="F113" s="155"/>
      <c r="G113" s="190"/>
      <c r="H113" s="152">
        <f>IF(I112="S",(((1+1/3)*(4/12))*(H48))/12*0.02,IF(I112="N",0,"INFORME S ou N"))</f>
        <v>1.5497135960606057</v>
      </c>
      <c r="I113" s="72"/>
      <c r="J113" s="72"/>
      <c r="K113" s="72"/>
      <c r="L113" s="72"/>
      <c r="M113" s="72"/>
      <c r="N113" s="72"/>
      <c r="O113" s="72"/>
      <c r="P113" s="72"/>
      <c r="Q113" s="72"/>
      <c r="R113" s="72"/>
      <c r="S113" s="72"/>
      <c r="T113" s="72"/>
      <c r="U113" s="72"/>
      <c r="V113" s="72"/>
      <c r="W113" s="72"/>
      <c r="X113" s="72"/>
      <c r="Y113" s="72"/>
      <c r="Z113" s="72"/>
      <c r="AA113" s="72"/>
      <c r="AB113" s="72"/>
      <c r="AC113" s="72"/>
    </row>
    <row r="114" spans="1:29" ht="19.5" customHeight="1">
      <c r="A114" s="72"/>
      <c r="B114" s="192" t="s">
        <v>147</v>
      </c>
      <c r="C114" s="425" t="s">
        <v>227</v>
      </c>
      <c r="D114" s="286"/>
      <c r="E114" s="286"/>
      <c r="F114" s="286"/>
      <c r="G114" s="287"/>
      <c r="H114" s="171">
        <f>(((H48)/30))*5/12</f>
        <v>29.057129926136355</v>
      </c>
      <c r="I114" s="72"/>
      <c r="J114" s="72"/>
      <c r="K114" s="72"/>
      <c r="L114" s="72"/>
      <c r="M114" s="72"/>
      <c r="N114" s="72"/>
      <c r="O114" s="72"/>
      <c r="P114" s="72"/>
      <c r="Q114" s="72"/>
      <c r="R114" s="72"/>
      <c r="S114" s="72"/>
      <c r="T114" s="72"/>
      <c r="U114" s="72"/>
      <c r="V114" s="72"/>
      <c r="W114" s="72"/>
      <c r="X114" s="72"/>
      <c r="Y114" s="72"/>
      <c r="Z114" s="72"/>
      <c r="AA114" s="72"/>
      <c r="AB114" s="72"/>
      <c r="AC114" s="72"/>
    </row>
    <row r="115" spans="1:29" ht="14.25" customHeight="1">
      <c r="A115" s="72"/>
      <c r="B115" s="193"/>
      <c r="C115" s="22"/>
      <c r="D115" s="194"/>
      <c r="E115" s="195"/>
      <c r="F115" s="196"/>
      <c r="G115" s="197" t="s">
        <v>228</v>
      </c>
      <c r="H115" s="198">
        <f>SUM(H109:H114)</f>
        <v>268.27586646415551</v>
      </c>
      <c r="I115" s="72"/>
      <c r="J115" s="72"/>
      <c r="K115" s="72"/>
      <c r="L115" s="72"/>
      <c r="M115" s="72"/>
      <c r="N115" s="72"/>
      <c r="O115" s="72"/>
      <c r="P115" s="72"/>
      <c r="Q115" s="72"/>
      <c r="R115" s="72"/>
      <c r="S115" s="72"/>
      <c r="T115" s="72"/>
      <c r="U115" s="72"/>
      <c r="V115" s="72"/>
      <c r="W115" s="72"/>
      <c r="X115" s="72"/>
      <c r="Y115" s="72"/>
      <c r="Z115" s="72"/>
      <c r="AA115" s="72"/>
      <c r="AB115" s="72"/>
      <c r="AC115" s="72"/>
    </row>
    <row r="116" spans="1:29" ht="14.25" customHeight="1">
      <c r="A116" s="72"/>
      <c r="B116" s="199" t="s">
        <v>149</v>
      </c>
      <c r="C116" s="200" t="s">
        <v>229</v>
      </c>
      <c r="D116" s="200"/>
      <c r="E116" s="201"/>
      <c r="F116" s="202"/>
      <c r="G116" s="203"/>
      <c r="H116" s="204">
        <f>H115*F69</f>
        <v>98.725518858809238</v>
      </c>
      <c r="I116" s="72"/>
      <c r="J116" s="72"/>
      <c r="K116" s="72"/>
      <c r="L116" s="72"/>
      <c r="M116" s="72"/>
      <c r="N116" s="72"/>
      <c r="O116" s="72"/>
      <c r="P116" s="72"/>
      <c r="Q116" s="72"/>
      <c r="R116" s="72"/>
      <c r="S116" s="72"/>
      <c r="T116" s="72"/>
      <c r="U116" s="72"/>
      <c r="V116" s="72"/>
      <c r="W116" s="72"/>
      <c r="X116" s="72"/>
      <c r="Y116" s="72"/>
      <c r="Z116" s="72"/>
      <c r="AA116" s="72"/>
      <c r="AB116" s="72"/>
      <c r="AC116" s="72"/>
    </row>
    <row r="117" spans="1:29" ht="18.75" customHeight="1">
      <c r="A117" s="148"/>
      <c r="B117" s="361" t="s">
        <v>230</v>
      </c>
      <c r="C117" s="286"/>
      <c r="D117" s="286"/>
      <c r="E117" s="286"/>
      <c r="F117" s="286"/>
      <c r="G117" s="287"/>
      <c r="H117" s="205">
        <f>ROUND(SUM(H115:H116),2)</f>
        <v>367</v>
      </c>
      <c r="I117" s="148"/>
      <c r="J117" s="148"/>
      <c r="K117" s="148"/>
      <c r="L117" s="148"/>
      <c r="M117" s="148"/>
      <c r="N117" s="148"/>
      <c r="O117" s="148"/>
      <c r="P117" s="148"/>
      <c r="Q117" s="148"/>
      <c r="R117" s="148"/>
      <c r="S117" s="148"/>
      <c r="T117" s="148"/>
      <c r="U117" s="148"/>
      <c r="V117" s="148"/>
      <c r="W117" s="148"/>
      <c r="X117" s="148"/>
      <c r="Y117" s="148"/>
      <c r="Z117" s="148"/>
      <c r="AA117" s="148"/>
      <c r="AB117" s="148"/>
      <c r="AC117" s="148"/>
    </row>
    <row r="118" spans="1:29" ht="15.75" customHeight="1">
      <c r="A118" s="148"/>
      <c r="B118" s="160"/>
      <c r="C118" s="119"/>
      <c r="D118" s="119"/>
      <c r="E118" s="119"/>
      <c r="F118" s="166"/>
      <c r="G118" s="166"/>
      <c r="H118" s="206"/>
      <c r="I118" s="148"/>
      <c r="J118" s="148"/>
      <c r="K118" s="148"/>
      <c r="L118" s="148"/>
      <c r="M118" s="148"/>
      <c r="N118" s="148"/>
      <c r="O118" s="148"/>
      <c r="P118" s="148"/>
      <c r="Q118" s="148"/>
      <c r="R118" s="148"/>
      <c r="S118" s="148"/>
      <c r="T118" s="148"/>
      <c r="U118" s="148"/>
      <c r="V118" s="148"/>
      <c r="W118" s="148"/>
      <c r="X118" s="148"/>
      <c r="Y118" s="148"/>
      <c r="Z118" s="148"/>
      <c r="AA118" s="148"/>
      <c r="AB118" s="148"/>
      <c r="AC118" s="148"/>
    </row>
    <row r="119" spans="1:29" ht="19.5" customHeight="1">
      <c r="A119" s="72"/>
      <c r="B119" s="385" t="s">
        <v>231</v>
      </c>
      <c r="C119" s="293"/>
      <c r="D119" s="389" t="s">
        <v>232</v>
      </c>
      <c r="E119" s="286"/>
      <c r="F119" s="286"/>
      <c r="G119" s="286"/>
      <c r="H119" s="293"/>
      <c r="I119" s="72"/>
      <c r="J119" s="72"/>
      <c r="K119" s="72"/>
      <c r="L119" s="72"/>
      <c r="M119" s="72"/>
      <c r="N119" s="72"/>
      <c r="O119" s="72"/>
      <c r="P119" s="72"/>
      <c r="Q119" s="72"/>
      <c r="R119" s="72"/>
      <c r="S119" s="72"/>
      <c r="T119" s="72"/>
      <c r="U119" s="72"/>
      <c r="V119" s="72"/>
      <c r="W119" s="72"/>
      <c r="X119" s="72"/>
      <c r="Y119" s="72"/>
      <c r="Z119" s="72"/>
      <c r="AA119" s="72"/>
      <c r="AB119" s="72"/>
      <c r="AC119" s="72"/>
    </row>
    <row r="120" spans="1:29" ht="15.75" customHeight="1">
      <c r="A120" s="72"/>
      <c r="B120" s="151"/>
      <c r="C120" s="334" t="s">
        <v>164</v>
      </c>
      <c r="D120" s="286"/>
      <c r="E120" s="286"/>
      <c r="F120" s="286"/>
      <c r="G120" s="287"/>
      <c r="H120" s="137" t="s">
        <v>165</v>
      </c>
      <c r="I120" s="72"/>
      <c r="J120" s="72"/>
      <c r="K120" s="72"/>
      <c r="L120" s="72"/>
      <c r="M120" s="72"/>
      <c r="N120" s="72"/>
      <c r="O120" s="72"/>
      <c r="P120" s="72"/>
      <c r="Q120" s="72"/>
      <c r="R120" s="72"/>
      <c r="S120" s="72"/>
      <c r="T120" s="72"/>
      <c r="U120" s="72"/>
      <c r="V120" s="72"/>
      <c r="W120" s="72"/>
      <c r="X120" s="72"/>
      <c r="Y120" s="72"/>
      <c r="Z120" s="72"/>
      <c r="AA120" s="72"/>
      <c r="AB120" s="72"/>
      <c r="AC120" s="72"/>
    </row>
    <row r="121" spans="1:29" ht="15.75" customHeight="1">
      <c r="A121" s="72"/>
      <c r="B121" s="114" t="s">
        <v>107</v>
      </c>
      <c r="C121" s="374" t="s">
        <v>233</v>
      </c>
      <c r="D121" s="286"/>
      <c r="E121" s="286"/>
      <c r="F121" s="286"/>
      <c r="G121" s="287"/>
      <c r="H121" s="152">
        <v>0</v>
      </c>
      <c r="I121" s="72"/>
      <c r="J121" s="72"/>
      <c r="K121" s="72"/>
      <c r="L121" s="72"/>
      <c r="M121" s="72"/>
      <c r="N121" s="72"/>
      <c r="O121" s="72"/>
      <c r="P121" s="72"/>
      <c r="Q121" s="72"/>
      <c r="R121" s="72"/>
      <c r="S121" s="72"/>
      <c r="T121" s="72"/>
      <c r="U121" s="72"/>
      <c r="V121" s="72"/>
      <c r="W121" s="72"/>
      <c r="X121" s="72"/>
      <c r="Y121" s="72"/>
      <c r="Z121" s="72"/>
      <c r="AA121" s="72"/>
      <c r="AB121" s="72"/>
      <c r="AC121" s="72"/>
    </row>
    <row r="122" spans="1:29" ht="18.75" customHeight="1">
      <c r="A122" s="148"/>
      <c r="B122" s="361" t="s">
        <v>234</v>
      </c>
      <c r="C122" s="286"/>
      <c r="D122" s="286"/>
      <c r="E122" s="286"/>
      <c r="F122" s="286"/>
      <c r="G122" s="287"/>
      <c r="H122" s="205">
        <f>ROUND(SUM(H121),2)</f>
        <v>0</v>
      </c>
      <c r="I122" s="148"/>
      <c r="J122" s="148"/>
      <c r="K122" s="148"/>
      <c r="L122" s="148"/>
      <c r="M122" s="148"/>
      <c r="N122" s="148"/>
      <c r="O122" s="148"/>
      <c r="P122" s="148"/>
      <c r="Q122" s="148"/>
      <c r="R122" s="148"/>
      <c r="S122" s="148"/>
      <c r="T122" s="148"/>
      <c r="U122" s="148"/>
      <c r="V122" s="148"/>
      <c r="W122" s="148"/>
      <c r="X122" s="148"/>
      <c r="Y122" s="148"/>
      <c r="Z122" s="148"/>
      <c r="AA122" s="148"/>
      <c r="AB122" s="148"/>
      <c r="AC122" s="148"/>
    </row>
    <row r="123" spans="1:29" ht="16.5" customHeight="1">
      <c r="A123" s="72"/>
      <c r="B123" s="207"/>
      <c r="C123" s="119"/>
      <c r="D123" s="208"/>
      <c r="E123" s="208"/>
      <c r="F123" s="119"/>
      <c r="G123" s="119"/>
      <c r="H123" s="209"/>
      <c r="I123" s="72"/>
      <c r="J123" s="72"/>
      <c r="K123" s="72"/>
      <c r="L123" s="72"/>
      <c r="M123" s="72"/>
      <c r="N123" s="72"/>
      <c r="O123" s="72"/>
      <c r="P123" s="72"/>
      <c r="Q123" s="72"/>
      <c r="R123" s="72"/>
      <c r="S123" s="72"/>
      <c r="T123" s="72"/>
      <c r="U123" s="72"/>
      <c r="V123" s="72"/>
      <c r="W123" s="72"/>
      <c r="X123" s="72"/>
      <c r="Y123" s="72"/>
      <c r="Z123" s="72"/>
      <c r="AA123" s="72"/>
      <c r="AB123" s="72"/>
      <c r="AC123" s="72"/>
    </row>
    <row r="124" spans="1:29" ht="19.5" customHeight="1">
      <c r="A124" s="72"/>
      <c r="B124" s="385" t="s">
        <v>198</v>
      </c>
      <c r="C124" s="293"/>
      <c r="D124" s="389" t="s">
        <v>235</v>
      </c>
      <c r="E124" s="286"/>
      <c r="F124" s="286"/>
      <c r="G124" s="286"/>
      <c r="H124" s="293"/>
      <c r="I124" s="72"/>
      <c r="J124" s="72"/>
      <c r="K124" s="72"/>
      <c r="L124" s="72"/>
      <c r="M124" s="72"/>
      <c r="N124" s="72"/>
      <c r="O124" s="72"/>
      <c r="P124" s="72"/>
      <c r="Q124" s="72"/>
      <c r="R124" s="72"/>
      <c r="S124" s="72"/>
      <c r="T124" s="72"/>
      <c r="U124" s="72"/>
      <c r="V124" s="72"/>
      <c r="W124" s="72"/>
      <c r="X124" s="72"/>
      <c r="Y124" s="72"/>
      <c r="Z124" s="72"/>
      <c r="AA124" s="72"/>
      <c r="AB124" s="72"/>
      <c r="AC124" s="72"/>
    </row>
    <row r="125" spans="1:29" ht="15.75" customHeight="1">
      <c r="A125" s="95"/>
      <c r="B125" s="210"/>
      <c r="C125" s="422" t="s">
        <v>164</v>
      </c>
      <c r="D125" s="286"/>
      <c r="E125" s="286"/>
      <c r="F125" s="286"/>
      <c r="G125" s="287"/>
      <c r="H125" s="211" t="s">
        <v>165</v>
      </c>
      <c r="I125" s="95"/>
      <c r="J125" s="95"/>
      <c r="K125" s="95"/>
      <c r="L125" s="95"/>
      <c r="M125" s="95"/>
      <c r="N125" s="95"/>
      <c r="O125" s="95"/>
      <c r="P125" s="95"/>
      <c r="Q125" s="95"/>
      <c r="R125" s="95"/>
      <c r="S125" s="95"/>
      <c r="T125" s="95"/>
      <c r="U125" s="95"/>
      <c r="V125" s="95"/>
      <c r="W125" s="95"/>
      <c r="X125" s="95"/>
      <c r="Y125" s="95"/>
      <c r="Z125" s="95"/>
      <c r="AA125" s="95"/>
      <c r="AB125" s="95"/>
      <c r="AC125" s="95"/>
    </row>
    <row r="126" spans="1:29" ht="17.25" customHeight="1">
      <c r="A126" s="72"/>
      <c r="B126" s="212" t="s">
        <v>236</v>
      </c>
      <c r="C126" s="335" t="s">
        <v>222</v>
      </c>
      <c r="D126" s="286"/>
      <c r="E126" s="286"/>
      <c r="F126" s="286"/>
      <c r="G126" s="287"/>
      <c r="H126" s="213">
        <f>H117</f>
        <v>367</v>
      </c>
      <c r="I126" s="72"/>
      <c r="J126" s="72"/>
      <c r="K126" s="72"/>
      <c r="L126" s="72"/>
      <c r="M126" s="72"/>
      <c r="N126" s="72"/>
      <c r="O126" s="72"/>
      <c r="P126" s="72"/>
      <c r="Q126" s="72"/>
      <c r="R126" s="72"/>
      <c r="S126" s="72"/>
      <c r="T126" s="72"/>
      <c r="U126" s="72"/>
      <c r="V126" s="72"/>
      <c r="W126" s="72"/>
      <c r="X126" s="72"/>
      <c r="Y126" s="72"/>
      <c r="Z126" s="72"/>
      <c r="AA126" s="72"/>
      <c r="AB126" s="72"/>
      <c r="AC126" s="72"/>
    </row>
    <row r="127" spans="1:29" ht="17.25" customHeight="1">
      <c r="A127" s="72"/>
      <c r="B127" s="212" t="s">
        <v>237</v>
      </c>
      <c r="C127" s="335" t="s">
        <v>232</v>
      </c>
      <c r="D127" s="286"/>
      <c r="E127" s="286"/>
      <c r="F127" s="286"/>
      <c r="G127" s="287"/>
      <c r="H127" s="213">
        <f>H121</f>
        <v>0</v>
      </c>
      <c r="I127" s="72"/>
      <c r="J127" s="72"/>
      <c r="K127" s="72"/>
      <c r="L127" s="72"/>
      <c r="M127" s="72"/>
      <c r="N127" s="72"/>
      <c r="O127" s="72"/>
      <c r="P127" s="72"/>
      <c r="Q127" s="72"/>
      <c r="R127" s="72"/>
      <c r="S127" s="72"/>
      <c r="T127" s="72"/>
      <c r="U127" s="72"/>
      <c r="V127" s="72"/>
      <c r="W127" s="72"/>
      <c r="X127" s="72"/>
      <c r="Y127" s="72"/>
      <c r="Z127" s="72"/>
      <c r="AA127" s="72"/>
      <c r="AB127" s="72"/>
      <c r="AC127" s="72"/>
    </row>
    <row r="128" spans="1:29" ht="28.5" customHeight="1">
      <c r="A128" s="95"/>
      <c r="B128" s="444" t="s">
        <v>238</v>
      </c>
      <c r="C128" s="376"/>
      <c r="D128" s="376"/>
      <c r="E128" s="376"/>
      <c r="F128" s="376"/>
      <c r="G128" s="377"/>
      <c r="H128" s="214">
        <f>SUM(H125:H127)</f>
        <v>367</v>
      </c>
      <c r="I128" s="95"/>
      <c r="J128" s="95"/>
      <c r="K128" s="95"/>
      <c r="L128" s="95"/>
      <c r="M128" s="95"/>
      <c r="N128" s="95"/>
      <c r="O128" s="95"/>
      <c r="P128" s="95"/>
      <c r="Q128" s="95"/>
      <c r="R128" s="95"/>
      <c r="S128" s="95"/>
      <c r="T128" s="95"/>
      <c r="U128" s="95"/>
      <c r="V128" s="95"/>
      <c r="W128" s="95"/>
      <c r="X128" s="95"/>
      <c r="Y128" s="95"/>
      <c r="Z128" s="95"/>
      <c r="AA128" s="95"/>
      <c r="AB128" s="95"/>
      <c r="AC128" s="95"/>
    </row>
    <row r="129" spans="1:29" ht="15.75" customHeight="1">
      <c r="A129" s="72"/>
      <c r="B129" s="107"/>
      <c r="C129" s="107"/>
      <c r="D129" s="107"/>
      <c r="E129" s="107"/>
      <c r="F129" s="107"/>
      <c r="G129" s="107"/>
      <c r="H129" s="107"/>
      <c r="I129" s="72"/>
      <c r="J129" s="72"/>
      <c r="K129" s="72"/>
      <c r="L129" s="72"/>
      <c r="M129" s="72"/>
      <c r="N129" s="72"/>
      <c r="O129" s="72"/>
      <c r="P129" s="72"/>
      <c r="Q129" s="72"/>
      <c r="R129" s="72"/>
      <c r="S129" s="72"/>
      <c r="T129" s="72"/>
      <c r="U129" s="72"/>
      <c r="V129" s="72"/>
      <c r="W129" s="72"/>
      <c r="X129" s="72"/>
      <c r="Y129" s="72"/>
      <c r="Z129" s="72"/>
      <c r="AA129" s="72"/>
      <c r="AB129" s="72"/>
      <c r="AC129" s="72"/>
    </row>
    <row r="130" spans="1:29" ht="30.75" customHeight="1">
      <c r="A130" s="72"/>
      <c r="B130" s="424" t="s">
        <v>239</v>
      </c>
      <c r="C130" s="445"/>
      <c r="D130" s="389" t="s">
        <v>240</v>
      </c>
      <c r="E130" s="286"/>
      <c r="F130" s="286"/>
      <c r="G130" s="286"/>
      <c r="H130" s="293"/>
      <c r="I130" s="72"/>
      <c r="J130" s="72"/>
      <c r="K130" s="72"/>
      <c r="L130" s="72"/>
      <c r="M130" s="72"/>
      <c r="N130" s="72"/>
      <c r="O130" s="72"/>
      <c r="P130" s="72"/>
      <c r="Q130" s="72"/>
      <c r="R130" s="72"/>
      <c r="S130" s="72"/>
      <c r="T130" s="72"/>
      <c r="U130" s="72"/>
      <c r="V130" s="72"/>
      <c r="W130" s="72"/>
      <c r="X130" s="72"/>
      <c r="Y130" s="72"/>
      <c r="Z130" s="72"/>
      <c r="AA130" s="72"/>
      <c r="AB130" s="72"/>
      <c r="AC130" s="72"/>
    </row>
    <row r="131" spans="1:29" ht="15.75" customHeight="1">
      <c r="A131" s="72"/>
      <c r="B131" s="215">
        <v>5</v>
      </c>
      <c r="C131" s="334" t="s">
        <v>241</v>
      </c>
      <c r="D131" s="286"/>
      <c r="E131" s="286"/>
      <c r="F131" s="286"/>
      <c r="G131" s="293"/>
      <c r="H131" s="216" t="s">
        <v>165</v>
      </c>
      <c r="I131" s="72"/>
      <c r="J131" s="72"/>
      <c r="K131" s="72"/>
      <c r="L131" s="72"/>
      <c r="M131" s="72"/>
      <c r="N131" s="72"/>
      <c r="O131" s="72"/>
      <c r="P131" s="72"/>
      <c r="Q131" s="72"/>
      <c r="R131" s="72"/>
      <c r="S131" s="72"/>
      <c r="T131" s="72"/>
      <c r="U131" s="72"/>
      <c r="V131" s="72"/>
      <c r="W131" s="72"/>
      <c r="X131" s="72"/>
      <c r="Y131" s="72"/>
      <c r="Z131" s="72"/>
      <c r="AA131" s="72"/>
      <c r="AB131" s="72"/>
      <c r="AC131" s="72"/>
    </row>
    <row r="132" spans="1:29" ht="17.25" customHeight="1">
      <c r="A132" s="72"/>
      <c r="B132" s="217" t="s">
        <v>107</v>
      </c>
      <c r="C132" s="335" t="s">
        <v>242</v>
      </c>
      <c r="D132" s="286"/>
      <c r="E132" s="286"/>
      <c r="F132" s="286"/>
      <c r="G132" s="287"/>
      <c r="H132" s="218">
        <f>'Uniformes - EPIs_Portaria'!G17</f>
        <v>104.72666666666669</v>
      </c>
      <c r="I132" s="72"/>
      <c r="J132" s="72"/>
      <c r="K132" s="72"/>
      <c r="L132" s="72"/>
      <c r="M132" s="72"/>
      <c r="N132" s="72"/>
      <c r="O132" s="72"/>
      <c r="P132" s="72"/>
      <c r="Q132" s="72"/>
      <c r="R132" s="72"/>
      <c r="S132" s="72"/>
      <c r="T132" s="72"/>
      <c r="U132" s="72"/>
      <c r="V132" s="72"/>
      <c r="W132" s="72"/>
      <c r="X132" s="72"/>
      <c r="Y132" s="72"/>
      <c r="Z132" s="72"/>
      <c r="AA132" s="72"/>
      <c r="AB132" s="72"/>
      <c r="AC132" s="72"/>
    </row>
    <row r="133" spans="1:29" ht="17.25" customHeight="1">
      <c r="A133" s="72"/>
      <c r="B133" s="217" t="s">
        <v>111</v>
      </c>
      <c r="C133" s="335" t="s">
        <v>243</v>
      </c>
      <c r="D133" s="286"/>
      <c r="E133" s="286"/>
      <c r="F133" s="286"/>
      <c r="G133" s="287"/>
      <c r="H133" s="218">
        <f>'Uniformes - EPIs_Portaria'!G22</f>
        <v>9.1</v>
      </c>
      <c r="I133" s="72"/>
      <c r="J133" s="72"/>
      <c r="K133" s="72"/>
      <c r="L133" s="72"/>
      <c r="M133" s="72"/>
      <c r="N133" s="72"/>
      <c r="O133" s="72"/>
      <c r="P133" s="72"/>
      <c r="Q133" s="72"/>
      <c r="R133" s="72"/>
      <c r="S133" s="72"/>
      <c r="T133" s="72"/>
      <c r="U133" s="72"/>
      <c r="V133" s="72"/>
      <c r="W133" s="72"/>
      <c r="X133" s="72"/>
      <c r="Y133" s="72"/>
      <c r="Z133" s="72"/>
      <c r="AA133" s="72"/>
      <c r="AB133" s="72"/>
      <c r="AC133" s="72"/>
    </row>
    <row r="134" spans="1:29" ht="17.25" customHeight="1">
      <c r="A134" s="72"/>
      <c r="B134" s="114" t="s">
        <v>114</v>
      </c>
      <c r="C134" s="374" t="s">
        <v>244</v>
      </c>
      <c r="D134" s="286"/>
      <c r="E134" s="286"/>
      <c r="F134" s="286"/>
      <c r="G134" s="287"/>
      <c r="H134" s="152"/>
      <c r="I134" s="72"/>
      <c r="J134" s="72"/>
      <c r="K134" s="72"/>
      <c r="L134" s="72"/>
      <c r="M134" s="72"/>
      <c r="N134" s="72"/>
      <c r="O134" s="72"/>
      <c r="P134" s="72"/>
      <c r="Q134" s="72"/>
      <c r="R134" s="72"/>
      <c r="S134" s="72"/>
      <c r="T134" s="72"/>
      <c r="U134" s="72"/>
      <c r="V134" s="72"/>
      <c r="W134" s="72"/>
      <c r="X134" s="72"/>
      <c r="Y134" s="72"/>
      <c r="Z134" s="72"/>
      <c r="AA134" s="72"/>
      <c r="AB134" s="72"/>
      <c r="AC134" s="72"/>
    </row>
    <row r="135" spans="1:29" ht="25.5" customHeight="1">
      <c r="A135" s="148"/>
      <c r="B135" s="446" t="s">
        <v>245</v>
      </c>
      <c r="C135" s="376"/>
      <c r="D135" s="376"/>
      <c r="E135" s="376"/>
      <c r="F135" s="376"/>
      <c r="G135" s="377"/>
      <c r="H135" s="214">
        <f>SUM(H132:H134)</f>
        <v>113.82666666666668</v>
      </c>
      <c r="I135" s="148"/>
      <c r="J135" s="148"/>
      <c r="K135" s="148"/>
      <c r="L135" s="148"/>
      <c r="M135" s="148"/>
      <c r="N135" s="148"/>
      <c r="O135" s="148"/>
      <c r="P135" s="148"/>
      <c r="Q135" s="148"/>
      <c r="R135" s="148"/>
      <c r="S135" s="148"/>
      <c r="T135" s="148"/>
      <c r="U135" s="148"/>
      <c r="V135" s="148"/>
      <c r="W135" s="148"/>
      <c r="X135" s="148"/>
      <c r="Y135" s="148"/>
      <c r="Z135" s="148"/>
      <c r="AA135" s="148"/>
      <c r="AB135" s="148"/>
      <c r="AC135" s="148"/>
    </row>
    <row r="136" spans="1:29" ht="15.75" customHeight="1">
      <c r="A136" s="72"/>
      <c r="B136" s="125"/>
      <c r="C136" s="219"/>
      <c r="D136" s="219"/>
      <c r="E136" s="219"/>
      <c r="F136" s="220"/>
      <c r="G136" s="220"/>
      <c r="H136" s="221"/>
      <c r="I136" s="72"/>
      <c r="J136" s="72"/>
      <c r="K136" s="72"/>
      <c r="L136" s="72"/>
      <c r="M136" s="72"/>
      <c r="N136" s="72"/>
      <c r="O136" s="72"/>
      <c r="P136" s="72"/>
      <c r="Q136" s="72"/>
      <c r="R136" s="72"/>
      <c r="S136" s="72"/>
      <c r="T136" s="72"/>
      <c r="U136" s="72"/>
      <c r="V136" s="72"/>
      <c r="W136" s="72"/>
      <c r="X136" s="72"/>
      <c r="Y136" s="72"/>
      <c r="Z136" s="72"/>
      <c r="AA136" s="72"/>
      <c r="AB136" s="72"/>
      <c r="AC136" s="72"/>
    </row>
    <row r="137" spans="1:29" ht="30.75" customHeight="1">
      <c r="A137" s="72"/>
      <c r="B137" s="424" t="s">
        <v>246</v>
      </c>
      <c r="C137" s="445"/>
      <c r="D137" s="389" t="s">
        <v>247</v>
      </c>
      <c r="E137" s="286"/>
      <c r="F137" s="286"/>
      <c r="G137" s="286"/>
      <c r="H137" s="293"/>
      <c r="I137" s="72"/>
      <c r="J137" s="72"/>
      <c r="K137" s="72"/>
      <c r="L137" s="72"/>
      <c r="M137" s="72"/>
      <c r="N137" s="72"/>
      <c r="O137" s="72"/>
      <c r="P137" s="72"/>
      <c r="Q137" s="72"/>
      <c r="R137" s="72"/>
      <c r="S137" s="72"/>
      <c r="T137" s="72"/>
      <c r="U137" s="72"/>
      <c r="V137" s="72"/>
      <c r="W137" s="72"/>
      <c r="X137" s="72"/>
      <c r="Y137" s="72"/>
      <c r="Z137" s="72"/>
      <c r="AA137" s="72"/>
      <c r="AB137" s="72"/>
      <c r="AC137" s="72"/>
    </row>
    <row r="138" spans="1:29" ht="18.75" customHeight="1">
      <c r="A138" s="95"/>
      <c r="B138" s="222">
        <v>6</v>
      </c>
      <c r="C138" s="422" t="s">
        <v>241</v>
      </c>
      <c r="D138" s="286"/>
      <c r="E138" s="287"/>
      <c r="F138" s="426" t="s">
        <v>173</v>
      </c>
      <c r="G138" s="393"/>
      <c r="H138" s="223" t="s">
        <v>165</v>
      </c>
      <c r="I138" s="95"/>
      <c r="J138" s="95"/>
      <c r="K138" s="95"/>
      <c r="L138" s="95"/>
      <c r="M138" s="95"/>
      <c r="N138" s="95"/>
      <c r="O138" s="95"/>
      <c r="P138" s="95"/>
      <c r="Q138" s="95"/>
      <c r="R138" s="95"/>
      <c r="S138" s="95"/>
      <c r="T138" s="95"/>
      <c r="U138" s="95"/>
      <c r="V138" s="95"/>
      <c r="W138" s="95"/>
      <c r="X138" s="95"/>
      <c r="Y138" s="95"/>
      <c r="Z138" s="95"/>
      <c r="AA138" s="95"/>
      <c r="AB138" s="95"/>
      <c r="AC138" s="95"/>
    </row>
    <row r="139" spans="1:29" ht="19.5" customHeight="1">
      <c r="A139" s="95"/>
      <c r="B139" s="336" t="s">
        <v>107</v>
      </c>
      <c r="C139" s="338" t="s">
        <v>248</v>
      </c>
      <c r="D139" s="357"/>
      <c r="E139" s="341"/>
      <c r="F139" s="427" t="s">
        <v>249</v>
      </c>
      <c r="G139" s="416"/>
      <c r="H139" s="224">
        <f>H152+H153+H154+H155+H156</f>
        <v>4021.1395582566811</v>
      </c>
      <c r="I139" s="95"/>
      <c r="J139" s="95"/>
      <c r="K139" s="95"/>
      <c r="L139" s="95"/>
      <c r="M139" s="95"/>
      <c r="N139" s="95"/>
      <c r="O139" s="95"/>
      <c r="P139" s="95"/>
      <c r="Q139" s="95"/>
      <c r="R139" s="95"/>
      <c r="S139" s="95"/>
      <c r="T139" s="95"/>
      <c r="U139" s="95"/>
      <c r="V139" s="95"/>
      <c r="W139" s="95"/>
      <c r="X139" s="95"/>
      <c r="Y139" s="95"/>
      <c r="Z139" s="95"/>
      <c r="AA139" s="95"/>
      <c r="AB139" s="95"/>
      <c r="AC139" s="95"/>
    </row>
    <row r="140" spans="1:29" ht="19.5" customHeight="1">
      <c r="A140" s="95"/>
      <c r="B140" s="337"/>
      <c r="C140" s="339"/>
      <c r="D140" s="353"/>
      <c r="E140" s="359"/>
      <c r="F140" s="225" t="s">
        <v>173</v>
      </c>
      <c r="G140" s="226">
        <f>'1-ABA-DE-CARREGAMENTO'!C74</f>
        <v>0.1017</v>
      </c>
      <c r="H140" s="227">
        <f>ROUND(H139*G140,2)</f>
        <v>408.95</v>
      </c>
      <c r="I140" s="72"/>
      <c r="J140" s="95"/>
      <c r="K140" s="95"/>
      <c r="L140" s="95"/>
      <c r="M140" s="95"/>
      <c r="N140" s="95"/>
      <c r="O140" s="95"/>
      <c r="P140" s="95"/>
      <c r="Q140" s="95"/>
      <c r="R140" s="95"/>
      <c r="S140" s="95"/>
      <c r="T140" s="95"/>
      <c r="U140" s="95"/>
      <c r="V140" s="95"/>
      <c r="W140" s="95"/>
      <c r="X140" s="95"/>
      <c r="Y140" s="95"/>
      <c r="Z140" s="95"/>
      <c r="AA140" s="95"/>
      <c r="AB140" s="95"/>
      <c r="AC140" s="95"/>
    </row>
    <row r="141" spans="1:29" ht="19.5" customHeight="1">
      <c r="A141" s="95"/>
      <c r="B141" s="114" t="s">
        <v>109</v>
      </c>
      <c r="C141" s="338" t="s">
        <v>250</v>
      </c>
      <c r="D141" s="357"/>
      <c r="E141" s="341"/>
      <c r="F141" s="427" t="s">
        <v>249</v>
      </c>
      <c r="G141" s="416"/>
      <c r="H141" s="224">
        <f>H139+H140</f>
        <v>4430.0895582566809</v>
      </c>
      <c r="I141" s="72"/>
      <c r="J141" s="95"/>
      <c r="K141" s="95"/>
      <c r="L141" s="95"/>
      <c r="M141" s="95"/>
      <c r="N141" s="95"/>
      <c r="O141" s="95"/>
      <c r="P141" s="95"/>
      <c r="Q141" s="95"/>
      <c r="R141" s="95"/>
      <c r="S141" s="95"/>
      <c r="T141" s="95"/>
      <c r="U141" s="95"/>
      <c r="V141" s="95"/>
      <c r="W141" s="95"/>
      <c r="X141" s="95"/>
      <c r="Y141" s="95"/>
      <c r="Z141" s="95"/>
      <c r="AA141" s="95"/>
      <c r="AB141" s="95"/>
      <c r="AC141" s="95"/>
    </row>
    <row r="142" spans="1:29" ht="19.5" customHeight="1">
      <c r="A142" s="95"/>
      <c r="B142" s="114"/>
      <c r="C142" s="339"/>
      <c r="D142" s="353"/>
      <c r="E142" s="359"/>
      <c r="F142" s="225" t="s">
        <v>173</v>
      </c>
      <c r="G142" s="228">
        <f>'1-ABA-DE-CARREGAMENTO'!C75</f>
        <v>5.0700000000000002E-2</v>
      </c>
      <c r="H142" s="229">
        <f>ROUND(H141*G142,2)</f>
        <v>224.61</v>
      </c>
      <c r="I142" s="72"/>
      <c r="J142" s="95"/>
      <c r="K142" s="95"/>
      <c r="L142" s="95"/>
      <c r="M142" s="95"/>
      <c r="N142" s="95"/>
      <c r="O142" s="95"/>
      <c r="P142" s="95"/>
      <c r="Q142" s="95"/>
      <c r="R142" s="95"/>
      <c r="S142" s="95"/>
      <c r="T142" s="95"/>
      <c r="U142" s="95"/>
      <c r="V142" s="95"/>
      <c r="W142" s="95"/>
      <c r="X142" s="95"/>
      <c r="Y142" s="95"/>
      <c r="Z142" s="95"/>
      <c r="AA142" s="95"/>
      <c r="AB142" s="95"/>
      <c r="AC142" s="95"/>
    </row>
    <row r="143" spans="1:29" ht="19.5" customHeight="1">
      <c r="A143" s="95"/>
      <c r="B143" s="114" t="s">
        <v>111</v>
      </c>
      <c r="C143" s="120" t="s">
        <v>251</v>
      </c>
      <c r="D143" s="155"/>
      <c r="E143" s="190"/>
      <c r="F143" s="435">
        <f>F144+F145+F147</f>
        <v>0.1225</v>
      </c>
      <c r="G143" s="287"/>
      <c r="H143" s="230">
        <f>SUM(H144:H147)</f>
        <v>649.7970976355648</v>
      </c>
      <c r="I143" s="72"/>
      <c r="J143" s="95"/>
      <c r="K143" s="95"/>
      <c r="L143" s="95"/>
      <c r="M143" s="95"/>
      <c r="N143" s="95"/>
      <c r="O143" s="95"/>
      <c r="P143" s="95"/>
      <c r="Q143" s="95"/>
      <c r="R143" s="95"/>
      <c r="S143" s="95"/>
      <c r="T143" s="95"/>
      <c r="U143" s="95"/>
      <c r="V143" s="95"/>
      <c r="W143" s="95"/>
      <c r="X143" s="95"/>
      <c r="Y143" s="95"/>
      <c r="Z143" s="95"/>
      <c r="AA143" s="95"/>
      <c r="AB143" s="95"/>
      <c r="AC143" s="95"/>
    </row>
    <row r="144" spans="1:29" ht="19.5" customHeight="1">
      <c r="A144" s="95"/>
      <c r="B144" s="336"/>
      <c r="C144" s="447" t="s">
        <v>252</v>
      </c>
      <c r="D144" s="436" t="s">
        <v>253</v>
      </c>
      <c r="E144" s="287"/>
      <c r="F144" s="437">
        <f>IF(F9=1,1.65%,IF(F9=2,0.65%,IF(F9=3,F9,IF(F9=4,F9,"RT Indefinido"))))</f>
        <v>1.6500000000000001E-2</v>
      </c>
      <c r="G144" s="287"/>
      <c r="H144" s="231">
        <f>ROUND((((H141+H142))/((1-F143)))*F144,2)</f>
        <v>87.52</v>
      </c>
      <c r="I144" s="72"/>
      <c r="J144" s="95"/>
      <c r="K144" s="95"/>
      <c r="L144" s="95"/>
      <c r="M144" s="95"/>
      <c r="N144" s="95"/>
      <c r="O144" s="95"/>
      <c r="P144" s="95"/>
      <c r="Q144" s="95"/>
      <c r="R144" s="95"/>
      <c r="S144" s="95"/>
      <c r="T144" s="95"/>
      <c r="U144" s="95"/>
      <c r="V144" s="95"/>
      <c r="W144" s="95"/>
      <c r="X144" s="95"/>
      <c r="Y144" s="95"/>
      <c r="Z144" s="95"/>
      <c r="AA144" s="95"/>
      <c r="AB144" s="95"/>
      <c r="AC144" s="95"/>
    </row>
    <row r="145" spans="1:29" ht="19.5" customHeight="1">
      <c r="A145" s="95"/>
      <c r="B145" s="337"/>
      <c r="C145" s="325"/>
      <c r="D145" s="436" t="s">
        <v>254</v>
      </c>
      <c r="E145" s="287"/>
      <c r="F145" s="437">
        <f>IF(F9=1,7.6%,IF(F9=2,3%,IF(F9=3,F9,IF(F9=4,F9,"RT Indefinido"))))</f>
        <v>7.5999999999999998E-2</v>
      </c>
      <c r="G145" s="287"/>
      <c r="H145" s="231">
        <f>((H141+H142)/(1-F143)*F145)</f>
        <v>403.14207000285779</v>
      </c>
      <c r="I145" s="72"/>
      <c r="J145" s="95"/>
      <c r="K145" s="95"/>
      <c r="L145" s="95"/>
      <c r="M145" s="95"/>
      <c r="N145" s="95"/>
      <c r="O145" s="95"/>
      <c r="P145" s="95"/>
      <c r="Q145" s="95"/>
      <c r="R145" s="95"/>
      <c r="S145" s="95"/>
      <c r="T145" s="95"/>
      <c r="U145" s="95"/>
      <c r="V145" s="95"/>
      <c r="W145" s="95"/>
      <c r="X145" s="95"/>
      <c r="Y145" s="95"/>
      <c r="Z145" s="95"/>
      <c r="AA145" s="95"/>
      <c r="AB145" s="95"/>
      <c r="AC145" s="95"/>
    </row>
    <row r="146" spans="1:29" ht="19.5" customHeight="1">
      <c r="A146" s="95"/>
      <c r="B146" s="114"/>
      <c r="C146" s="374" t="s">
        <v>255</v>
      </c>
      <c r="D146" s="286"/>
      <c r="E146" s="287"/>
      <c r="F146" s="390">
        <v>0</v>
      </c>
      <c r="G146" s="287"/>
      <c r="H146" s="231">
        <f>F146*(H48+H93+H135+H69+H140)</f>
        <v>0</v>
      </c>
      <c r="I146" s="72"/>
      <c r="J146" s="95"/>
      <c r="K146" s="95"/>
      <c r="L146" s="95"/>
      <c r="M146" s="95"/>
      <c r="N146" s="95"/>
      <c r="O146" s="95"/>
      <c r="P146" s="95"/>
      <c r="Q146" s="95"/>
      <c r="R146" s="95"/>
      <c r="S146" s="95"/>
      <c r="T146" s="95"/>
      <c r="U146" s="95"/>
      <c r="V146" s="95"/>
      <c r="W146" s="95"/>
      <c r="X146" s="95"/>
      <c r="Y146" s="95"/>
      <c r="Z146" s="95"/>
      <c r="AA146" s="95"/>
      <c r="AB146" s="95"/>
      <c r="AC146" s="95"/>
    </row>
    <row r="147" spans="1:29" ht="19.5" customHeight="1">
      <c r="A147" s="95"/>
      <c r="B147" s="114"/>
      <c r="C147" s="374" t="s">
        <v>256</v>
      </c>
      <c r="D147" s="286"/>
      <c r="E147" s="287"/>
      <c r="F147" s="449">
        <f>'1-ABA-DE-CARREGAMENTO'!C76</f>
        <v>0.03</v>
      </c>
      <c r="G147" s="287"/>
      <c r="H147" s="231">
        <f>((H141+H142)/(1-F143))*F147</f>
        <v>159.13502763270702</v>
      </c>
      <c r="I147" s="72"/>
      <c r="J147" s="95"/>
      <c r="K147" s="95"/>
      <c r="L147" s="95"/>
      <c r="M147" s="95"/>
      <c r="N147" s="95"/>
      <c r="O147" s="95"/>
      <c r="P147" s="95"/>
      <c r="Q147" s="95"/>
      <c r="R147" s="95"/>
      <c r="S147" s="95"/>
      <c r="T147" s="95"/>
      <c r="U147" s="95"/>
      <c r="V147" s="95"/>
      <c r="W147" s="95"/>
      <c r="X147" s="95"/>
      <c r="Y147" s="95"/>
      <c r="Z147" s="95"/>
      <c r="AA147" s="95"/>
      <c r="AB147" s="95"/>
      <c r="AC147" s="95"/>
    </row>
    <row r="148" spans="1:29" ht="28.5" customHeight="1">
      <c r="A148" s="158"/>
      <c r="B148" s="446" t="s">
        <v>257</v>
      </c>
      <c r="C148" s="376"/>
      <c r="D148" s="376"/>
      <c r="E148" s="377"/>
      <c r="F148" s="448">
        <f>F143+G142+G140</f>
        <v>0.27489999999999998</v>
      </c>
      <c r="G148" s="377"/>
      <c r="H148" s="214">
        <f>H143+H142+H140</f>
        <v>1283.3570976355647</v>
      </c>
      <c r="I148" s="72"/>
      <c r="J148" s="158"/>
      <c r="K148" s="158"/>
      <c r="L148" s="158"/>
      <c r="M148" s="158"/>
      <c r="N148" s="158"/>
      <c r="O148" s="158"/>
      <c r="P148" s="158"/>
      <c r="Q148" s="158"/>
      <c r="R148" s="158"/>
      <c r="S148" s="158"/>
      <c r="T148" s="158"/>
      <c r="U148" s="158"/>
      <c r="V148" s="158"/>
      <c r="W148" s="158"/>
      <c r="X148" s="158"/>
      <c r="Y148" s="158"/>
      <c r="Z148" s="158"/>
      <c r="AA148" s="158"/>
      <c r="AB148" s="158"/>
      <c r="AC148" s="158"/>
    </row>
    <row r="149" spans="1:29" ht="24" customHeight="1">
      <c r="A149" s="95"/>
      <c r="B149" s="14"/>
      <c r="C149" s="179"/>
      <c r="D149" s="179"/>
      <c r="E149" s="179"/>
      <c r="F149" s="232"/>
      <c r="G149" s="232"/>
      <c r="H149" s="180"/>
      <c r="I149" s="72"/>
      <c r="J149" s="95"/>
      <c r="K149" s="95"/>
      <c r="L149" s="95"/>
      <c r="M149" s="95"/>
      <c r="N149" s="95"/>
      <c r="O149" s="95"/>
      <c r="P149" s="95"/>
      <c r="Q149" s="95"/>
      <c r="R149" s="95"/>
      <c r="S149" s="95"/>
      <c r="T149" s="95"/>
      <c r="U149" s="95"/>
      <c r="V149" s="95"/>
      <c r="W149" s="95"/>
      <c r="X149" s="95"/>
      <c r="Y149" s="95"/>
      <c r="Z149" s="95"/>
      <c r="AA149" s="95"/>
      <c r="AB149" s="95"/>
      <c r="AC149" s="95"/>
    </row>
    <row r="150" spans="1:29" ht="24" customHeight="1">
      <c r="B150" s="372" t="s">
        <v>258</v>
      </c>
      <c r="C150" s="289"/>
      <c r="D150" s="289"/>
      <c r="E150" s="289"/>
      <c r="F150" s="289"/>
      <c r="G150" s="289"/>
      <c r="H150" s="290"/>
      <c r="I150" s="72"/>
      <c r="J150" s="72"/>
      <c r="K150" s="72"/>
      <c r="L150" s="72"/>
      <c r="M150" s="72"/>
      <c r="N150" s="72"/>
      <c r="O150" s="72"/>
      <c r="P150" s="72"/>
      <c r="Q150" s="72"/>
      <c r="R150" s="72"/>
      <c r="S150" s="72"/>
      <c r="T150" s="72"/>
      <c r="U150" s="72"/>
      <c r="V150" s="72"/>
      <c r="W150" s="72"/>
      <c r="X150" s="72"/>
      <c r="Y150" s="72"/>
      <c r="Z150" s="72"/>
      <c r="AA150" s="72"/>
      <c r="AB150" s="72"/>
      <c r="AC150" s="72"/>
    </row>
    <row r="151" spans="1:29" ht="15.75" customHeight="1">
      <c r="B151" s="334" t="s">
        <v>123</v>
      </c>
      <c r="C151" s="286"/>
      <c r="D151" s="286"/>
      <c r="E151" s="286"/>
      <c r="F151" s="286"/>
      <c r="G151" s="286"/>
      <c r="H151" s="293"/>
      <c r="I151" s="72"/>
      <c r="J151" s="72"/>
      <c r="K151" s="72"/>
      <c r="L151" s="72"/>
      <c r="M151" s="72"/>
      <c r="N151" s="72"/>
      <c r="O151" s="72"/>
      <c r="P151" s="72"/>
      <c r="Q151" s="72"/>
      <c r="R151" s="72"/>
      <c r="S151" s="72"/>
      <c r="T151" s="72"/>
      <c r="U151" s="72"/>
      <c r="V151" s="72"/>
      <c r="W151" s="72"/>
      <c r="X151" s="72"/>
      <c r="Y151" s="72"/>
      <c r="Z151" s="72"/>
      <c r="AA151" s="72"/>
      <c r="AB151" s="72"/>
      <c r="AC151" s="72"/>
    </row>
    <row r="152" spans="1:29" ht="15.75" customHeight="1">
      <c r="B152" s="169" t="s">
        <v>107</v>
      </c>
      <c r="C152" s="233" t="s">
        <v>259</v>
      </c>
      <c r="D152" s="234"/>
      <c r="E152" s="234"/>
      <c r="F152" s="234"/>
      <c r="G152" s="235"/>
      <c r="H152" s="236">
        <f>H48</f>
        <v>2092.1133546818178</v>
      </c>
      <c r="I152" s="72"/>
      <c r="J152" s="72"/>
      <c r="K152" s="72"/>
      <c r="L152" s="72"/>
      <c r="M152" s="72"/>
      <c r="N152" s="72"/>
      <c r="O152" s="72"/>
      <c r="P152" s="72"/>
      <c r="Q152" s="72"/>
      <c r="R152" s="72"/>
      <c r="S152" s="72"/>
      <c r="T152" s="72"/>
      <c r="U152" s="72"/>
      <c r="V152" s="72"/>
      <c r="W152" s="72"/>
      <c r="X152" s="72"/>
      <c r="Y152" s="72"/>
      <c r="Z152" s="72"/>
      <c r="AA152" s="72"/>
      <c r="AB152" s="72"/>
      <c r="AC152" s="72"/>
    </row>
    <row r="153" spans="1:29" ht="15.75" customHeight="1">
      <c r="B153" s="114" t="s">
        <v>109</v>
      </c>
      <c r="C153" s="237" t="s">
        <v>260</v>
      </c>
      <c r="D153" s="238"/>
      <c r="E153" s="238"/>
      <c r="F153" s="238"/>
      <c r="G153" s="239"/>
      <c r="H153" s="153">
        <f>H93</f>
        <v>1339.4713569081966</v>
      </c>
      <c r="I153" s="72"/>
      <c r="J153" s="72"/>
      <c r="K153" s="72"/>
      <c r="L153" s="72"/>
      <c r="M153" s="72"/>
      <c r="N153" s="72"/>
      <c r="O153" s="72"/>
      <c r="P153" s="72"/>
      <c r="Q153" s="72"/>
      <c r="R153" s="72"/>
      <c r="S153" s="72"/>
      <c r="T153" s="72"/>
      <c r="U153" s="72"/>
      <c r="V153" s="72"/>
      <c r="W153" s="72"/>
      <c r="X153" s="72"/>
      <c r="Y153" s="72"/>
      <c r="Z153" s="72"/>
      <c r="AA153" s="72"/>
      <c r="AB153" s="72"/>
      <c r="AC153" s="72"/>
    </row>
    <row r="154" spans="1:29" ht="15.75" customHeight="1">
      <c r="B154" s="114" t="s">
        <v>111</v>
      </c>
      <c r="C154" s="237" t="s">
        <v>261</v>
      </c>
      <c r="D154" s="238"/>
      <c r="E154" s="238"/>
      <c r="F154" s="238"/>
      <c r="G154" s="239"/>
      <c r="H154" s="153">
        <f>H103</f>
        <v>108.72817999999999</v>
      </c>
      <c r="I154" s="72"/>
      <c r="J154" s="72"/>
      <c r="K154" s="72"/>
      <c r="L154" s="72"/>
      <c r="M154" s="72"/>
      <c r="N154" s="72"/>
      <c r="O154" s="72"/>
      <c r="P154" s="72"/>
      <c r="Q154" s="72"/>
      <c r="R154" s="72"/>
      <c r="S154" s="72"/>
      <c r="T154" s="72"/>
      <c r="U154" s="72"/>
      <c r="V154" s="72"/>
      <c r="W154" s="72"/>
      <c r="X154" s="72"/>
      <c r="Y154" s="72"/>
      <c r="Z154" s="72"/>
      <c r="AA154" s="72"/>
      <c r="AB154" s="72"/>
      <c r="AC154" s="72"/>
    </row>
    <row r="155" spans="1:29" ht="15.75" customHeight="1">
      <c r="B155" s="114" t="s">
        <v>114</v>
      </c>
      <c r="C155" s="237" t="s">
        <v>262</v>
      </c>
      <c r="D155" s="238"/>
      <c r="E155" s="238"/>
      <c r="F155" s="238"/>
      <c r="G155" s="239"/>
      <c r="H155" s="153">
        <f>H128</f>
        <v>367</v>
      </c>
      <c r="I155" s="72"/>
      <c r="J155" s="72"/>
      <c r="K155" s="72"/>
      <c r="L155" s="72"/>
      <c r="M155" s="72"/>
      <c r="N155" s="72"/>
      <c r="O155" s="72"/>
      <c r="P155" s="72"/>
      <c r="Q155" s="72"/>
      <c r="R155" s="72"/>
      <c r="S155" s="72"/>
      <c r="T155" s="72"/>
      <c r="U155" s="72"/>
      <c r="V155" s="72"/>
      <c r="W155" s="72"/>
      <c r="X155" s="72"/>
      <c r="Y155" s="72"/>
      <c r="Z155" s="72"/>
      <c r="AA155" s="72"/>
      <c r="AB155" s="72"/>
      <c r="AC155" s="72"/>
    </row>
    <row r="156" spans="1:29" ht="15.75" customHeight="1">
      <c r="A156" s="95"/>
      <c r="B156" s="114" t="s">
        <v>145</v>
      </c>
      <c r="C156" s="237" t="s">
        <v>263</v>
      </c>
      <c r="D156" s="238"/>
      <c r="E156" s="238"/>
      <c r="F156" s="238"/>
      <c r="G156" s="239"/>
      <c r="H156" s="153">
        <f>H135</f>
        <v>113.82666666666668</v>
      </c>
      <c r="I156" s="95"/>
      <c r="J156" s="95"/>
      <c r="K156" s="95"/>
      <c r="L156" s="95"/>
      <c r="M156" s="95"/>
      <c r="N156" s="95"/>
      <c r="O156" s="95"/>
      <c r="P156" s="95"/>
      <c r="Q156" s="95"/>
      <c r="R156" s="95"/>
      <c r="S156" s="95"/>
      <c r="T156" s="95"/>
      <c r="U156" s="95"/>
      <c r="V156" s="95"/>
      <c r="W156" s="95"/>
      <c r="X156" s="95"/>
      <c r="Y156" s="95"/>
      <c r="Z156" s="95"/>
      <c r="AA156" s="95"/>
      <c r="AB156" s="95"/>
      <c r="AC156" s="95"/>
    </row>
    <row r="157" spans="1:29" ht="19.5" customHeight="1">
      <c r="A157" s="95"/>
      <c r="B157" s="240"/>
      <c r="C157" s="422" t="s">
        <v>264</v>
      </c>
      <c r="D157" s="286"/>
      <c r="E157" s="286"/>
      <c r="F157" s="286"/>
      <c r="G157" s="287"/>
      <c r="H157" s="241">
        <f>SUM(H152:H156)</f>
        <v>4021.1395582566811</v>
      </c>
      <c r="I157" s="95"/>
      <c r="J157" s="95"/>
      <c r="K157" s="95"/>
      <c r="L157" s="95"/>
      <c r="M157" s="95"/>
      <c r="N157" s="95"/>
      <c r="O157" s="95"/>
      <c r="P157" s="95"/>
      <c r="Q157" s="95"/>
      <c r="R157" s="95"/>
      <c r="S157" s="95"/>
      <c r="T157" s="95"/>
      <c r="U157" s="95"/>
      <c r="V157" s="95"/>
      <c r="W157" s="95"/>
      <c r="X157" s="95"/>
      <c r="Y157" s="95"/>
      <c r="Z157" s="95"/>
      <c r="AA157" s="95"/>
      <c r="AB157" s="95"/>
      <c r="AC157" s="95"/>
    </row>
    <row r="158" spans="1:29" ht="15.75" customHeight="1">
      <c r="A158" s="95"/>
      <c r="B158" s="114" t="s">
        <v>147</v>
      </c>
      <c r="C158" s="237" t="s">
        <v>265</v>
      </c>
      <c r="D158" s="238"/>
      <c r="E158" s="238"/>
      <c r="F158" s="238"/>
      <c r="G158" s="239"/>
      <c r="H158" s="153">
        <f>H148</f>
        <v>1283.3570976355647</v>
      </c>
      <c r="I158" s="95"/>
      <c r="J158" s="95"/>
      <c r="K158" s="95"/>
      <c r="L158" s="95"/>
      <c r="M158" s="95"/>
      <c r="N158" s="95"/>
      <c r="O158" s="95"/>
      <c r="P158" s="95"/>
      <c r="Q158" s="95"/>
      <c r="R158" s="95"/>
      <c r="S158" s="95"/>
      <c r="T158" s="95"/>
      <c r="U158" s="95"/>
      <c r="V158" s="95"/>
      <c r="W158" s="95"/>
      <c r="X158" s="95"/>
      <c r="Y158" s="95"/>
      <c r="Z158" s="95"/>
      <c r="AA158" s="95"/>
      <c r="AB158" s="95"/>
      <c r="AC158" s="95"/>
    </row>
    <row r="159" spans="1:29" ht="27.75" customHeight="1">
      <c r="A159" s="95"/>
      <c r="B159" s="434" t="s">
        <v>266</v>
      </c>
      <c r="C159" s="376"/>
      <c r="D159" s="376"/>
      <c r="E159" s="376"/>
      <c r="F159" s="376"/>
      <c r="G159" s="377"/>
      <c r="H159" s="242">
        <f>ROUND(SUM(H157:H158),2)</f>
        <v>5304.5</v>
      </c>
      <c r="I159" s="95"/>
      <c r="J159" s="95"/>
      <c r="K159" s="95"/>
      <c r="L159" s="95"/>
      <c r="M159" s="95"/>
      <c r="N159" s="95"/>
      <c r="O159" s="95"/>
      <c r="P159" s="95"/>
      <c r="Q159" s="95"/>
      <c r="R159" s="95"/>
      <c r="S159" s="95"/>
      <c r="T159" s="95"/>
      <c r="U159" s="95"/>
      <c r="V159" s="95"/>
      <c r="W159" s="95"/>
      <c r="X159" s="95"/>
      <c r="Y159" s="95"/>
      <c r="Z159" s="95"/>
      <c r="AA159" s="95"/>
      <c r="AB159" s="95"/>
      <c r="AC159" s="95"/>
    </row>
    <row r="160" spans="1:29" ht="19.5" customHeight="1">
      <c r="A160" s="72"/>
      <c r="B160" s="125"/>
      <c r="C160" s="219"/>
      <c r="D160" s="219"/>
      <c r="E160" s="219"/>
      <c r="F160" s="220"/>
      <c r="G160" s="220"/>
      <c r="H160" s="221"/>
      <c r="I160" s="72"/>
      <c r="J160" s="72"/>
      <c r="K160" s="72"/>
      <c r="L160" s="72"/>
      <c r="M160" s="72"/>
      <c r="N160" s="72"/>
      <c r="O160" s="72"/>
      <c r="P160" s="72"/>
      <c r="Q160" s="72"/>
      <c r="R160" s="72"/>
      <c r="S160" s="72"/>
      <c r="T160" s="72"/>
      <c r="U160" s="72"/>
      <c r="V160" s="72"/>
      <c r="W160" s="72"/>
      <c r="X160" s="72"/>
      <c r="Y160" s="72"/>
      <c r="Z160" s="72"/>
      <c r="AA160" s="72"/>
      <c r="AB160" s="72"/>
      <c r="AC160" s="72"/>
    </row>
    <row r="161" spans="1:29" ht="24" customHeight="1">
      <c r="B161" s="372" t="s">
        <v>267</v>
      </c>
      <c r="C161" s="289"/>
      <c r="D161" s="289"/>
      <c r="E161" s="289"/>
      <c r="F161" s="289"/>
      <c r="G161" s="289"/>
      <c r="H161" s="290"/>
      <c r="I161" s="72"/>
      <c r="J161" s="72"/>
      <c r="K161" s="72"/>
      <c r="L161" s="72"/>
      <c r="M161" s="72"/>
      <c r="N161" s="72"/>
      <c r="O161" s="72"/>
      <c r="P161" s="72"/>
      <c r="Q161" s="72"/>
      <c r="R161" s="72"/>
      <c r="S161" s="72"/>
      <c r="T161" s="72"/>
      <c r="U161" s="72"/>
      <c r="V161" s="72"/>
      <c r="W161" s="72"/>
      <c r="X161" s="72"/>
      <c r="Y161" s="72"/>
      <c r="Z161" s="72"/>
      <c r="AA161" s="72"/>
      <c r="AB161" s="72"/>
      <c r="AC161" s="72"/>
    </row>
    <row r="162" spans="1:29" ht="18.75" customHeight="1">
      <c r="B162" s="422" t="s">
        <v>123</v>
      </c>
      <c r="C162" s="286"/>
      <c r="D162" s="286"/>
      <c r="E162" s="286"/>
      <c r="F162" s="286"/>
      <c r="G162" s="286"/>
      <c r="H162" s="293"/>
      <c r="I162" s="72"/>
      <c r="J162" s="72"/>
      <c r="K162" s="72"/>
      <c r="L162" s="72"/>
      <c r="M162" s="72"/>
      <c r="N162" s="72"/>
      <c r="O162" s="72"/>
      <c r="P162" s="72"/>
      <c r="Q162" s="72"/>
      <c r="R162" s="72"/>
      <c r="S162" s="72"/>
      <c r="T162" s="72"/>
      <c r="U162" s="72"/>
      <c r="V162" s="72"/>
      <c r="W162" s="72"/>
      <c r="X162" s="72"/>
      <c r="Y162" s="72"/>
      <c r="Z162" s="72"/>
      <c r="AA162" s="72"/>
      <c r="AB162" s="72"/>
      <c r="AC162" s="72"/>
    </row>
    <row r="163" spans="1:29" ht="72.75" customHeight="1">
      <c r="B163" s="440" t="s">
        <v>268</v>
      </c>
      <c r="C163" s="393"/>
      <c r="D163" s="243" t="s">
        <v>269</v>
      </c>
      <c r="E163" s="243" t="s">
        <v>270</v>
      </c>
      <c r="F163" s="243" t="s">
        <v>271</v>
      </c>
      <c r="G163" s="243" t="s">
        <v>272</v>
      </c>
      <c r="H163" s="244" t="s">
        <v>273</v>
      </c>
      <c r="I163" s="72"/>
      <c r="J163" s="72"/>
      <c r="K163" s="72"/>
      <c r="L163" s="72"/>
      <c r="M163" s="72"/>
      <c r="N163" s="72"/>
      <c r="O163" s="72"/>
      <c r="P163" s="72"/>
      <c r="Q163" s="72"/>
      <c r="R163" s="72"/>
      <c r="S163" s="72"/>
      <c r="T163" s="72"/>
      <c r="U163" s="72"/>
      <c r="V163" s="72"/>
      <c r="W163" s="72"/>
      <c r="X163" s="72"/>
      <c r="Y163" s="72"/>
      <c r="Z163" s="72"/>
      <c r="AA163" s="72"/>
      <c r="AB163" s="72"/>
      <c r="AC163" s="72"/>
    </row>
    <row r="164" spans="1:29" ht="66" customHeight="1">
      <c r="B164" s="441" t="str">
        <f>E24</f>
        <v>PORTEIRO, CBO 5174-10. Posto Noturno (19:00-07:00), 12/36 horas, de segunda a domingo</v>
      </c>
      <c r="C164" s="287"/>
      <c r="D164" s="246">
        <f>H159</f>
        <v>5304.5</v>
      </c>
      <c r="E164" s="260">
        <f>'1-ABA-DE-CARREGAMENTO'!D83</f>
        <v>2</v>
      </c>
      <c r="F164" s="248">
        <f>D164*E164</f>
        <v>10609</v>
      </c>
      <c r="G164" s="261">
        <f>'1-ABA-DE-CARREGAMENTO'!D82</f>
        <v>1</v>
      </c>
      <c r="H164" s="250">
        <f>F164*G164</f>
        <v>10609</v>
      </c>
      <c r="I164" s="72"/>
      <c r="J164" s="72"/>
      <c r="K164" s="72"/>
      <c r="L164" s="72"/>
      <c r="M164" s="72"/>
      <c r="N164" s="72"/>
      <c r="O164" s="72"/>
      <c r="P164" s="72"/>
      <c r="Q164" s="72"/>
      <c r="R164" s="72"/>
      <c r="S164" s="72"/>
      <c r="T164" s="72"/>
      <c r="U164" s="72"/>
      <c r="V164" s="72"/>
      <c r="W164" s="72"/>
      <c r="X164" s="72"/>
      <c r="Y164" s="72"/>
      <c r="Z164" s="72"/>
      <c r="AA164" s="72"/>
      <c r="AB164" s="72"/>
      <c r="AC164" s="72"/>
    </row>
    <row r="165" spans="1:29" ht="30.75" customHeight="1">
      <c r="A165" s="72"/>
      <c r="B165" s="442" t="s">
        <v>274</v>
      </c>
      <c r="C165" s="376"/>
      <c r="D165" s="376"/>
      <c r="E165" s="376"/>
      <c r="F165" s="376"/>
      <c r="G165" s="376"/>
      <c r="H165" s="251">
        <f>H164</f>
        <v>10609</v>
      </c>
      <c r="I165" s="72"/>
      <c r="J165" s="72"/>
      <c r="K165" s="72"/>
      <c r="L165" s="72"/>
      <c r="M165" s="72"/>
      <c r="N165" s="72"/>
      <c r="O165" s="72"/>
      <c r="P165" s="72"/>
      <c r="Q165" s="72"/>
      <c r="R165" s="72"/>
      <c r="S165" s="72"/>
      <c r="T165" s="72"/>
      <c r="U165" s="72"/>
      <c r="V165" s="72"/>
      <c r="W165" s="72"/>
      <c r="X165" s="72"/>
      <c r="Y165" s="72"/>
      <c r="Z165" s="72"/>
      <c r="AA165" s="72"/>
      <c r="AB165" s="72"/>
      <c r="AC165" s="72"/>
    </row>
    <row r="166" spans="1:29" ht="19.5" customHeight="1">
      <c r="A166" s="72"/>
      <c r="B166" s="443"/>
      <c r="C166" s="303"/>
      <c r="D166" s="165"/>
      <c r="E166" s="165"/>
      <c r="F166" s="165"/>
      <c r="G166" s="165"/>
      <c r="H166" s="252"/>
      <c r="I166" s="72"/>
      <c r="J166" s="72"/>
      <c r="K166" s="72"/>
      <c r="L166" s="72"/>
      <c r="M166" s="72"/>
      <c r="N166" s="72"/>
      <c r="O166" s="72"/>
      <c r="P166" s="72"/>
      <c r="Q166" s="72"/>
      <c r="R166" s="72"/>
      <c r="S166" s="72"/>
      <c r="T166" s="72"/>
      <c r="U166" s="72"/>
      <c r="V166" s="72"/>
      <c r="W166" s="72"/>
      <c r="X166" s="72"/>
      <c r="Y166" s="72"/>
      <c r="Z166" s="72"/>
      <c r="AA166" s="72"/>
      <c r="AB166" s="72"/>
      <c r="AC166" s="72"/>
    </row>
    <row r="167" spans="1:29" ht="24" customHeight="1">
      <c r="B167" s="372" t="s">
        <v>275</v>
      </c>
      <c r="C167" s="289"/>
      <c r="D167" s="289"/>
      <c r="E167" s="289"/>
      <c r="F167" s="289"/>
      <c r="G167" s="289"/>
      <c r="H167" s="290"/>
      <c r="I167" s="72"/>
      <c r="J167" s="72"/>
      <c r="K167" s="72"/>
      <c r="L167" s="72"/>
      <c r="M167" s="72"/>
      <c r="N167" s="72"/>
      <c r="O167" s="72"/>
      <c r="P167" s="72"/>
      <c r="Q167" s="72"/>
      <c r="R167" s="72"/>
      <c r="S167" s="72"/>
      <c r="T167" s="72"/>
      <c r="U167" s="72"/>
      <c r="V167" s="72"/>
      <c r="W167" s="72"/>
      <c r="X167" s="72"/>
      <c r="Y167" s="72"/>
      <c r="Z167" s="72"/>
      <c r="AA167" s="72"/>
      <c r="AB167" s="72"/>
      <c r="AC167" s="72"/>
    </row>
    <row r="168" spans="1:29" ht="18.75" customHeight="1">
      <c r="B168" s="438" t="s">
        <v>276</v>
      </c>
      <c r="C168" s="347"/>
      <c r="D168" s="347"/>
      <c r="E168" s="347"/>
      <c r="F168" s="347"/>
      <c r="G168" s="348"/>
      <c r="H168" s="253" t="s">
        <v>277</v>
      </c>
      <c r="I168" s="72"/>
      <c r="J168" s="72"/>
      <c r="K168" s="72"/>
      <c r="L168" s="72"/>
      <c r="M168" s="72"/>
      <c r="N168" s="72"/>
      <c r="O168" s="72"/>
      <c r="P168" s="72"/>
      <c r="Q168" s="72"/>
      <c r="R168" s="72"/>
      <c r="S168" s="72"/>
      <c r="T168" s="72"/>
      <c r="U168" s="72"/>
      <c r="V168" s="72"/>
      <c r="W168" s="72"/>
      <c r="X168" s="72"/>
      <c r="Y168" s="72"/>
      <c r="Z168" s="72"/>
      <c r="AA168" s="72"/>
      <c r="AB168" s="72"/>
      <c r="AC168" s="72"/>
    </row>
    <row r="169" spans="1:29" ht="30" customHeight="1">
      <c r="B169" s="245" t="s">
        <v>107</v>
      </c>
      <c r="C169" s="439" t="s">
        <v>278</v>
      </c>
      <c r="D169" s="286"/>
      <c r="E169" s="286"/>
      <c r="F169" s="286"/>
      <c r="G169" s="287"/>
      <c r="H169" s="254">
        <f>H164</f>
        <v>10609</v>
      </c>
      <c r="I169" s="187"/>
      <c r="J169" s="72"/>
      <c r="K169" s="72"/>
      <c r="L169" s="72"/>
      <c r="M169" s="72"/>
      <c r="N169" s="72"/>
      <c r="O169" s="72"/>
      <c r="P169" s="72"/>
      <c r="Q169" s="72"/>
      <c r="R169" s="72"/>
      <c r="S169" s="72"/>
      <c r="T169" s="72"/>
      <c r="U169" s="72"/>
      <c r="V169" s="72"/>
      <c r="W169" s="72"/>
      <c r="X169" s="72"/>
      <c r="Y169" s="72"/>
      <c r="Z169" s="72"/>
      <c r="AA169" s="72"/>
      <c r="AB169" s="72"/>
      <c r="AC169" s="72"/>
    </row>
    <row r="170" spans="1:29" ht="30" customHeight="1">
      <c r="B170" s="255" t="s">
        <v>109</v>
      </c>
      <c r="C170" s="439" t="s">
        <v>279</v>
      </c>
      <c r="D170" s="286"/>
      <c r="E170" s="286"/>
      <c r="F170" s="286"/>
      <c r="G170" s="287"/>
      <c r="H170" s="256">
        <f>H169*'1-ABA-DE-CARREGAMENTO'!C84</f>
        <v>318270</v>
      </c>
      <c r="I170" s="72"/>
      <c r="J170" s="72"/>
      <c r="K170" s="72"/>
      <c r="L170" s="72"/>
      <c r="M170" s="72"/>
      <c r="N170" s="72"/>
      <c r="O170" s="72"/>
      <c r="P170" s="72"/>
      <c r="Q170" s="72"/>
      <c r="R170" s="72"/>
      <c r="S170" s="72"/>
      <c r="T170" s="72"/>
      <c r="U170" s="72"/>
      <c r="V170" s="72"/>
      <c r="W170" s="72"/>
      <c r="X170" s="72"/>
      <c r="Y170" s="72"/>
      <c r="Z170" s="72"/>
      <c r="AA170" s="72"/>
      <c r="AB170" s="72"/>
      <c r="AC170" s="72"/>
    </row>
    <row r="171" spans="1:29" ht="19.5" customHeight="1">
      <c r="A171" s="72"/>
      <c r="B171" s="119"/>
      <c r="C171" s="257"/>
      <c r="D171" s="165"/>
      <c r="E171" s="165"/>
      <c r="F171" s="165"/>
      <c r="G171" s="165"/>
      <c r="H171" s="252"/>
      <c r="I171" s="72"/>
      <c r="J171" s="72"/>
      <c r="K171" s="72"/>
      <c r="L171" s="72"/>
      <c r="M171" s="72"/>
      <c r="N171" s="72"/>
      <c r="O171" s="72"/>
      <c r="P171" s="72"/>
      <c r="Q171" s="72"/>
      <c r="R171" s="72"/>
      <c r="S171" s="72"/>
      <c r="T171" s="72"/>
      <c r="U171" s="72"/>
      <c r="V171" s="72"/>
      <c r="W171" s="72"/>
      <c r="X171" s="72"/>
      <c r="Y171" s="72"/>
      <c r="Z171" s="72"/>
      <c r="AA171" s="72"/>
      <c r="AB171" s="72"/>
      <c r="AC171" s="72"/>
    </row>
    <row r="172" spans="1:29" ht="15.75" customHeight="1">
      <c r="A172" s="72"/>
      <c r="B172" s="107"/>
      <c r="C172" s="107"/>
      <c r="D172" s="107"/>
      <c r="E172" s="107"/>
      <c r="F172" s="107"/>
      <c r="G172" s="107"/>
      <c r="H172" s="107"/>
      <c r="I172" s="72"/>
      <c r="J172" s="72"/>
      <c r="K172" s="72"/>
      <c r="L172" s="72"/>
      <c r="M172" s="72"/>
      <c r="N172" s="72"/>
      <c r="O172" s="72"/>
      <c r="P172" s="72"/>
      <c r="Q172" s="72"/>
      <c r="R172" s="72"/>
      <c r="S172" s="72"/>
      <c r="T172" s="72"/>
      <c r="U172" s="72"/>
      <c r="V172" s="72"/>
      <c r="W172" s="72"/>
      <c r="X172" s="72"/>
      <c r="Y172" s="72"/>
      <c r="Z172" s="72"/>
      <c r="AA172" s="72"/>
      <c r="AB172" s="72"/>
      <c r="AC172" s="72"/>
    </row>
    <row r="173" spans="1:29" ht="15.75" customHeight="1">
      <c r="A173" s="72"/>
      <c r="B173" s="107"/>
      <c r="C173" s="107"/>
      <c r="D173" s="107"/>
      <c r="E173" s="107"/>
      <c r="F173" s="107"/>
      <c r="G173" s="107"/>
      <c r="H173" s="107"/>
      <c r="I173" s="72"/>
      <c r="J173" s="72"/>
      <c r="K173" s="72"/>
      <c r="L173" s="72"/>
      <c r="M173" s="72"/>
      <c r="N173" s="72"/>
      <c r="O173" s="72"/>
      <c r="P173" s="72"/>
      <c r="Q173" s="72"/>
      <c r="R173" s="72"/>
      <c r="S173" s="72"/>
      <c r="T173" s="72"/>
      <c r="U173" s="72"/>
      <c r="V173" s="72"/>
      <c r="W173" s="72"/>
      <c r="X173" s="72"/>
      <c r="Y173" s="72"/>
      <c r="Z173" s="72"/>
      <c r="AA173" s="72"/>
      <c r="AB173" s="72"/>
      <c r="AC173" s="72"/>
    </row>
    <row r="174" spans="1:29" ht="15.75" customHeight="1">
      <c r="A174" s="72"/>
      <c r="B174" s="107"/>
      <c r="C174" s="107"/>
      <c r="D174" s="107"/>
      <c r="E174" s="107"/>
      <c r="F174" s="107"/>
      <c r="G174" s="107"/>
      <c r="H174" s="107"/>
      <c r="I174" s="72"/>
      <c r="J174" s="72"/>
      <c r="K174" s="72"/>
      <c r="L174" s="72"/>
      <c r="M174" s="72"/>
      <c r="N174" s="72"/>
      <c r="O174" s="72"/>
      <c r="P174" s="72"/>
      <c r="Q174" s="72"/>
      <c r="R174" s="72"/>
      <c r="S174" s="72"/>
      <c r="T174" s="72"/>
      <c r="U174" s="72"/>
      <c r="V174" s="72"/>
      <c r="W174" s="72"/>
      <c r="X174" s="72"/>
      <c r="Y174" s="72"/>
      <c r="Z174" s="72"/>
      <c r="AA174" s="72"/>
      <c r="AB174" s="72"/>
      <c r="AC174" s="72"/>
    </row>
    <row r="175" spans="1:29" ht="15.75" customHeight="1">
      <c r="A175" s="72"/>
      <c r="B175" s="107"/>
      <c r="C175" s="107"/>
      <c r="D175" s="107"/>
      <c r="E175" s="107"/>
      <c r="F175" s="107"/>
      <c r="G175" s="107"/>
      <c r="H175" s="107"/>
      <c r="I175" s="72"/>
      <c r="J175" s="72"/>
      <c r="K175" s="72"/>
      <c r="L175" s="72"/>
      <c r="M175" s="72"/>
      <c r="N175" s="72"/>
      <c r="O175" s="72"/>
      <c r="P175" s="72"/>
      <c r="Q175" s="72"/>
      <c r="R175" s="72"/>
      <c r="S175" s="72"/>
      <c r="T175" s="72"/>
      <c r="U175" s="72"/>
      <c r="V175" s="72"/>
      <c r="W175" s="72"/>
      <c r="X175" s="72"/>
      <c r="Y175" s="72"/>
      <c r="Z175" s="72"/>
      <c r="AA175" s="72"/>
      <c r="AB175" s="72"/>
      <c r="AC175" s="72"/>
    </row>
    <row r="176" spans="1:29" ht="15.75" customHeight="1">
      <c r="A176" s="72"/>
      <c r="B176" s="107"/>
      <c r="C176" s="107"/>
      <c r="D176" s="107"/>
      <c r="E176" s="107"/>
      <c r="F176" s="107"/>
      <c r="G176" s="107"/>
      <c r="H176" s="107"/>
      <c r="I176" s="72"/>
      <c r="J176" s="72"/>
      <c r="K176" s="72"/>
      <c r="L176" s="72"/>
      <c r="M176" s="72"/>
      <c r="N176" s="72"/>
      <c r="O176" s="72"/>
      <c r="P176" s="72"/>
      <c r="Q176" s="72"/>
      <c r="R176" s="72"/>
      <c r="S176" s="72"/>
      <c r="T176" s="72"/>
      <c r="U176" s="72"/>
      <c r="V176" s="72"/>
      <c r="W176" s="72"/>
      <c r="X176" s="72"/>
      <c r="Y176" s="72"/>
      <c r="Z176" s="72"/>
      <c r="AA176" s="72"/>
      <c r="AB176" s="72"/>
      <c r="AC176" s="72"/>
    </row>
    <row r="177" spans="1:29" ht="15.75" customHeight="1">
      <c r="A177" s="72"/>
      <c r="B177" s="107"/>
      <c r="C177" s="107"/>
      <c r="D177" s="107"/>
      <c r="E177" s="107"/>
      <c r="F177" s="107"/>
      <c r="G177" s="107"/>
      <c r="H177" s="107"/>
      <c r="I177" s="72"/>
      <c r="J177" s="72"/>
      <c r="K177" s="72"/>
      <c r="L177" s="72"/>
      <c r="M177" s="72"/>
      <c r="N177" s="72"/>
      <c r="O177" s="72"/>
      <c r="P177" s="72"/>
      <c r="Q177" s="72"/>
      <c r="R177" s="72"/>
      <c r="S177" s="72"/>
      <c r="T177" s="72"/>
      <c r="U177" s="72"/>
      <c r="V177" s="72"/>
      <c r="W177" s="72"/>
      <c r="X177" s="72"/>
      <c r="Y177" s="72"/>
      <c r="Z177" s="72"/>
      <c r="AA177" s="72"/>
      <c r="AB177" s="72"/>
      <c r="AC177" s="72"/>
    </row>
    <row r="178" spans="1:29" ht="15.75" customHeight="1">
      <c r="A178" s="72"/>
      <c r="B178" s="107"/>
      <c r="C178" s="107"/>
      <c r="D178" s="107"/>
      <c r="E178" s="107"/>
      <c r="F178" s="107"/>
      <c r="G178" s="107"/>
      <c r="H178" s="107"/>
      <c r="I178" s="72"/>
      <c r="J178" s="72"/>
      <c r="K178" s="72"/>
      <c r="L178" s="72"/>
      <c r="M178" s="72"/>
      <c r="N178" s="72"/>
      <c r="O178" s="72"/>
      <c r="P178" s="72"/>
      <c r="Q178" s="72"/>
      <c r="R178" s="72"/>
      <c r="S178" s="72"/>
      <c r="T178" s="72"/>
      <c r="U178" s="72"/>
      <c r="V178" s="72"/>
      <c r="W178" s="72"/>
      <c r="X178" s="72"/>
      <c r="Y178" s="72"/>
      <c r="Z178" s="72"/>
      <c r="AA178" s="72"/>
      <c r="AB178" s="72"/>
      <c r="AC178" s="72"/>
    </row>
    <row r="179" spans="1:29" ht="15.75" customHeight="1">
      <c r="A179" s="72"/>
      <c r="B179" s="107"/>
      <c r="C179" s="107"/>
      <c r="D179" s="107"/>
      <c r="E179" s="107"/>
      <c r="F179" s="107"/>
      <c r="G179" s="107"/>
      <c r="H179" s="107"/>
      <c r="I179" s="72"/>
      <c r="J179" s="72"/>
      <c r="K179" s="72"/>
      <c r="L179" s="72"/>
      <c r="M179" s="72"/>
      <c r="N179" s="72"/>
      <c r="O179" s="72"/>
      <c r="P179" s="72"/>
      <c r="Q179" s="72"/>
      <c r="R179" s="72"/>
      <c r="S179" s="72"/>
      <c r="T179" s="72"/>
      <c r="U179" s="72"/>
      <c r="V179" s="72"/>
      <c r="W179" s="72"/>
      <c r="X179" s="72"/>
      <c r="Y179" s="72"/>
      <c r="Z179" s="72"/>
      <c r="AA179" s="72"/>
      <c r="AB179" s="72"/>
      <c r="AC179" s="72"/>
    </row>
    <row r="180" spans="1:29" ht="15.75" customHeight="1">
      <c r="A180" s="72"/>
      <c r="B180" s="107"/>
      <c r="C180" s="107"/>
      <c r="D180" s="107"/>
      <c r="E180" s="107"/>
      <c r="F180" s="107"/>
      <c r="G180" s="107"/>
      <c r="H180" s="107"/>
      <c r="I180" s="72"/>
      <c r="J180" s="72"/>
      <c r="K180" s="72"/>
      <c r="L180" s="72"/>
      <c r="M180" s="72"/>
      <c r="N180" s="72"/>
      <c r="O180" s="72"/>
      <c r="P180" s="72"/>
      <c r="Q180" s="72"/>
      <c r="R180" s="72"/>
      <c r="S180" s="72"/>
      <c r="T180" s="72"/>
      <c r="U180" s="72"/>
      <c r="V180" s="72"/>
      <c r="W180" s="72"/>
      <c r="X180" s="72"/>
      <c r="Y180" s="72"/>
      <c r="Z180" s="72"/>
      <c r="AA180" s="72"/>
      <c r="AB180" s="72"/>
      <c r="AC180" s="72"/>
    </row>
    <row r="181" spans="1:29" ht="15.75" customHeight="1">
      <c r="A181" s="72"/>
      <c r="B181" s="107"/>
      <c r="C181" s="107"/>
      <c r="D181" s="107"/>
      <c r="E181" s="107"/>
      <c r="F181" s="107"/>
      <c r="G181" s="107"/>
      <c r="H181" s="107"/>
      <c r="I181" s="72"/>
      <c r="J181" s="72"/>
      <c r="K181" s="72"/>
      <c r="L181" s="72"/>
      <c r="M181" s="72"/>
      <c r="N181" s="72"/>
      <c r="O181" s="72"/>
      <c r="P181" s="72"/>
      <c r="Q181" s="72"/>
      <c r="R181" s="72"/>
      <c r="S181" s="72"/>
      <c r="T181" s="72"/>
      <c r="U181" s="72"/>
      <c r="V181" s="72"/>
      <c r="W181" s="72"/>
      <c r="X181" s="72"/>
      <c r="Y181" s="72"/>
      <c r="Z181" s="72"/>
      <c r="AA181" s="72"/>
      <c r="AB181" s="72"/>
      <c r="AC181" s="72"/>
    </row>
    <row r="182" spans="1:29" ht="15.75" customHeight="1">
      <c r="A182" s="72"/>
      <c r="B182" s="107"/>
      <c r="C182" s="107"/>
      <c r="D182" s="107"/>
      <c r="E182" s="107"/>
      <c r="F182" s="107"/>
      <c r="G182" s="107"/>
      <c r="H182" s="107"/>
      <c r="I182" s="72"/>
      <c r="J182" s="72"/>
      <c r="K182" s="72"/>
      <c r="L182" s="72"/>
      <c r="M182" s="72"/>
      <c r="N182" s="72"/>
      <c r="O182" s="72"/>
      <c r="P182" s="72"/>
      <c r="Q182" s="72"/>
      <c r="R182" s="72"/>
      <c r="S182" s="72"/>
      <c r="T182" s="72"/>
      <c r="U182" s="72"/>
      <c r="V182" s="72"/>
      <c r="W182" s="72"/>
      <c r="X182" s="72"/>
      <c r="Y182" s="72"/>
      <c r="Z182" s="72"/>
      <c r="AA182" s="72"/>
      <c r="AB182" s="72"/>
      <c r="AC182" s="72"/>
    </row>
    <row r="183" spans="1:29" ht="15.75" customHeight="1">
      <c r="A183" s="72"/>
      <c r="B183" s="107"/>
      <c r="C183" s="107"/>
      <c r="D183" s="107"/>
      <c r="E183" s="107"/>
      <c r="F183" s="107"/>
      <c r="G183" s="107"/>
      <c r="H183" s="107"/>
      <c r="I183" s="72"/>
      <c r="J183" s="72"/>
      <c r="K183" s="72"/>
      <c r="L183" s="72"/>
      <c r="M183" s="72"/>
      <c r="N183" s="72"/>
      <c r="O183" s="72"/>
      <c r="P183" s="72"/>
      <c r="Q183" s="72"/>
      <c r="R183" s="72"/>
      <c r="S183" s="72"/>
      <c r="T183" s="72"/>
      <c r="U183" s="72"/>
      <c r="V183" s="72"/>
      <c r="W183" s="72"/>
      <c r="X183" s="72"/>
      <c r="Y183" s="72"/>
      <c r="Z183" s="72"/>
      <c r="AA183" s="72"/>
      <c r="AB183" s="72"/>
      <c r="AC183" s="72"/>
    </row>
    <row r="184" spans="1:29" ht="15.75" customHeight="1">
      <c r="A184" s="72"/>
      <c r="B184" s="107"/>
      <c r="C184" s="107"/>
      <c r="D184" s="107"/>
      <c r="E184" s="107"/>
      <c r="F184" s="107"/>
      <c r="G184" s="107"/>
      <c r="H184" s="107"/>
      <c r="I184" s="72"/>
      <c r="J184" s="72"/>
      <c r="K184" s="72"/>
      <c r="L184" s="72"/>
      <c r="M184" s="72"/>
      <c r="N184" s="72"/>
      <c r="O184" s="72"/>
      <c r="P184" s="72"/>
      <c r="Q184" s="72"/>
      <c r="R184" s="72"/>
      <c r="S184" s="72"/>
      <c r="T184" s="72"/>
      <c r="U184" s="72"/>
      <c r="V184" s="72"/>
      <c r="W184" s="72"/>
      <c r="X184" s="72"/>
      <c r="Y184" s="72"/>
      <c r="Z184" s="72"/>
      <c r="AA184" s="72"/>
      <c r="AB184" s="72"/>
      <c r="AC184" s="72"/>
    </row>
    <row r="185" spans="1:29" ht="15.75" customHeight="1">
      <c r="A185" s="72"/>
      <c r="B185" s="107"/>
      <c r="C185" s="107"/>
      <c r="D185" s="107"/>
      <c r="E185" s="107"/>
      <c r="F185" s="107"/>
      <c r="G185" s="107"/>
      <c r="H185" s="107"/>
      <c r="I185" s="72"/>
      <c r="J185" s="72"/>
      <c r="K185" s="72"/>
      <c r="L185" s="72"/>
      <c r="M185" s="72"/>
      <c r="N185" s="72"/>
      <c r="O185" s="72"/>
      <c r="P185" s="72"/>
      <c r="Q185" s="72"/>
      <c r="R185" s="72"/>
      <c r="S185" s="72"/>
      <c r="T185" s="72"/>
      <c r="U185" s="72"/>
      <c r="V185" s="72"/>
      <c r="W185" s="72"/>
      <c r="X185" s="72"/>
      <c r="Y185" s="72"/>
      <c r="Z185" s="72"/>
      <c r="AA185" s="72"/>
      <c r="AB185" s="72"/>
      <c r="AC185" s="72"/>
    </row>
    <row r="186" spans="1:29" ht="15.75" customHeight="1">
      <c r="A186" s="72"/>
      <c r="B186" s="107"/>
      <c r="C186" s="107"/>
      <c r="D186" s="107"/>
      <c r="E186" s="107"/>
      <c r="F186" s="107"/>
      <c r="G186" s="107"/>
      <c r="H186" s="107"/>
      <c r="I186" s="72"/>
      <c r="J186" s="72"/>
      <c r="K186" s="72"/>
      <c r="L186" s="72"/>
      <c r="M186" s="72"/>
      <c r="N186" s="72"/>
      <c r="O186" s="72"/>
      <c r="P186" s="72"/>
      <c r="Q186" s="72"/>
      <c r="R186" s="72"/>
      <c r="S186" s="72"/>
      <c r="T186" s="72"/>
      <c r="U186" s="72"/>
      <c r="V186" s="72"/>
      <c r="W186" s="72"/>
      <c r="X186" s="72"/>
      <c r="Y186" s="72"/>
      <c r="Z186" s="72"/>
      <c r="AA186" s="72"/>
      <c r="AB186" s="72"/>
      <c r="AC186" s="72"/>
    </row>
    <row r="187" spans="1:29" ht="15.75" customHeight="1">
      <c r="A187" s="72"/>
      <c r="B187" s="107"/>
      <c r="C187" s="107"/>
      <c r="D187" s="107"/>
      <c r="E187" s="107"/>
      <c r="F187" s="107"/>
      <c r="G187" s="107"/>
      <c r="H187" s="107"/>
      <c r="I187" s="72"/>
      <c r="J187" s="72"/>
      <c r="K187" s="72"/>
      <c r="L187" s="72"/>
      <c r="M187" s="72"/>
      <c r="N187" s="72"/>
      <c r="O187" s="72"/>
      <c r="P187" s="72"/>
      <c r="Q187" s="72"/>
      <c r="R187" s="72"/>
      <c r="S187" s="72"/>
      <c r="T187" s="72"/>
      <c r="U187" s="72"/>
      <c r="V187" s="72"/>
      <c r="W187" s="72"/>
      <c r="X187" s="72"/>
      <c r="Y187" s="72"/>
      <c r="Z187" s="72"/>
      <c r="AA187" s="72"/>
      <c r="AB187" s="72"/>
      <c r="AC187" s="72"/>
    </row>
    <row r="188" spans="1:29" ht="15.75" customHeight="1">
      <c r="A188" s="72"/>
      <c r="B188" s="107"/>
      <c r="C188" s="107"/>
      <c r="D188" s="107"/>
      <c r="E188" s="107"/>
      <c r="F188" s="107"/>
      <c r="G188" s="107"/>
      <c r="H188" s="107"/>
      <c r="I188" s="72"/>
      <c r="J188" s="72"/>
      <c r="K188" s="72"/>
      <c r="L188" s="72"/>
      <c r="M188" s="72"/>
      <c r="N188" s="72"/>
      <c r="O188" s="72"/>
      <c r="P188" s="72"/>
      <c r="Q188" s="72"/>
      <c r="R188" s="72"/>
      <c r="S188" s="72"/>
      <c r="T188" s="72"/>
      <c r="U188" s="72"/>
      <c r="V188" s="72"/>
      <c r="W188" s="72"/>
      <c r="X188" s="72"/>
      <c r="Y188" s="72"/>
      <c r="Z188" s="72"/>
      <c r="AA188" s="72"/>
      <c r="AB188" s="72"/>
      <c r="AC188" s="72"/>
    </row>
    <row r="189" spans="1:29" ht="15.75" customHeight="1">
      <c r="A189" s="72"/>
      <c r="B189" s="107"/>
      <c r="C189" s="107"/>
      <c r="D189" s="107"/>
      <c r="E189" s="107"/>
      <c r="F189" s="107"/>
      <c r="G189" s="107"/>
      <c r="H189" s="107"/>
      <c r="I189" s="72"/>
      <c r="J189" s="72"/>
      <c r="K189" s="72"/>
      <c r="L189" s="72"/>
      <c r="M189" s="72"/>
      <c r="N189" s="72"/>
      <c r="O189" s="72"/>
      <c r="P189" s="72"/>
      <c r="Q189" s="72"/>
      <c r="R189" s="72"/>
      <c r="S189" s="72"/>
      <c r="T189" s="72"/>
      <c r="U189" s="72"/>
      <c r="V189" s="72"/>
      <c r="W189" s="72"/>
      <c r="X189" s="72"/>
      <c r="Y189" s="72"/>
      <c r="Z189" s="72"/>
      <c r="AA189" s="72"/>
      <c r="AB189" s="72"/>
      <c r="AC189" s="72"/>
    </row>
    <row r="190" spans="1:29" ht="15.75" customHeight="1">
      <c r="A190" s="72"/>
      <c r="B190" s="107"/>
      <c r="C190" s="107"/>
      <c r="D190" s="107"/>
      <c r="E190" s="107"/>
      <c r="F190" s="107"/>
      <c r="G190" s="107"/>
      <c r="H190" s="107"/>
      <c r="I190" s="72"/>
      <c r="J190" s="72"/>
      <c r="K190" s="72"/>
      <c r="L190" s="72"/>
      <c r="M190" s="72"/>
      <c r="N190" s="72"/>
      <c r="O190" s="72"/>
      <c r="P190" s="72"/>
      <c r="Q190" s="72"/>
      <c r="R190" s="72"/>
      <c r="S190" s="72"/>
      <c r="T190" s="72"/>
      <c r="U190" s="72"/>
      <c r="V190" s="72"/>
      <c r="W190" s="72"/>
      <c r="X190" s="72"/>
      <c r="Y190" s="72"/>
      <c r="Z190" s="72"/>
      <c r="AA190" s="72"/>
      <c r="AB190" s="72"/>
      <c r="AC190" s="72"/>
    </row>
    <row r="191" spans="1:29" ht="15.75" customHeight="1">
      <c r="A191" s="72"/>
      <c r="B191" s="107"/>
      <c r="C191" s="107"/>
      <c r="D191" s="107"/>
      <c r="E191" s="107"/>
      <c r="F191" s="107"/>
      <c r="G191" s="107"/>
      <c r="H191" s="107"/>
      <c r="I191" s="72"/>
      <c r="J191" s="72"/>
      <c r="K191" s="72"/>
      <c r="L191" s="72"/>
      <c r="M191" s="72"/>
      <c r="N191" s="72"/>
      <c r="O191" s="72"/>
      <c r="P191" s="72"/>
      <c r="Q191" s="72"/>
      <c r="R191" s="72"/>
      <c r="S191" s="72"/>
      <c r="T191" s="72"/>
      <c r="U191" s="72"/>
      <c r="V191" s="72"/>
      <c r="W191" s="72"/>
      <c r="X191" s="72"/>
      <c r="Y191" s="72"/>
      <c r="Z191" s="72"/>
      <c r="AA191" s="72"/>
      <c r="AB191" s="72"/>
      <c r="AC191" s="72"/>
    </row>
    <row r="192" spans="1:29" ht="15.75" customHeight="1">
      <c r="A192" s="72"/>
      <c r="B192" s="107"/>
      <c r="C192" s="107"/>
      <c r="D192" s="107"/>
      <c r="E192" s="107"/>
      <c r="F192" s="107"/>
      <c r="G192" s="107"/>
      <c r="H192" s="107"/>
      <c r="I192" s="72"/>
      <c r="J192" s="72"/>
      <c r="K192" s="72"/>
      <c r="L192" s="72"/>
      <c r="M192" s="72"/>
      <c r="N192" s="72"/>
      <c r="O192" s="72"/>
      <c r="P192" s="72"/>
      <c r="Q192" s="72"/>
      <c r="R192" s="72"/>
      <c r="S192" s="72"/>
      <c r="T192" s="72"/>
      <c r="U192" s="72"/>
      <c r="V192" s="72"/>
      <c r="W192" s="72"/>
      <c r="X192" s="72"/>
      <c r="Y192" s="72"/>
      <c r="Z192" s="72"/>
      <c r="AA192" s="72"/>
      <c r="AB192" s="72"/>
      <c r="AC192" s="72"/>
    </row>
    <row r="193" spans="1:29" ht="15.75" customHeight="1">
      <c r="A193" s="72"/>
      <c r="B193" s="107"/>
      <c r="C193" s="107"/>
      <c r="D193" s="107"/>
      <c r="E193" s="107"/>
      <c r="F193" s="107"/>
      <c r="G193" s="107"/>
      <c r="H193" s="107"/>
      <c r="I193" s="72"/>
      <c r="J193" s="72"/>
      <c r="K193" s="72"/>
      <c r="L193" s="72"/>
      <c r="M193" s="72"/>
      <c r="N193" s="72"/>
      <c r="O193" s="72"/>
      <c r="P193" s="72"/>
      <c r="Q193" s="72"/>
      <c r="R193" s="72"/>
      <c r="S193" s="72"/>
      <c r="T193" s="72"/>
      <c r="U193" s="72"/>
      <c r="V193" s="72"/>
      <c r="W193" s="72"/>
      <c r="X193" s="72"/>
      <c r="Y193" s="72"/>
      <c r="Z193" s="72"/>
      <c r="AA193" s="72"/>
      <c r="AB193" s="72"/>
      <c r="AC193" s="72"/>
    </row>
    <row r="194" spans="1:29" ht="15.75" customHeight="1">
      <c r="A194" s="72"/>
      <c r="B194" s="107"/>
      <c r="C194" s="107"/>
      <c r="D194" s="107"/>
      <c r="E194" s="107"/>
      <c r="F194" s="107"/>
      <c r="G194" s="107"/>
      <c r="H194" s="107"/>
      <c r="I194" s="72"/>
      <c r="J194" s="72"/>
      <c r="K194" s="72"/>
      <c r="L194" s="72"/>
      <c r="M194" s="72"/>
      <c r="N194" s="72"/>
      <c r="O194" s="72"/>
      <c r="P194" s="72"/>
      <c r="Q194" s="72"/>
      <c r="R194" s="72"/>
      <c r="S194" s="72"/>
      <c r="T194" s="72"/>
      <c r="U194" s="72"/>
      <c r="V194" s="72"/>
      <c r="W194" s="72"/>
      <c r="X194" s="72"/>
      <c r="Y194" s="72"/>
      <c r="Z194" s="72"/>
      <c r="AA194" s="72"/>
      <c r="AB194" s="72"/>
      <c r="AC194" s="72"/>
    </row>
    <row r="195" spans="1:29" ht="15.75" customHeight="1">
      <c r="A195" s="72"/>
      <c r="B195" s="107"/>
      <c r="C195" s="107"/>
      <c r="D195" s="107"/>
      <c r="E195" s="107"/>
      <c r="F195" s="107"/>
      <c r="G195" s="107"/>
      <c r="H195" s="107"/>
      <c r="I195" s="72"/>
      <c r="J195" s="72"/>
      <c r="K195" s="72"/>
      <c r="L195" s="72"/>
      <c r="M195" s="72"/>
      <c r="N195" s="72"/>
      <c r="O195" s="72"/>
      <c r="P195" s="72"/>
      <c r="Q195" s="72"/>
      <c r="R195" s="72"/>
      <c r="S195" s="72"/>
      <c r="T195" s="72"/>
      <c r="U195" s="72"/>
      <c r="V195" s="72"/>
      <c r="W195" s="72"/>
      <c r="X195" s="72"/>
      <c r="Y195" s="72"/>
      <c r="Z195" s="72"/>
      <c r="AA195" s="72"/>
      <c r="AB195" s="72"/>
      <c r="AC195" s="72"/>
    </row>
    <row r="196" spans="1:29" ht="15.75" customHeight="1">
      <c r="A196" s="72"/>
      <c r="B196" s="107"/>
      <c r="C196" s="107"/>
      <c r="D196" s="107"/>
      <c r="E196" s="107"/>
      <c r="F196" s="107"/>
      <c r="G196" s="107"/>
      <c r="H196" s="107"/>
      <c r="I196" s="72"/>
      <c r="J196" s="72"/>
      <c r="K196" s="72"/>
      <c r="L196" s="72"/>
      <c r="M196" s="72"/>
      <c r="N196" s="72"/>
      <c r="O196" s="72"/>
      <c r="P196" s="72"/>
      <c r="Q196" s="72"/>
      <c r="R196" s="72"/>
      <c r="S196" s="72"/>
      <c r="T196" s="72"/>
      <c r="U196" s="72"/>
      <c r="V196" s="72"/>
      <c r="W196" s="72"/>
      <c r="X196" s="72"/>
      <c r="Y196" s="72"/>
      <c r="Z196" s="72"/>
      <c r="AA196" s="72"/>
      <c r="AB196" s="72"/>
      <c r="AC196" s="72"/>
    </row>
    <row r="197" spans="1:29" ht="15.75" customHeight="1">
      <c r="A197" s="72"/>
      <c r="B197" s="107"/>
      <c r="C197" s="107"/>
      <c r="D197" s="107"/>
      <c r="E197" s="107"/>
      <c r="F197" s="107"/>
      <c r="G197" s="107"/>
      <c r="H197" s="107"/>
      <c r="I197" s="72"/>
      <c r="J197" s="72"/>
      <c r="K197" s="72"/>
      <c r="L197" s="72"/>
      <c r="M197" s="72"/>
      <c r="N197" s="72"/>
      <c r="O197" s="72"/>
      <c r="P197" s="72"/>
      <c r="Q197" s="72"/>
      <c r="R197" s="72"/>
      <c r="S197" s="72"/>
      <c r="T197" s="72"/>
      <c r="U197" s="72"/>
      <c r="V197" s="72"/>
      <c r="W197" s="72"/>
      <c r="X197" s="72"/>
      <c r="Y197" s="72"/>
      <c r="Z197" s="72"/>
      <c r="AA197" s="72"/>
      <c r="AB197" s="72"/>
      <c r="AC197" s="72"/>
    </row>
    <row r="198" spans="1:29" ht="15.75" customHeight="1">
      <c r="A198" s="72"/>
      <c r="B198" s="107"/>
      <c r="C198" s="107"/>
      <c r="D198" s="107"/>
      <c r="E198" s="107"/>
      <c r="F198" s="107"/>
      <c r="G198" s="107"/>
      <c r="H198" s="107"/>
      <c r="I198" s="72"/>
      <c r="J198" s="72"/>
      <c r="K198" s="72"/>
      <c r="L198" s="72"/>
      <c r="M198" s="72"/>
      <c r="N198" s="72"/>
      <c r="O198" s="72"/>
      <c r="P198" s="72"/>
      <c r="Q198" s="72"/>
      <c r="R198" s="72"/>
      <c r="S198" s="72"/>
      <c r="T198" s="72"/>
      <c r="U198" s="72"/>
      <c r="V198" s="72"/>
      <c r="W198" s="72"/>
      <c r="X198" s="72"/>
      <c r="Y198" s="72"/>
      <c r="Z198" s="72"/>
      <c r="AA198" s="72"/>
      <c r="AB198" s="72"/>
      <c r="AC198" s="72"/>
    </row>
    <row r="199" spans="1:29" ht="15.75" customHeight="1">
      <c r="A199" s="72"/>
      <c r="B199" s="107"/>
      <c r="C199" s="107"/>
      <c r="D199" s="107"/>
      <c r="E199" s="107"/>
      <c r="F199" s="107"/>
      <c r="G199" s="107"/>
      <c r="H199" s="107"/>
      <c r="I199" s="72"/>
      <c r="J199" s="72"/>
      <c r="K199" s="72"/>
      <c r="L199" s="72"/>
      <c r="M199" s="72"/>
      <c r="N199" s="72"/>
      <c r="O199" s="72"/>
      <c r="P199" s="72"/>
      <c r="Q199" s="72"/>
      <c r="R199" s="72"/>
      <c r="S199" s="72"/>
      <c r="T199" s="72"/>
      <c r="U199" s="72"/>
      <c r="V199" s="72"/>
      <c r="W199" s="72"/>
      <c r="X199" s="72"/>
      <c r="Y199" s="72"/>
      <c r="Z199" s="72"/>
      <c r="AA199" s="72"/>
      <c r="AB199" s="72"/>
      <c r="AC199" s="72"/>
    </row>
    <row r="200" spans="1:29" ht="15.75" customHeight="1">
      <c r="A200" s="72"/>
      <c r="B200" s="107"/>
      <c r="C200" s="107"/>
      <c r="D200" s="107"/>
      <c r="E200" s="107"/>
      <c r="F200" s="107"/>
      <c r="G200" s="107"/>
      <c r="H200" s="107"/>
      <c r="I200" s="72"/>
      <c r="J200" s="72"/>
      <c r="K200" s="72"/>
      <c r="L200" s="72"/>
      <c r="M200" s="72"/>
      <c r="N200" s="72"/>
      <c r="O200" s="72"/>
      <c r="P200" s="72"/>
      <c r="Q200" s="72"/>
      <c r="R200" s="72"/>
      <c r="S200" s="72"/>
      <c r="T200" s="72"/>
      <c r="U200" s="72"/>
      <c r="V200" s="72"/>
      <c r="W200" s="72"/>
      <c r="X200" s="72"/>
      <c r="Y200" s="72"/>
      <c r="Z200" s="72"/>
      <c r="AA200" s="72"/>
      <c r="AB200" s="72"/>
      <c r="AC200" s="72"/>
    </row>
    <row r="201" spans="1:29" ht="15.75" customHeight="1">
      <c r="A201" s="72"/>
      <c r="B201" s="107"/>
      <c r="C201" s="107"/>
      <c r="D201" s="107"/>
      <c r="E201" s="107"/>
      <c r="F201" s="107"/>
      <c r="G201" s="107"/>
      <c r="H201" s="107"/>
      <c r="I201" s="72"/>
      <c r="J201" s="72"/>
      <c r="K201" s="72"/>
      <c r="L201" s="72"/>
      <c r="M201" s="72"/>
      <c r="N201" s="72"/>
      <c r="O201" s="72"/>
      <c r="P201" s="72"/>
      <c r="Q201" s="72"/>
      <c r="R201" s="72"/>
      <c r="S201" s="72"/>
      <c r="T201" s="72"/>
      <c r="U201" s="72"/>
      <c r="V201" s="72"/>
      <c r="W201" s="72"/>
      <c r="X201" s="72"/>
      <c r="Y201" s="72"/>
      <c r="Z201" s="72"/>
      <c r="AA201" s="72"/>
      <c r="AB201" s="72"/>
      <c r="AC201" s="72"/>
    </row>
    <row r="202" spans="1:29" ht="15.75" customHeight="1">
      <c r="A202" s="72"/>
      <c r="B202" s="107"/>
      <c r="C202" s="107"/>
      <c r="D202" s="107"/>
      <c r="E202" s="107"/>
      <c r="F202" s="107"/>
      <c r="G202" s="107"/>
      <c r="H202" s="107"/>
      <c r="I202" s="72"/>
      <c r="J202" s="72"/>
      <c r="K202" s="72"/>
      <c r="L202" s="72"/>
      <c r="M202" s="72"/>
      <c r="N202" s="72"/>
      <c r="O202" s="72"/>
      <c r="P202" s="72"/>
      <c r="Q202" s="72"/>
      <c r="R202" s="72"/>
      <c r="S202" s="72"/>
      <c r="T202" s="72"/>
      <c r="U202" s="72"/>
      <c r="V202" s="72"/>
      <c r="W202" s="72"/>
      <c r="X202" s="72"/>
      <c r="Y202" s="72"/>
      <c r="Z202" s="72"/>
      <c r="AA202" s="72"/>
      <c r="AB202" s="72"/>
      <c r="AC202" s="72"/>
    </row>
    <row r="203" spans="1:29" ht="15.75" customHeight="1">
      <c r="A203" s="72"/>
      <c r="B203" s="107"/>
      <c r="C203" s="107"/>
      <c r="D203" s="107"/>
      <c r="E203" s="107"/>
      <c r="F203" s="107"/>
      <c r="G203" s="107"/>
      <c r="H203" s="107"/>
      <c r="I203" s="72"/>
      <c r="J203" s="72"/>
      <c r="K203" s="72"/>
      <c r="L203" s="72"/>
      <c r="M203" s="72"/>
      <c r="N203" s="72"/>
      <c r="O203" s="72"/>
      <c r="P203" s="72"/>
      <c r="Q203" s="72"/>
      <c r="R203" s="72"/>
      <c r="S203" s="72"/>
      <c r="T203" s="72"/>
      <c r="U203" s="72"/>
      <c r="V203" s="72"/>
      <c r="W203" s="72"/>
      <c r="X203" s="72"/>
      <c r="Y203" s="72"/>
      <c r="Z203" s="72"/>
      <c r="AA203" s="72"/>
      <c r="AB203" s="72"/>
      <c r="AC203" s="72"/>
    </row>
    <row r="204" spans="1:29" ht="15.75" customHeight="1">
      <c r="A204" s="72"/>
      <c r="B204" s="107"/>
      <c r="C204" s="107"/>
      <c r="D204" s="107"/>
      <c r="E204" s="107"/>
      <c r="F204" s="107"/>
      <c r="G204" s="107"/>
      <c r="H204" s="107"/>
      <c r="I204" s="72"/>
      <c r="J204" s="72"/>
      <c r="K204" s="72"/>
      <c r="L204" s="72"/>
      <c r="M204" s="72"/>
      <c r="N204" s="72"/>
      <c r="O204" s="72"/>
      <c r="P204" s="72"/>
      <c r="Q204" s="72"/>
      <c r="R204" s="72"/>
      <c r="S204" s="72"/>
      <c r="T204" s="72"/>
      <c r="U204" s="72"/>
      <c r="V204" s="72"/>
      <c r="W204" s="72"/>
      <c r="X204" s="72"/>
      <c r="Y204" s="72"/>
      <c r="Z204" s="72"/>
      <c r="AA204" s="72"/>
      <c r="AB204" s="72"/>
      <c r="AC204" s="72"/>
    </row>
    <row r="205" spans="1:29" ht="15.75" customHeight="1">
      <c r="A205" s="72"/>
      <c r="B205" s="107"/>
      <c r="C205" s="107"/>
      <c r="D205" s="107"/>
      <c r="E205" s="107"/>
      <c r="F205" s="107"/>
      <c r="G205" s="107"/>
      <c r="H205" s="107"/>
      <c r="I205" s="72"/>
      <c r="J205" s="72"/>
      <c r="K205" s="72"/>
      <c r="L205" s="72"/>
      <c r="M205" s="72"/>
      <c r="N205" s="72"/>
      <c r="O205" s="72"/>
      <c r="P205" s="72"/>
      <c r="Q205" s="72"/>
      <c r="R205" s="72"/>
      <c r="S205" s="72"/>
      <c r="T205" s="72"/>
      <c r="U205" s="72"/>
      <c r="V205" s="72"/>
      <c r="W205" s="72"/>
      <c r="X205" s="72"/>
      <c r="Y205" s="72"/>
      <c r="Z205" s="72"/>
      <c r="AA205" s="72"/>
      <c r="AB205" s="72"/>
      <c r="AC205" s="72"/>
    </row>
    <row r="206" spans="1:29" ht="15.75" customHeight="1">
      <c r="A206" s="72"/>
      <c r="B206" s="107"/>
      <c r="C206" s="107"/>
      <c r="D206" s="107"/>
      <c r="E206" s="107"/>
      <c r="F206" s="107"/>
      <c r="G206" s="107"/>
      <c r="H206" s="107"/>
      <c r="I206" s="72"/>
      <c r="J206" s="72"/>
      <c r="K206" s="72"/>
      <c r="L206" s="72"/>
      <c r="M206" s="72"/>
      <c r="N206" s="72"/>
      <c r="O206" s="72"/>
      <c r="P206" s="72"/>
      <c r="Q206" s="72"/>
      <c r="R206" s="72"/>
      <c r="S206" s="72"/>
      <c r="T206" s="72"/>
      <c r="U206" s="72"/>
      <c r="V206" s="72"/>
      <c r="W206" s="72"/>
      <c r="X206" s="72"/>
      <c r="Y206" s="72"/>
      <c r="Z206" s="72"/>
      <c r="AA206" s="72"/>
      <c r="AB206" s="72"/>
      <c r="AC206" s="72"/>
    </row>
    <row r="207" spans="1:29" ht="15.75" customHeight="1">
      <c r="A207" s="72"/>
      <c r="B207" s="107"/>
      <c r="C207" s="107"/>
      <c r="D207" s="107"/>
      <c r="E207" s="107"/>
      <c r="F207" s="107"/>
      <c r="G207" s="107"/>
      <c r="H207" s="107"/>
      <c r="I207" s="72"/>
      <c r="J207" s="72"/>
      <c r="K207" s="72"/>
      <c r="L207" s="72"/>
      <c r="M207" s="72"/>
      <c r="N207" s="72"/>
      <c r="O207" s="72"/>
      <c r="P207" s="72"/>
      <c r="Q207" s="72"/>
      <c r="R207" s="72"/>
      <c r="S207" s="72"/>
      <c r="T207" s="72"/>
      <c r="U207" s="72"/>
      <c r="V207" s="72"/>
      <c r="W207" s="72"/>
      <c r="X207" s="72"/>
      <c r="Y207" s="72"/>
      <c r="Z207" s="72"/>
      <c r="AA207" s="72"/>
      <c r="AB207" s="72"/>
      <c r="AC207" s="72"/>
    </row>
    <row r="208" spans="1:29" ht="15.75" customHeight="1">
      <c r="A208" s="72"/>
      <c r="B208" s="107"/>
      <c r="C208" s="107"/>
      <c r="D208" s="107"/>
      <c r="E208" s="107"/>
      <c r="F208" s="107"/>
      <c r="G208" s="107"/>
      <c r="H208" s="107"/>
      <c r="I208" s="72"/>
      <c r="J208" s="72"/>
      <c r="K208" s="72"/>
      <c r="L208" s="72"/>
      <c r="M208" s="72"/>
      <c r="N208" s="72"/>
      <c r="O208" s="72"/>
      <c r="P208" s="72"/>
      <c r="Q208" s="72"/>
      <c r="R208" s="72"/>
      <c r="S208" s="72"/>
      <c r="T208" s="72"/>
      <c r="U208" s="72"/>
      <c r="V208" s="72"/>
      <c r="W208" s="72"/>
      <c r="X208" s="72"/>
      <c r="Y208" s="72"/>
      <c r="Z208" s="72"/>
      <c r="AA208" s="72"/>
      <c r="AB208" s="72"/>
      <c r="AC208" s="72"/>
    </row>
    <row r="209" spans="1:29" ht="15.75" customHeight="1">
      <c r="A209" s="72"/>
      <c r="B209" s="107"/>
      <c r="C209" s="107"/>
      <c r="D209" s="107"/>
      <c r="E209" s="107"/>
      <c r="F209" s="107"/>
      <c r="G209" s="107"/>
      <c r="H209" s="107"/>
      <c r="I209" s="72"/>
      <c r="J209" s="72"/>
      <c r="K209" s="72"/>
      <c r="L209" s="72"/>
      <c r="M209" s="72"/>
      <c r="N209" s="72"/>
      <c r="O209" s="72"/>
      <c r="P209" s="72"/>
      <c r="Q209" s="72"/>
      <c r="R209" s="72"/>
      <c r="S209" s="72"/>
      <c r="T209" s="72"/>
      <c r="U209" s="72"/>
      <c r="V209" s="72"/>
      <c r="W209" s="72"/>
      <c r="X209" s="72"/>
      <c r="Y209" s="72"/>
      <c r="Z209" s="72"/>
      <c r="AA209" s="72"/>
      <c r="AB209" s="72"/>
      <c r="AC209" s="72"/>
    </row>
    <row r="210" spans="1:29" ht="15.75" customHeight="1">
      <c r="A210" s="72"/>
      <c r="B210" s="107"/>
      <c r="C210" s="107"/>
      <c r="D210" s="107"/>
      <c r="E210" s="107"/>
      <c r="F210" s="107"/>
      <c r="G210" s="107"/>
      <c r="H210" s="107"/>
      <c r="I210" s="72"/>
      <c r="J210" s="72"/>
      <c r="K210" s="72"/>
      <c r="L210" s="72"/>
      <c r="M210" s="72"/>
      <c r="N210" s="72"/>
      <c r="O210" s="72"/>
      <c r="P210" s="72"/>
      <c r="Q210" s="72"/>
      <c r="R210" s="72"/>
      <c r="S210" s="72"/>
      <c r="T210" s="72"/>
      <c r="U210" s="72"/>
      <c r="V210" s="72"/>
      <c r="W210" s="72"/>
      <c r="X210" s="72"/>
      <c r="Y210" s="72"/>
      <c r="Z210" s="72"/>
      <c r="AA210" s="72"/>
      <c r="AB210" s="72"/>
      <c r="AC210" s="72"/>
    </row>
    <row r="211" spans="1:29" ht="15.75" customHeight="1">
      <c r="A211" s="72"/>
      <c r="B211" s="107"/>
      <c r="C211" s="107"/>
      <c r="D211" s="107"/>
      <c r="E211" s="107"/>
      <c r="F211" s="107"/>
      <c r="G211" s="107"/>
      <c r="H211" s="107"/>
      <c r="I211" s="72"/>
      <c r="J211" s="72"/>
      <c r="K211" s="72"/>
      <c r="L211" s="72"/>
      <c r="M211" s="72"/>
      <c r="N211" s="72"/>
      <c r="O211" s="72"/>
      <c r="P211" s="72"/>
      <c r="Q211" s="72"/>
      <c r="R211" s="72"/>
      <c r="S211" s="72"/>
      <c r="T211" s="72"/>
      <c r="U211" s="72"/>
      <c r="V211" s="72"/>
      <c r="W211" s="72"/>
      <c r="X211" s="72"/>
      <c r="Y211" s="72"/>
      <c r="Z211" s="72"/>
      <c r="AA211" s="72"/>
      <c r="AB211" s="72"/>
      <c r="AC211" s="72"/>
    </row>
    <row r="212" spans="1:29" ht="15.75" customHeight="1">
      <c r="A212" s="72"/>
      <c r="B212" s="107"/>
      <c r="C212" s="107"/>
      <c r="D212" s="107"/>
      <c r="E212" s="107"/>
      <c r="F212" s="107"/>
      <c r="G212" s="107"/>
      <c r="H212" s="107"/>
      <c r="I212" s="72"/>
      <c r="J212" s="72"/>
      <c r="K212" s="72"/>
      <c r="L212" s="72"/>
      <c r="M212" s="72"/>
      <c r="N212" s="72"/>
      <c r="O212" s="72"/>
      <c r="P212" s="72"/>
      <c r="Q212" s="72"/>
      <c r="R212" s="72"/>
      <c r="S212" s="72"/>
      <c r="T212" s="72"/>
      <c r="U212" s="72"/>
      <c r="V212" s="72"/>
      <c r="W212" s="72"/>
      <c r="X212" s="72"/>
      <c r="Y212" s="72"/>
      <c r="Z212" s="72"/>
      <c r="AA212" s="72"/>
      <c r="AB212" s="72"/>
      <c r="AC212" s="72"/>
    </row>
    <row r="213" spans="1:29" ht="15.75" customHeight="1">
      <c r="A213" s="72"/>
      <c r="B213" s="107"/>
      <c r="C213" s="107"/>
      <c r="D213" s="107"/>
      <c r="E213" s="107"/>
      <c r="F213" s="107"/>
      <c r="G213" s="107"/>
      <c r="H213" s="107"/>
      <c r="I213" s="72"/>
      <c r="J213" s="72"/>
      <c r="K213" s="72"/>
      <c r="L213" s="72"/>
      <c r="M213" s="72"/>
      <c r="N213" s="72"/>
      <c r="O213" s="72"/>
      <c r="P213" s="72"/>
      <c r="Q213" s="72"/>
      <c r="R213" s="72"/>
      <c r="S213" s="72"/>
      <c r="T213" s="72"/>
      <c r="U213" s="72"/>
      <c r="V213" s="72"/>
      <c r="W213" s="72"/>
      <c r="X213" s="72"/>
      <c r="Y213" s="72"/>
      <c r="Z213" s="72"/>
      <c r="AA213" s="72"/>
      <c r="AB213" s="72"/>
      <c r="AC213" s="72"/>
    </row>
    <row r="214" spans="1:29" ht="15.75" customHeight="1">
      <c r="A214" s="72"/>
      <c r="B214" s="107"/>
      <c r="C214" s="107"/>
      <c r="D214" s="107"/>
      <c r="E214" s="107"/>
      <c r="F214" s="107"/>
      <c r="G214" s="107"/>
      <c r="H214" s="107"/>
      <c r="I214" s="72"/>
      <c r="J214" s="72"/>
      <c r="K214" s="72"/>
      <c r="L214" s="72"/>
      <c r="M214" s="72"/>
      <c r="N214" s="72"/>
      <c r="O214" s="72"/>
      <c r="P214" s="72"/>
      <c r="Q214" s="72"/>
      <c r="R214" s="72"/>
      <c r="S214" s="72"/>
      <c r="T214" s="72"/>
      <c r="U214" s="72"/>
      <c r="V214" s="72"/>
      <c r="W214" s="72"/>
      <c r="X214" s="72"/>
      <c r="Y214" s="72"/>
      <c r="Z214" s="72"/>
      <c r="AA214" s="72"/>
      <c r="AB214" s="72"/>
      <c r="AC214" s="72"/>
    </row>
    <row r="215" spans="1:29" ht="15.75" customHeight="1">
      <c r="A215" s="72"/>
      <c r="B215" s="107"/>
      <c r="C215" s="107"/>
      <c r="D215" s="107"/>
      <c r="E215" s="107"/>
      <c r="F215" s="107"/>
      <c r="G215" s="107"/>
      <c r="H215" s="107"/>
      <c r="I215" s="72"/>
      <c r="J215" s="72"/>
      <c r="K215" s="72"/>
      <c r="L215" s="72"/>
      <c r="M215" s="72"/>
      <c r="N215" s="72"/>
      <c r="O215" s="72"/>
      <c r="P215" s="72"/>
      <c r="Q215" s="72"/>
      <c r="R215" s="72"/>
      <c r="S215" s="72"/>
      <c r="T215" s="72"/>
      <c r="U215" s="72"/>
      <c r="V215" s="72"/>
      <c r="W215" s="72"/>
      <c r="X215" s="72"/>
      <c r="Y215" s="72"/>
      <c r="Z215" s="72"/>
      <c r="AA215" s="72"/>
      <c r="AB215" s="72"/>
      <c r="AC215" s="72"/>
    </row>
    <row r="216" spans="1:29" ht="15.75" customHeight="1">
      <c r="A216" s="72"/>
      <c r="B216" s="107"/>
      <c r="C216" s="107"/>
      <c r="D216" s="107"/>
      <c r="E216" s="107"/>
      <c r="F216" s="107"/>
      <c r="G216" s="107"/>
      <c r="H216" s="107"/>
      <c r="I216" s="72"/>
      <c r="J216" s="72"/>
      <c r="K216" s="72"/>
      <c r="L216" s="72"/>
      <c r="M216" s="72"/>
      <c r="N216" s="72"/>
      <c r="O216" s="72"/>
      <c r="P216" s="72"/>
      <c r="Q216" s="72"/>
      <c r="R216" s="72"/>
      <c r="S216" s="72"/>
      <c r="T216" s="72"/>
      <c r="U216" s="72"/>
      <c r="V216" s="72"/>
      <c r="W216" s="72"/>
      <c r="X216" s="72"/>
      <c r="Y216" s="72"/>
      <c r="Z216" s="72"/>
      <c r="AA216" s="72"/>
      <c r="AB216" s="72"/>
      <c r="AC216" s="72"/>
    </row>
    <row r="217" spans="1:29" ht="15.75" customHeight="1">
      <c r="A217" s="72"/>
      <c r="B217" s="107"/>
      <c r="C217" s="107"/>
      <c r="D217" s="107"/>
      <c r="E217" s="107"/>
      <c r="F217" s="107"/>
      <c r="G217" s="107"/>
      <c r="H217" s="107"/>
      <c r="I217" s="72"/>
      <c r="J217" s="72"/>
      <c r="K217" s="72"/>
      <c r="L217" s="72"/>
      <c r="M217" s="72"/>
      <c r="N217" s="72"/>
      <c r="O217" s="72"/>
      <c r="P217" s="72"/>
      <c r="Q217" s="72"/>
      <c r="R217" s="72"/>
      <c r="S217" s="72"/>
      <c r="T217" s="72"/>
      <c r="U217" s="72"/>
      <c r="V217" s="72"/>
      <c r="W217" s="72"/>
      <c r="X217" s="72"/>
      <c r="Y217" s="72"/>
      <c r="Z217" s="72"/>
      <c r="AA217" s="72"/>
      <c r="AB217" s="72"/>
      <c r="AC217" s="72"/>
    </row>
    <row r="218" spans="1:29" ht="15.75" customHeight="1">
      <c r="A218" s="72"/>
      <c r="B218" s="107"/>
      <c r="C218" s="107"/>
      <c r="D218" s="107"/>
      <c r="E218" s="107"/>
      <c r="F218" s="107"/>
      <c r="G218" s="107"/>
      <c r="H218" s="107"/>
      <c r="I218" s="72"/>
      <c r="J218" s="72"/>
      <c r="K218" s="72"/>
      <c r="L218" s="72"/>
      <c r="M218" s="72"/>
      <c r="N218" s="72"/>
      <c r="O218" s="72"/>
      <c r="P218" s="72"/>
      <c r="Q218" s="72"/>
      <c r="R218" s="72"/>
      <c r="S218" s="72"/>
      <c r="T218" s="72"/>
      <c r="U218" s="72"/>
      <c r="V218" s="72"/>
      <c r="W218" s="72"/>
      <c r="X218" s="72"/>
      <c r="Y218" s="72"/>
      <c r="Z218" s="72"/>
      <c r="AA218" s="72"/>
      <c r="AB218" s="72"/>
      <c r="AC218" s="72"/>
    </row>
    <row r="219" spans="1:29" ht="15.75" customHeight="1">
      <c r="A219" s="72"/>
      <c r="B219" s="107"/>
      <c r="C219" s="107"/>
      <c r="D219" s="107"/>
      <c r="E219" s="107"/>
      <c r="F219" s="107"/>
      <c r="G219" s="107"/>
      <c r="H219" s="107"/>
      <c r="I219" s="72"/>
      <c r="J219" s="72"/>
      <c r="K219" s="72"/>
      <c r="L219" s="72"/>
      <c r="M219" s="72"/>
      <c r="N219" s="72"/>
      <c r="O219" s="72"/>
      <c r="P219" s="72"/>
      <c r="Q219" s="72"/>
      <c r="R219" s="72"/>
      <c r="S219" s="72"/>
      <c r="T219" s="72"/>
      <c r="U219" s="72"/>
      <c r="V219" s="72"/>
      <c r="W219" s="72"/>
      <c r="X219" s="72"/>
      <c r="Y219" s="72"/>
      <c r="Z219" s="72"/>
      <c r="AA219" s="72"/>
      <c r="AB219" s="72"/>
      <c r="AC219" s="72"/>
    </row>
    <row r="220" spans="1:29" ht="15.75" customHeight="1">
      <c r="A220" s="72"/>
      <c r="B220" s="107"/>
      <c r="C220" s="107"/>
      <c r="D220" s="107"/>
      <c r="E220" s="107"/>
      <c r="F220" s="107"/>
      <c r="G220" s="107"/>
      <c r="H220" s="107"/>
      <c r="I220" s="72"/>
      <c r="J220" s="72"/>
      <c r="K220" s="72"/>
      <c r="L220" s="72"/>
      <c r="M220" s="72"/>
      <c r="N220" s="72"/>
      <c r="O220" s="72"/>
      <c r="P220" s="72"/>
      <c r="Q220" s="72"/>
      <c r="R220" s="72"/>
      <c r="S220" s="72"/>
      <c r="T220" s="72"/>
      <c r="U220" s="72"/>
      <c r="V220" s="72"/>
      <c r="W220" s="72"/>
      <c r="X220" s="72"/>
      <c r="Y220" s="72"/>
      <c r="Z220" s="72"/>
      <c r="AA220" s="72"/>
      <c r="AB220" s="72"/>
      <c r="AC220" s="72"/>
    </row>
    <row r="221" spans="1:29" ht="15.75" customHeight="1">
      <c r="A221" s="72"/>
      <c r="B221" s="107"/>
      <c r="C221" s="107"/>
      <c r="D221" s="107"/>
      <c r="E221" s="107"/>
      <c r="F221" s="107"/>
      <c r="G221" s="107"/>
      <c r="H221" s="107"/>
      <c r="I221" s="72"/>
      <c r="J221" s="72"/>
      <c r="K221" s="72"/>
      <c r="L221" s="72"/>
      <c r="M221" s="72"/>
      <c r="N221" s="72"/>
      <c r="O221" s="72"/>
      <c r="P221" s="72"/>
      <c r="Q221" s="72"/>
      <c r="R221" s="72"/>
      <c r="S221" s="72"/>
      <c r="T221" s="72"/>
      <c r="U221" s="72"/>
      <c r="V221" s="72"/>
      <c r="W221" s="72"/>
      <c r="X221" s="72"/>
      <c r="Y221" s="72"/>
      <c r="Z221" s="72"/>
      <c r="AA221" s="72"/>
      <c r="AB221" s="72"/>
      <c r="AC221" s="72"/>
    </row>
    <row r="222" spans="1:29" ht="15.75" customHeight="1">
      <c r="A222" s="72"/>
      <c r="B222" s="107"/>
      <c r="C222" s="107"/>
      <c r="D222" s="107"/>
      <c r="E222" s="107"/>
      <c r="F222" s="107"/>
      <c r="G222" s="107"/>
      <c r="H222" s="107"/>
      <c r="I222" s="72"/>
      <c r="J222" s="72"/>
      <c r="K222" s="72"/>
      <c r="L222" s="72"/>
      <c r="M222" s="72"/>
      <c r="N222" s="72"/>
      <c r="O222" s="72"/>
      <c r="P222" s="72"/>
      <c r="Q222" s="72"/>
      <c r="R222" s="72"/>
      <c r="S222" s="72"/>
      <c r="T222" s="72"/>
      <c r="U222" s="72"/>
      <c r="V222" s="72"/>
      <c r="W222" s="72"/>
      <c r="X222" s="72"/>
      <c r="Y222" s="72"/>
      <c r="Z222" s="72"/>
      <c r="AA222" s="72"/>
      <c r="AB222" s="72"/>
      <c r="AC222" s="72"/>
    </row>
    <row r="223" spans="1:29" ht="15.75" customHeight="1">
      <c r="A223" s="72"/>
      <c r="B223" s="107"/>
      <c r="C223" s="107"/>
      <c r="D223" s="107"/>
      <c r="E223" s="107"/>
      <c r="F223" s="107"/>
      <c r="G223" s="107"/>
      <c r="H223" s="107"/>
      <c r="I223" s="72"/>
      <c r="J223" s="72"/>
      <c r="K223" s="72"/>
      <c r="L223" s="72"/>
      <c r="M223" s="72"/>
      <c r="N223" s="72"/>
      <c r="O223" s="72"/>
      <c r="P223" s="72"/>
      <c r="Q223" s="72"/>
      <c r="R223" s="72"/>
      <c r="S223" s="72"/>
      <c r="T223" s="72"/>
      <c r="U223" s="72"/>
      <c r="V223" s="72"/>
      <c r="W223" s="72"/>
      <c r="X223" s="72"/>
      <c r="Y223" s="72"/>
      <c r="Z223" s="72"/>
      <c r="AA223" s="72"/>
      <c r="AB223" s="72"/>
      <c r="AC223" s="72"/>
    </row>
    <row r="224" spans="1:29" ht="15.75" customHeight="1">
      <c r="A224" s="72"/>
      <c r="B224" s="107"/>
      <c r="C224" s="107"/>
      <c r="D224" s="107"/>
      <c r="E224" s="107"/>
      <c r="F224" s="107"/>
      <c r="G224" s="107"/>
      <c r="H224" s="107"/>
      <c r="I224" s="72"/>
      <c r="J224" s="72"/>
      <c r="K224" s="72"/>
      <c r="L224" s="72"/>
      <c r="M224" s="72"/>
      <c r="N224" s="72"/>
      <c r="O224" s="72"/>
      <c r="P224" s="72"/>
      <c r="Q224" s="72"/>
      <c r="R224" s="72"/>
      <c r="S224" s="72"/>
      <c r="T224" s="72"/>
      <c r="U224" s="72"/>
      <c r="V224" s="72"/>
      <c r="W224" s="72"/>
      <c r="X224" s="72"/>
      <c r="Y224" s="72"/>
      <c r="Z224" s="72"/>
      <c r="AA224" s="72"/>
      <c r="AB224" s="72"/>
      <c r="AC224" s="72"/>
    </row>
    <row r="225" spans="1:29" ht="15.75" customHeight="1">
      <c r="A225" s="72"/>
      <c r="B225" s="107"/>
      <c r="C225" s="107"/>
      <c r="D225" s="107"/>
      <c r="E225" s="107"/>
      <c r="F225" s="107"/>
      <c r="G225" s="107"/>
      <c r="H225" s="107"/>
      <c r="I225" s="72"/>
      <c r="J225" s="72"/>
      <c r="K225" s="72"/>
      <c r="L225" s="72"/>
      <c r="M225" s="72"/>
      <c r="N225" s="72"/>
      <c r="O225" s="72"/>
      <c r="P225" s="72"/>
      <c r="Q225" s="72"/>
      <c r="R225" s="72"/>
      <c r="S225" s="72"/>
      <c r="T225" s="72"/>
      <c r="U225" s="72"/>
      <c r="V225" s="72"/>
      <c r="W225" s="72"/>
      <c r="X225" s="72"/>
      <c r="Y225" s="72"/>
      <c r="Z225" s="72"/>
      <c r="AA225" s="72"/>
      <c r="AB225" s="72"/>
      <c r="AC225" s="72"/>
    </row>
    <row r="226" spans="1:29" ht="15.75" customHeight="1">
      <c r="A226" s="72"/>
      <c r="B226" s="107"/>
      <c r="C226" s="107"/>
      <c r="D226" s="107"/>
      <c r="E226" s="107"/>
      <c r="F226" s="107"/>
      <c r="G226" s="107"/>
      <c r="H226" s="107"/>
      <c r="I226" s="72"/>
      <c r="J226" s="72"/>
      <c r="K226" s="72"/>
      <c r="L226" s="72"/>
      <c r="M226" s="72"/>
      <c r="N226" s="72"/>
      <c r="O226" s="72"/>
      <c r="P226" s="72"/>
      <c r="Q226" s="72"/>
      <c r="R226" s="72"/>
      <c r="S226" s="72"/>
      <c r="T226" s="72"/>
      <c r="U226" s="72"/>
      <c r="V226" s="72"/>
      <c r="W226" s="72"/>
      <c r="X226" s="72"/>
      <c r="Y226" s="72"/>
      <c r="Z226" s="72"/>
      <c r="AA226" s="72"/>
      <c r="AB226" s="72"/>
      <c r="AC226" s="72"/>
    </row>
    <row r="227" spans="1:29" ht="15.75" customHeight="1">
      <c r="A227" s="72"/>
      <c r="B227" s="107"/>
      <c r="C227" s="107"/>
      <c r="D227" s="107"/>
      <c r="E227" s="107"/>
      <c r="F227" s="107"/>
      <c r="G227" s="107"/>
      <c r="H227" s="107"/>
      <c r="I227" s="72"/>
      <c r="J227" s="72"/>
      <c r="K227" s="72"/>
      <c r="L227" s="72"/>
      <c r="M227" s="72"/>
      <c r="N227" s="72"/>
      <c r="O227" s="72"/>
      <c r="P227" s="72"/>
      <c r="Q227" s="72"/>
      <c r="R227" s="72"/>
      <c r="S227" s="72"/>
      <c r="T227" s="72"/>
      <c r="U227" s="72"/>
      <c r="V227" s="72"/>
      <c r="W227" s="72"/>
      <c r="X227" s="72"/>
      <c r="Y227" s="72"/>
      <c r="Z227" s="72"/>
      <c r="AA227" s="72"/>
      <c r="AB227" s="72"/>
      <c r="AC227" s="72"/>
    </row>
    <row r="228" spans="1:29" ht="15.75" customHeight="1">
      <c r="A228" s="72"/>
      <c r="B228" s="107"/>
      <c r="C228" s="107"/>
      <c r="D228" s="107"/>
      <c r="E228" s="107"/>
      <c r="F228" s="107"/>
      <c r="G228" s="107"/>
      <c r="H228" s="107"/>
      <c r="I228" s="72"/>
      <c r="J228" s="72"/>
      <c r="K228" s="72"/>
      <c r="L228" s="72"/>
      <c r="M228" s="72"/>
      <c r="N228" s="72"/>
      <c r="O228" s="72"/>
      <c r="P228" s="72"/>
      <c r="Q228" s="72"/>
      <c r="R228" s="72"/>
      <c r="S228" s="72"/>
      <c r="T228" s="72"/>
      <c r="U228" s="72"/>
      <c r="V228" s="72"/>
      <c r="W228" s="72"/>
      <c r="X228" s="72"/>
      <c r="Y228" s="72"/>
      <c r="Z228" s="72"/>
      <c r="AA228" s="72"/>
      <c r="AB228" s="72"/>
      <c r="AC228" s="72"/>
    </row>
    <row r="229" spans="1:29" ht="15.75" customHeight="1">
      <c r="A229" s="72"/>
      <c r="B229" s="107"/>
      <c r="C229" s="107"/>
      <c r="D229" s="107"/>
      <c r="E229" s="107"/>
      <c r="F229" s="107"/>
      <c r="G229" s="107"/>
      <c r="H229" s="107"/>
      <c r="I229" s="72"/>
      <c r="J229" s="72"/>
      <c r="K229" s="72"/>
      <c r="L229" s="72"/>
      <c r="M229" s="72"/>
      <c r="N229" s="72"/>
      <c r="O229" s="72"/>
      <c r="P229" s="72"/>
      <c r="Q229" s="72"/>
      <c r="R229" s="72"/>
      <c r="S229" s="72"/>
      <c r="T229" s="72"/>
      <c r="U229" s="72"/>
      <c r="V229" s="72"/>
      <c r="W229" s="72"/>
      <c r="X229" s="72"/>
      <c r="Y229" s="72"/>
      <c r="Z229" s="72"/>
      <c r="AA229" s="72"/>
      <c r="AB229" s="72"/>
      <c r="AC229" s="72"/>
    </row>
    <row r="230" spans="1:29" ht="15.75" customHeight="1">
      <c r="A230" s="72"/>
      <c r="B230" s="107"/>
      <c r="C230" s="107"/>
      <c r="D230" s="107"/>
      <c r="E230" s="107"/>
      <c r="F230" s="107"/>
      <c r="G230" s="107"/>
      <c r="H230" s="107"/>
      <c r="I230" s="72"/>
      <c r="J230" s="72"/>
      <c r="K230" s="72"/>
      <c r="L230" s="72"/>
      <c r="M230" s="72"/>
      <c r="N230" s="72"/>
      <c r="O230" s="72"/>
      <c r="P230" s="72"/>
      <c r="Q230" s="72"/>
      <c r="R230" s="72"/>
      <c r="S230" s="72"/>
      <c r="T230" s="72"/>
      <c r="U230" s="72"/>
      <c r="V230" s="72"/>
      <c r="W230" s="72"/>
      <c r="X230" s="72"/>
      <c r="Y230" s="72"/>
      <c r="Z230" s="72"/>
      <c r="AA230" s="72"/>
      <c r="AB230" s="72"/>
      <c r="AC230" s="72"/>
    </row>
    <row r="231" spans="1:29" ht="15.75" customHeight="1">
      <c r="A231" s="72"/>
      <c r="B231" s="107"/>
      <c r="C231" s="107"/>
      <c r="D231" s="107"/>
      <c r="E231" s="107"/>
      <c r="F231" s="107"/>
      <c r="G231" s="107"/>
      <c r="H231" s="107"/>
      <c r="I231" s="72"/>
      <c r="J231" s="72"/>
      <c r="K231" s="72"/>
      <c r="L231" s="72"/>
      <c r="M231" s="72"/>
      <c r="N231" s="72"/>
      <c r="O231" s="72"/>
      <c r="P231" s="72"/>
      <c r="Q231" s="72"/>
      <c r="R231" s="72"/>
      <c r="S231" s="72"/>
      <c r="T231" s="72"/>
      <c r="U231" s="72"/>
      <c r="V231" s="72"/>
      <c r="W231" s="72"/>
      <c r="X231" s="72"/>
      <c r="Y231" s="72"/>
      <c r="Z231" s="72"/>
      <c r="AA231" s="72"/>
      <c r="AB231" s="72"/>
      <c r="AC231" s="72"/>
    </row>
    <row r="232" spans="1:29" ht="15.75" customHeight="1">
      <c r="A232" s="72"/>
      <c r="B232" s="107"/>
      <c r="C232" s="107"/>
      <c r="D232" s="107"/>
      <c r="E232" s="107"/>
      <c r="F232" s="107"/>
      <c r="G232" s="107"/>
      <c r="H232" s="107"/>
      <c r="I232" s="72"/>
      <c r="J232" s="72"/>
      <c r="K232" s="72"/>
      <c r="L232" s="72"/>
      <c r="M232" s="72"/>
      <c r="N232" s="72"/>
      <c r="O232" s="72"/>
      <c r="P232" s="72"/>
      <c r="Q232" s="72"/>
      <c r="R232" s="72"/>
      <c r="S232" s="72"/>
      <c r="T232" s="72"/>
      <c r="U232" s="72"/>
      <c r="V232" s="72"/>
      <c r="W232" s="72"/>
      <c r="X232" s="72"/>
      <c r="Y232" s="72"/>
      <c r="Z232" s="72"/>
      <c r="AA232" s="72"/>
      <c r="AB232" s="72"/>
      <c r="AC232" s="72"/>
    </row>
    <row r="233" spans="1:29" ht="15.75" customHeight="1">
      <c r="A233" s="72"/>
      <c r="B233" s="107"/>
      <c r="C233" s="107"/>
      <c r="D233" s="107"/>
      <c r="E233" s="107"/>
      <c r="F233" s="107"/>
      <c r="G233" s="107"/>
      <c r="H233" s="107"/>
      <c r="I233" s="72"/>
      <c r="J233" s="72"/>
      <c r="K233" s="72"/>
      <c r="L233" s="72"/>
      <c r="M233" s="72"/>
      <c r="N233" s="72"/>
      <c r="O233" s="72"/>
      <c r="P233" s="72"/>
      <c r="Q233" s="72"/>
      <c r="R233" s="72"/>
      <c r="S233" s="72"/>
      <c r="T233" s="72"/>
      <c r="U233" s="72"/>
      <c r="V233" s="72"/>
      <c r="W233" s="72"/>
      <c r="X233" s="72"/>
      <c r="Y233" s="72"/>
      <c r="Z233" s="72"/>
      <c r="AA233" s="72"/>
      <c r="AB233" s="72"/>
      <c r="AC233" s="72"/>
    </row>
    <row r="234" spans="1:29" ht="15.75" customHeight="1">
      <c r="A234" s="72"/>
      <c r="B234" s="107"/>
      <c r="C234" s="107"/>
      <c r="D234" s="107"/>
      <c r="E234" s="107"/>
      <c r="F234" s="107"/>
      <c r="G234" s="107"/>
      <c r="H234" s="107"/>
      <c r="I234" s="72"/>
      <c r="J234" s="72"/>
      <c r="K234" s="72"/>
      <c r="L234" s="72"/>
      <c r="M234" s="72"/>
      <c r="N234" s="72"/>
      <c r="O234" s="72"/>
      <c r="P234" s="72"/>
      <c r="Q234" s="72"/>
      <c r="R234" s="72"/>
      <c r="S234" s="72"/>
      <c r="T234" s="72"/>
      <c r="U234" s="72"/>
      <c r="V234" s="72"/>
      <c r="W234" s="72"/>
      <c r="X234" s="72"/>
      <c r="Y234" s="72"/>
      <c r="Z234" s="72"/>
      <c r="AA234" s="72"/>
      <c r="AB234" s="72"/>
      <c r="AC234" s="72"/>
    </row>
    <row r="235" spans="1:29" ht="15.75" customHeight="1">
      <c r="A235" s="72"/>
      <c r="B235" s="107"/>
      <c r="C235" s="107"/>
      <c r="D235" s="107"/>
      <c r="E235" s="107"/>
      <c r="F235" s="107"/>
      <c r="G235" s="107"/>
      <c r="H235" s="107"/>
      <c r="I235" s="72"/>
      <c r="J235" s="72"/>
      <c r="K235" s="72"/>
      <c r="L235" s="72"/>
      <c r="M235" s="72"/>
      <c r="N235" s="72"/>
      <c r="O235" s="72"/>
      <c r="P235" s="72"/>
      <c r="Q235" s="72"/>
      <c r="R235" s="72"/>
      <c r="S235" s="72"/>
      <c r="T235" s="72"/>
      <c r="U235" s="72"/>
      <c r="V235" s="72"/>
      <c r="W235" s="72"/>
      <c r="X235" s="72"/>
      <c r="Y235" s="72"/>
      <c r="Z235" s="72"/>
      <c r="AA235" s="72"/>
      <c r="AB235" s="72"/>
      <c r="AC235" s="72"/>
    </row>
    <row r="236" spans="1:29" ht="15.75" customHeight="1">
      <c r="A236" s="72"/>
      <c r="B236" s="107"/>
      <c r="C236" s="107"/>
      <c r="D236" s="107"/>
      <c r="E236" s="107"/>
      <c r="F236" s="107"/>
      <c r="G236" s="107"/>
      <c r="H236" s="107"/>
      <c r="I236" s="72"/>
      <c r="J236" s="72"/>
      <c r="K236" s="72"/>
      <c r="L236" s="72"/>
      <c r="M236" s="72"/>
      <c r="N236" s="72"/>
      <c r="O236" s="72"/>
      <c r="P236" s="72"/>
      <c r="Q236" s="72"/>
      <c r="R236" s="72"/>
      <c r="S236" s="72"/>
      <c r="T236" s="72"/>
      <c r="U236" s="72"/>
      <c r="V236" s="72"/>
      <c r="W236" s="72"/>
      <c r="X236" s="72"/>
      <c r="Y236" s="72"/>
      <c r="Z236" s="72"/>
      <c r="AA236" s="72"/>
      <c r="AB236" s="72"/>
      <c r="AC236" s="72"/>
    </row>
    <row r="237" spans="1:29" ht="15.75" customHeight="1">
      <c r="A237" s="72"/>
      <c r="B237" s="107"/>
      <c r="C237" s="107"/>
      <c r="D237" s="107"/>
      <c r="E237" s="107"/>
      <c r="F237" s="107"/>
      <c r="G237" s="107"/>
      <c r="H237" s="107"/>
      <c r="I237" s="72"/>
      <c r="J237" s="72"/>
      <c r="K237" s="72"/>
      <c r="L237" s="72"/>
      <c r="M237" s="72"/>
      <c r="N237" s="72"/>
      <c r="O237" s="72"/>
      <c r="P237" s="72"/>
      <c r="Q237" s="72"/>
      <c r="R237" s="72"/>
      <c r="S237" s="72"/>
      <c r="T237" s="72"/>
      <c r="U237" s="72"/>
      <c r="V237" s="72"/>
      <c r="W237" s="72"/>
      <c r="X237" s="72"/>
      <c r="Y237" s="72"/>
      <c r="Z237" s="72"/>
      <c r="AA237" s="72"/>
      <c r="AB237" s="72"/>
      <c r="AC237" s="72"/>
    </row>
    <row r="238" spans="1:29" ht="15.75" customHeight="1">
      <c r="A238" s="72"/>
      <c r="B238" s="107"/>
      <c r="C238" s="107"/>
      <c r="D238" s="107"/>
      <c r="E238" s="107"/>
      <c r="F238" s="107"/>
      <c r="G238" s="107"/>
      <c r="H238" s="107"/>
      <c r="I238" s="72"/>
      <c r="J238" s="72"/>
      <c r="K238" s="72"/>
      <c r="L238" s="72"/>
      <c r="M238" s="72"/>
      <c r="N238" s="72"/>
      <c r="O238" s="72"/>
      <c r="P238" s="72"/>
      <c r="Q238" s="72"/>
      <c r="R238" s="72"/>
      <c r="S238" s="72"/>
      <c r="T238" s="72"/>
      <c r="U238" s="72"/>
      <c r="V238" s="72"/>
      <c r="W238" s="72"/>
      <c r="X238" s="72"/>
      <c r="Y238" s="72"/>
      <c r="Z238" s="72"/>
      <c r="AA238" s="72"/>
      <c r="AB238" s="72"/>
      <c r="AC238" s="72"/>
    </row>
    <row r="239" spans="1:29" ht="15.75" customHeight="1">
      <c r="A239" s="72"/>
      <c r="B239" s="107"/>
      <c r="C239" s="107"/>
      <c r="D239" s="107"/>
      <c r="E239" s="107"/>
      <c r="F239" s="107"/>
      <c r="G239" s="107"/>
      <c r="H239" s="107"/>
      <c r="I239" s="72"/>
      <c r="J239" s="72"/>
      <c r="K239" s="72"/>
      <c r="L239" s="72"/>
      <c r="M239" s="72"/>
      <c r="N239" s="72"/>
      <c r="O239" s="72"/>
      <c r="P239" s="72"/>
      <c r="Q239" s="72"/>
      <c r="R239" s="72"/>
      <c r="S239" s="72"/>
      <c r="T239" s="72"/>
      <c r="U239" s="72"/>
      <c r="V239" s="72"/>
      <c r="W239" s="72"/>
      <c r="X239" s="72"/>
      <c r="Y239" s="72"/>
      <c r="Z239" s="72"/>
      <c r="AA239" s="72"/>
      <c r="AB239" s="72"/>
      <c r="AC239" s="72"/>
    </row>
    <row r="240" spans="1:29" ht="15.75" customHeight="1">
      <c r="A240" s="72"/>
      <c r="B240" s="107"/>
      <c r="C240" s="107"/>
      <c r="D240" s="107"/>
      <c r="E240" s="107"/>
      <c r="F240" s="107"/>
      <c r="G240" s="107"/>
      <c r="H240" s="107"/>
      <c r="I240" s="72"/>
      <c r="J240" s="72"/>
      <c r="K240" s="72"/>
      <c r="L240" s="72"/>
      <c r="M240" s="72"/>
      <c r="N240" s="72"/>
      <c r="O240" s="72"/>
      <c r="P240" s="72"/>
      <c r="Q240" s="72"/>
      <c r="R240" s="72"/>
      <c r="S240" s="72"/>
      <c r="T240" s="72"/>
      <c r="U240" s="72"/>
      <c r="V240" s="72"/>
      <c r="W240" s="72"/>
      <c r="X240" s="72"/>
      <c r="Y240" s="72"/>
      <c r="Z240" s="72"/>
      <c r="AA240" s="72"/>
      <c r="AB240" s="72"/>
      <c r="AC240" s="72"/>
    </row>
    <row r="241" spans="1:29" ht="15.75" customHeight="1">
      <c r="A241" s="72"/>
      <c r="B241" s="107"/>
      <c r="C241" s="107"/>
      <c r="D241" s="107"/>
      <c r="E241" s="107"/>
      <c r="F241" s="107"/>
      <c r="G241" s="107"/>
      <c r="H241" s="107"/>
      <c r="I241" s="72"/>
      <c r="J241" s="72"/>
      <c r="K241" s="72"/>
      <c r="L241" s="72"/>
      <c r="M241" s="72"/>
      <c r="N241" s="72"/>
      <c r="O241" s="72"/>
      <c r="P241" s="72"/>
      <c r="Q241" s="72"/>
      <c r="R241" s="72"/>
      <c r="S241" s="72"/>
      <c r="T241" s="72"/>
      <c r="U241" s="72"/>
      <c r="V241" s="72"/>
      <c r="W241" s="72"/>
      <c r="X241" s="72"/>
      <c r="Y241" s="72"/>
      <c r="Z241" s="72"/>
      <c r="AA241" s="72"/>
      <c r="AB241" s="72"/>
      <c r="AC241" s="72"/>
    </row>
    <row r="242" spans="1:29" ht="15.75" customHeight="1">
      <c r="A242" s="72"/>
      <c r="B242" s="107"/>
      <c r="C242" s="107"/>
      <c r="D242" s="107"/>
      <c r="E242" s="107"/>
      <c r="F242" s="107"/>
      <c r="G242" s="107"/>
      <c r="H242" s="107"/>
      <c r="I242" s="72"/>
      <c r="J242" s="72"/>
      <c r="K242" s="72"/>
      <c r="L242" s="72"/>
      <c r="M242" s="72"/>
      <c r="N242" s="72"/>
      <c r="O242" s="72"/>
      <c r="P242" s="72"/>
      <c r="Q242" s="72"/>
      <c r="R242" s="72"/>
      <c r="S242" s="72"/>
      <c r="T242" s="72"/>
      <c r="U242" s="72"/>
      <c r="V242" s="72"/>
      <c r="W242" s="72"/>
      <c r="X242" s="72"/>
      <c r="Y242" s="72"/>
      <c r="Z242" s="72"/>
      <c r="AA242" s="72"/>
      <c r="AB242" s="72"/>
      <c r="AC242" s="72"/>
    </row>
    <row r="243" spans="1:29" ht="15.75" customHeight="1">
      <c r="A243" s="72"/>
      <c r="B243" s="107"/>
      <c r="C243" s="107"/>
      <c r="D243" s="107"/>
      <c r="E243" s="107"/>
      <c r="F243" s="107"/>
      <c r="G243" s="107"/>
      <c r="H243" s="107"/>
      <c r="I243" s="72"/>
      <c r="J243" s="72"/>
      <c r="K243" s="72"/>
      <c r="L243" s="72"/>
      <c r="M243" s="72"/>
      <c r="N243" s="72"/>
      <c r="O243" s="72"/>
      <c r="P243" s="72"/>
      <c r="Q243" s="72"/>
      <c r="R243" s="72"/>
      <c r="S243" s="72"/>
      <c r="T243" s="72"/>
      <c r="U243" s="72"/>
      <c r="V243" s="72"/>
      <c r="W243" s="72"/>
      <c r="X243" s="72"/>
      <c r="Y243" s="72"/>
      <c r="Z243" s="72"/>
      <c r="AA243" s="72"/>
      <c r="AB243" s="72"/>
      <c r="AC243" s="72"/>
    </row>
    <row r="244" spans="1:29" ht="15.75" customHeight="1">
      <c r="A244" s="72"/>
      <c r="B244" s="107"/>
      <c r="C244" s="107"/>
      <c r="D244" s="107"/>
      <c r="E244" s="107"/>
      <c r="F244" s="107"/>
      <c r="G244" s="107"/>
      <c r="H244" s="107"/>
      <c r="I244" s="72"/>
      <c r="J244" s="72"/>
      <c r="K244" s="72"/>
      <c r="L244" s="72"/>
      <c r="M244" s="72"/>
      <c r="N244" s="72"/>
      <c r="O244" s="72"/>
      <c r="P244" s="72"/>
      <c r="Q244" s="72"/>
      <c r="R244" s="72"/>
      <c r="S244" s="72"/>
      <c r="T244" s="72"/>
      <c r="U244" s="72"/>
      <c r="V244" s="72"/>
      <c r="W244" s="72"/>
      <c r="X244" s="72"/>
      <c r="Y244" s="72"/>
      <c r="Z244" s="72"/>
      <c r="AA244" s="72"/>
      <c r="AB244" s="72"/>
      <c r="AC244" s="72"/>
    </row>
    <row r="245" spans="1:29" ht="15.75" customHeight="1">
      <c r="A245" s="72"/>
      <c r="B245" s="107"/>
      <c r="C245" s="107"/>
      <c r="D245" s="107"/>
      <c r="E245" s="107"/>
      <c r="F245" s="107"/>
      <c r="G245" s="107"/>
      <c r="H245" s="107"/>
      <c r="I245" s="72"/>
      <c r="J245" s="72"/>
      <c r="K245" s="72"/>
      <c r="L245" s="72"/>
      <c r="M245" s="72"/>
      <c r="N245" s="72"/>
      <c r="O245" s="72"/>
      <c r="P245" s="72"/>
      <c r="Q245" s="72"/>
      <c r="R245" s="72"/>
      <c r="S245" s="72"/>
      <c r="T245" s="72"/>
      <c r="U245" s="72"/>
      <c r="V245" s="72"/>
      <c r="W245" s="72"/>
      <c r="X245" s="72"/>
      <c r="Y245" s="72"/>
      <c r="Z245" s="72"/>
      <c r="AA245" s="72"/>
      <c r="AB245" s="72"/>
      <c r="AC245" s="72"/>
    </row>
    <row r="246" spans="1:29" ht="15.75" customHeight="1">
      <c r="A246" s="72"/>
      <c r="B246" s="107"/>
      <c r="C246" s="107"/>
      <c r="D246" s="107"/>
      <c r="E246" s="107"/>
      <c r="F246" s="107"/>
      <c r="G246" s="107"/>
      <c r="H246" s="107"/>
      <c r="I246" s="72"/>
      <c r="J246" s="72"/>
      <c r="K246" s="72"/>
      <c r="L246" s="72"/>
      <c r="M246" s="72"/>
      <c r="N246" s="72"/>
      <c r="O246" s="72"/>
      <c r="P246" s="72"/>
      <c r="Q246" s="72"/>
      <c r="R246" s="72"/>
      <c r="S246" s="72"/>
      <c r="T246" s="72"/>
      <c r="U246" s="72"/>
      <c r="V246" s="72"/>
      <c r="W246" s="72"/>
      <c r="X246" s="72"/>
      <c r="Y246" s="72"/>
      <c r="Z246" s="72"/>
      <c r="AA246" s="72"/>
      <c r="AB246" s="72"/>
      <c r="AC246" s="72"/>
    </row>
    <row r="247" spans="1:29" ht="15.75" customHeight="1">
      <c r="A247" s="72"/>
      <c r="B247" s="107"/>
      <c r="C247" s="107"/>
      <c r="D247" s="107"/>
      <c r="E247" s="107"/>
      <c r="F247" s="107"/>
      <c r="G247" s="107"/>
      <c r="H247" s="107"/>
      <c r="I247" s="72"/>
      <c r="J247" s="72"/>
      <c r="K247" s="72"/>
      <c r="L247" s="72"/>
      <c r="M247" s="72"/>
      <c r="N247" s="72"/>
      <c r="O247" s="72"/>
      <c r="P247" s="72"/>
      <c r="Q247" s="72"/>
      <c r="R247" s="72"/>
      <c r="S247" s="72"/>
      <c r="T247" s="72"/>
      <c r="U247" s="72"/>
      <c r="V247" s="72"/>
      <c r="W247" s="72"/>
      <c r="X247" s="72"/>
      <c r="Y247" s="72"/>
      <c r="Z247" s="72"/>
      <c r="AA247" s="72"/>
      <c r="AB247" s="72"/>
      <c r="AC247" s="72"/>
    </row>
    <row r="248" spans="1:29" ht="15.75" customHeight="1">
      <c r="A248" s="72"/>
      <c r="B248" s="107"/>
      <c r="C248" s="107"/>
      <c r="D248" s="107"/>
      <c r="E248" s="107"/>
      <c r="F248" s="107"/>
      <c r="G248" s="107"/>
      <c r="H248" s="107"/>
      <c r="I248" s="72"/>
      <c r="J248" s="72"/>
      <c r="K248" s="72"/>
      <c r="L248" s="72"/>
      <c r="M248" s="72"/>
      <c r="N248" s="72"/>
      <c r="O248" s="72"/>
      <c r="P248" s="72"/>
      <c r="Q248" s="72"/>
      <c r="R248" s="72"/>
      <c r="S248" s="72"/>
      <c r="T248" s="72"/>
      <c r="U248" s="72"/>
      <c r="V248" s="72"/>
      <c r="W248" s="72"/>
      <c r="X248" s="72"/>
      <c r="Y248" s="72"/>
      <c r="Z248" s="72"/>
      <c r="AA248" s="72"/>
      <c r="AB248" s="72"/>
      <c r="AC248" s="72"/>
    </row>
    <row r="249" spans="1:29" ht="15.75" customHeight="1">
      <c r="A249" s="72"/>
      <c r="B249" s="107"/>
      <c r="C249" s="107"/>
      <c r="D249" s="107"/>
      <c r="E249" s="107"/>
      <c r="F249" s="107"/>
      <c r="G249" s="107"/>
      <c r="H249" s="107"/>
      <c r="I249" s="72"/>
      <c r="J249" s="72"/>
      <c r="K249" s="72"/>
      <c r="L249" s="72"/>
      <c r="M249" s="72"/>
      <c r="N249" s="72"/>
      <c r="O249" s="72"/>
      <c r="P249" s="72"/>
      <c r="Q249" s="72"/>
      <c r="R249" s="72"/>
      <c r="S249" s="72"/>
      <c r="T249" s="72"/>
      <c r="U249" s="72"/>
      <c r="V249" s="72"/>
      <c r="W249" s="72"/>
      <c r="X249" s="72"/>
      <c r="Y249" s="72"/>
      <c r="Z249" s="72"/>
      <c r="AA249" s="72"/>
      <c r="AB249" s="72"/>
      <c r="AC249" s="72"/>
    </row>
    <row r="250" spans="1:29" ht="15.75" customHeight="1">
      <c r="A250" s="72"/>
      <c r="B250" s="107"/>
      <c r="C250" s="107"/>
      <c r="D250" s="107"/>
      <c r="E250" s="107"/>
      <c r="F250" s="107"/>
      <c r="G250" s="107"/>
      <c r="H250" s="107"/>
      <c r="I250" s="72"/>
      <c r="J250" s="72"/>
      <c r="K250" s="72"/>
      <c r="L250" s="72"/>
      <c r="M250" s="72"/>
      <c r="N250" s="72"/>
      <c r="O250" s="72"/>
      <c r="P250" s="72"/>
      <c r="Q250" s="72"/>
      <c r="R250" s="72"/>
      <c r="S250" s="72"/>
      <c r="T250" s="72"/>
      <c r="U250" s="72"/>
      <c r="V250" s="72"/>
      <c r="W250" s="72"/>
      <c r="X250" s="72"/>
      <c r="Y250" s="72"/>
      <c r="Z250" s="72"/>
      <c r="AA250" s="72"/>
      <c r="AB250" s="72"/>
      <c r="AC250" s="72"/>
    </row>
    <row r="251" spans="1:29" ht="15.75" customHeight="1">
      <c r="A251" s="72"/>
      <c r="B251" s="107"/>
      <c r="C251" s="107"/>
      <c r="D251" s="107"/>
      <c r="E251" s="107"/>
      <c r="F251" s="107"/>
      <c r="G251" s="107"/>
      <c r="H251" s="107"/>
      <c r="I251" s="72"/>
      <c r="J251" s="72"/>
      <c r="K251" s="72"/>
      <c r="L251" s="72"/>
      <c r="M251" s="72"/>
      <c r="N251" s="72"/>
      <c r="O251" s="72"/>
      <c r="P251" s="72"/>
      <c r="Q251" s="72"/>
      <c r="R251" s="72"/>
      <c r="S251" s="72"/>
      <c r="T251" s="72"/>
      <c r="U251" s="72"/>
      <c r="V251" s="72"/>
      <c r="W251" s="72"/>
      <c r="X251" s="72"/>
      <c r="Y251" s="72"/>
      <c r="Z251" s="72"/>
      <c r="AA251" s="72"/>
      <c r="AB251" s="72"/>
      <c r="AC251" s="72"/>
    </row>
    <row r="252" spans="1:29" ht="15.75" customHeight="1">
      <c r="A252" s="72"/>
      <c r="B252" s="107"/>
      <c r="C252" s="107"/>
      <c r="D252" s="107"/>
      <c r="E252" s="107"/>
      <c r="F252" s="107"/>
      <c r="G252" s="107"/>
      <c r="H252" s="107"/>
      <c r="I252" s="72"/>
      <c r="J252" s="72"/>
      <c r="K252" s="72"/>
      <c r="L252" s="72"/>
      <c r="M252" s="72"/>
      <c r="N252" s="72"/>
      <c r="O252" s="72"/>
      <c r="P252" s="72"/>
      <c r="Q252" s="72"/>
      <c r="R252" s="72"/>
      <c r="S252" s="72"/>
      <c r="T252" s="72"/>
      <c r="U252" s="72"/>
      <c r="V252" s="72"/>
      <c r="W252" s="72"/>
      <c r="X252" s="72"/>
      <c r="Y252" s="72"/>
      <c r="Z252" s="72"/>
      <c r="AA252" s="72"/>
      <c r="AB252" s="72"/>
      <c r="AC252" s="72"/>
    </row>
    <row r="253" spans="1:29" ht="15.75" customHeight="1">
      <c r="A253" s="72"/>
      <c r="B253" s="107"/>
      <c r="C253" s="107"/>
      <c r="D253" s="107"/>
      <c r="E253" s="107"/>
      <c r="F253" s="107"/>
      <c r="G253" s="107"/>
      <c r="H253" s="107"/>
      <c r="I253" s="72"/>
      <c r="J253" s="72"/>
      <c r="K253" s="72"/>
      <c r="L253" s="72"/>
      <c r="M253" s="72"/>
      <c r="N253" s="72"/>
      <c r="O253" s="72"/>
      <c r="P253" s="72"/>
      <c r="Q253" s="72"/>
      <c r="R253" s="72"/>
      <c r="S253" s="72"/>
      <c r="T253" s="72"/>
      <c r="U253" s="72"/>
      <c r="V253" s="72"/>
      <c r="W253" s="72"/>
      <c r="X253" s="72"/>
      <c r="Y253" s="72"/>
      <c r="Z253" s="72"/>
      <c r="AA253" s="72"/>
      <c r="AB253" s="72"/>
      <c r="AC253" s="72"/>
    </row>
    <row r="254" spans="1:29" ht="15.75" customHeight="1">
      <c r="A254" s="72"/>
      <c r="B254" s="107"/>
      <c r="C254" s="107"/>
      <c r="D254" s="107"/>
      <c r="E254" s="107"/>
      <c r="F254" s="107"/>
      <c r="G254" s="107"/>
      <c r="H254" s="107"/>
      <c r="I254" s="72"/>
      <c r="J254" s="72"/>
      <c r="K254" s="72"/>
      <c r="L254" s="72"/>
      <c r="M254" s="72"/>
      <c r="N254" s="72"/>
      <c r="O254" s="72"/>
      <c r="P254" s="72"/>
      <c r="Q254" s="72"/>
      <c r="R254" s="72"/>
      <c r="S254" s="72"/>
      <c r="T254" s="72"/>
      <c r="U254" s="72"/>
      <c r="V254" s="72"/>
      <c r="W254" s="72"/>
      <c r="X254" s="72"/>
      <c r="Y254" s="72"/>
      <c r="Z254" s="72"/>
      <c r="AA254" s="72"/>
      <c r="AB254" s="72"/>
      <c r="AC254" s="72"/>
    </row>
    <row r="255" spans="1:29" ht="15.75" customHeight="1">
      <c r="A255" s="72"/>
      <c r="B255" s="107"/>
      <c r="C255" s="107"/>
      <c r="D255" s="107"/>
      <c r="E255" s="107"/>
      <c r="F255" s="107"/>
      <c r="G255" s="107"/>
      <c r="H255" s="107"/>
      <c r="I255" s="72"/>
      <c r="J255" s="72"/>
      <c r="K255" s="72"/>
      <c r="L255" s="72"/>
      <c r="M255" s="72"/>
      <c r="N255" s="72"/>
      <c r="O255" s="72"/>
      <c r="P255" s="72"/>
      <c r="Q255" s="72"/>
      <c r="R255" s="72"/>
      <c r="S255" s="72"/>
      <c r="T255" s="72"/>
      <c r="U255" s="72"/>
      <c r="V255" s="72"/>
      <c r="W255" s="72"/>
      <c r="X255" s="72"/>
      <c r="Y255" s="72"/>
      <c r="Z255" s="72"/>
      <c r="AA255" s="72"/>
      <c r="AB255" s="72"/>
      <c r="AC255" s="72"/>
    </row>
    <row r="256" spans="1:29" ht="15.75" customHeight="1">
      <c r="A256" s="72"/>
      <c r="B256" s="107"/>
      <c r="C256" s="107"/>
      <c r="D256" s="107"/>
      <c r="E256" s="107"/>
      <c r="F256" s="107"/>
      <c r="G256" s="107"/>
      <c r="H256" s="107"/>
      <c r="I256" s="72"/>
      <c r="J256" s="72"/>
      <c r="K256" s="72"/>
      <c r="L256" s="72"/>
      <c r="M256" s="72"/>
      <c r="N256" s="72"/>
      <c r="O256" s="72"/>
      <c r="P256" s="72"/>
      <c r="Q256" s="72"/>
      <c r="R256" s="72"/>
      <c r="S256" s="72"/>
      <c r="T256" s="72"/>
      <c r="U256" s="72"/>
      <c r="V256" s="72"/>
      <c r="W256" s="72"/>
      <c r="X256" s="72"/>
      <c r="Y256" s="72"/>
      <c r="Z256" s="72"/>
      <c r="AA256" s="72"/>
      <c r="AB256" s="72"/>
      <c r="AC256" s="72"/>
    </row>
    <row r="257" spans="1:29" ht="15.75" customHeight="1">
      <c r="A257" s="72"/>
      <c r="B257" s="107"/>
      <c r="C257" s="107"/>
      <c r="D257" s="107"/>
      <c r="E257" s="107"/>
      <c r="F257" s="107"/>
      <c r="G257" s="107"/>
      <c r="H257" s="107"/>
      <c r="I257" s="72"/>
      <c r="J257" s="72"/>
      <c r="K257" s="72"/>
      <c r="L257" s="72"/>
      <c r="M257" s="72"/>
      <c r="N257" s="72"/>
      <c r="O257" s="72"/>
      <c r="P257" s="72"/>
      <c r="Q257" s="72"/>
      <c r="R257" s="72"/>
      <c r="S257" s="72"/>
      <c r="T257" s="72"/>
      <c r="U257" s="72"/>
      <c r="V257" s="72"/>
      <c r="W257" s="72"/>
      <c r="X257" s="72"/>
      <c r="Y257" s="72"/>
      <c r="Z257" s="72"/>
      <c r="AA257" s="72"/>
      <c r="AB257" s="72"/>
      <c r="AC257" s="72"/>
    </row>
    <row r="258" spans="1:29" ht="15.75" customHeight="1">
      <c r="A258" s="72"/>
      <c r="B258" s="107"/>
      <c r="C258" s="107"/>
      <c r="D258" s="107"/>
      <c r="E258" s="107"/>
      <c r="F258" s="107"/>
      <c r="G258" s="107"/>
      <c r="H258" s="107"/>
      <c r="I258" s="72"/>
      <c r="J258" s="72"/>
      <c r="K258" s="72"/>
      <c r="L258" s="72"/>
      <c r="M258" s="72"/>
      <c r="N258" s="72"/>
      <c r="O258" s="72"/>
      <c r="P258" s="72"/>
      <c r="Q258" s="72"/>
      <c r="R258" s="72"/>
      <c r="S258" s="72"/>
      <c r="T258" s="72"/>
      <c r="U258" s="72"/>
      <c r="V258" s="72"/>
      <c r="W258" s="72"/>
      <c r="X258" s="72"/>
      <c r="Y258" s="72"/>
      <c r="Z258" s="72"/>
      <c r="AA258" s="72"/>
      <c r="AB258" s="72"/>
      <c r="AC258" s="72"/>
    </row>
    <row r="259" spans="1:29" ht="15.75" customHeight="1">
      <c r="A259" s="72"/>
      <c r="B259" s="107"/>
      <c r="C259" s="107"/>
      <c r="D259" s="107"/>
      <c r="E259" s="107"/>
      <c r="F259" s="107"/>
      <c r="G259" s="107"/>
      <c r="H259" s="107"/>
      <c r="I259" s="72"/>
      <c r="J259" s="72"/>
      <c r="K259" s="72"/>
      <c r="L259" s="72"/>
      <c r="M259" s="72"/>
      <c r="N259" s="72"/>
      <c r="O259" s="72"/>
      <c r="P259" s="72"/>
      <c r="Q259" s="72"/>
      <c r="R259" s="72"/>
      <c r="S259" s="72"/>
      <c r="T259" s="72"/>
      <c r="U259" s="72"/>
      <c r="V259" s="72"/>
      <c r="W259" s="72"/>
      <c r="X259" s="72"/>
      <c r="Y259" s="72"/>
      <c r="Z259" s="72"/>
      <c r="AA259" s="72"/>
      <c r="AB259" s="72"/>
      <c r="AC259" s="72"/>
    </row>
    <row r="260" spans="1:29" ht="15.75" customHeight="1">
      <c r="A260" s="72"/>
      <c r="B260" s="107"/>
      <c r="C260" s="107"/>
      <c r="D260" s="107"/>
      <c r="E260" s="107"/>
      <c r="F260" s="107"/>
      <c r="G260" s="107"/>
      <c r="H260" s="107"/>
      <c r="I260" s="72"/>
      <c r="J260" s="72"/>
      <c r="K260" s="72"/>
      <c r="L260" s="72"/>
      <c r="M260" s="72"/>
      <c r="N260" s="72"/>
      <c r="O260" s="72"/>
      <c r="P260" s="72"/>
      <c r="Q260" s="72"/>
      <c r="R260" s="72"/>
      <c r="S260" s="72"/>
      <c r="T260" s="72"/>
      <c r="U260" s="72"/>
      <c r="V260" s="72"/>
      <c r="W260" s="72"/>
      <c r="X260" s="72"/>
      <c r="Y260" s="72"/>
      <c r="Z260" s="72"/>
      <c r="AA260" s="72"/>
      <c r="AB260" s="72"/>
      <c r="AC260" s="72"/>
    </row>
    <row r="261" spans="1:29" ht="15.75" customHeight="1">
      <c r="A261" s="72"/>
      <c r="B261" s="107"/>
      <c r="C261" s="107"/>
      <c r="D261" s="107"/>
      <c r="E261" s="107"/>
      <c r="F261" s="107"/>
      <c r="G261" s="107"/>
      <c r="H261" s="107"/>
      <c r="I261" s="72"/>
      <c r="J261" s="72"/>
      <c r="K261" s="72"/>
      <c r="L261" s="72"/>
      <c r="M261" s="72"/>
      <c r="N261" s="72"/>
      <c r="O261" s="72"/>
      <c r="P261" s="72"/>
      <c r="Q261" s="72"/>
      <c r="R261" s="72"/>
      <c r="S261" s="72"/>
      <c r="T261" s="72"/>
      <c r="U261" s="72"/>
      <c r="V261" s="72"/>
      <c r="W261" s="72"/>
      <c r="X261" s="72"/>
      <c r="Y261" s="72"/>
      <c r="Z261" s="72"/>
      <c r="AA261" s="72"/>
      <c r="AB261" s="72"/>
      <c r="AC261" s="72"/>
    </row>
    <row r="262" spans="1:29" ht="15.75" customHeight="1">
      <c r="A262" s="72"/>
      <c r="B262" s="107"/>
      <c r="C262" s="107"/>
      <c r="D262" s="107"/>
      <c r="E262" s="107"/>
      <c r="F262" s="107"/>
      <c r="G262" s="107"/>
      <c r="H262" s="107"/>
      <c r="I262" s="72"/>
      <c r="J262" s="72"/>
      <c r="K262" s="72"/>
      <c r="L262" s="72"/>
      <c r="M262" s="72"/>
      <c r="N262" s="72"/>
      <c r="O262" s="72"/>
      <c r="P262" s="72"/>
      <c r="Q262" s="72"/>
      <c r="R262" s="72"/>
      <c r="S262" s="72"/>
      <c r="T262" s="72"/>
      <c r="U262" s="72"/>
      <c r="V262" s="72"/>
      <c r="W262" s="72"/>
      <c r="X262" s="72"/>
      <c r="Y262" s="72"/>
      <c r="Z262" s="72"/>
      <c r="AA262" s="72"/>
      <c r="AB262" s="72"/>
      <c r="AC262" s="72"/>
    </row>
    <row r="263" spans="1:29" ht="15.75" customHeight="1">
      <c r="A263" s="72"/>
      <c r="B263" s="107"/>
      <c r="C263" s="107"/>
      <c r="D263" s="107"/>
      <c r="E263" s="107"/>
      <c r="F263" s="107"/>
      <c r="G263" s="107"/>
      <c r="H263" s="107"/>
      <c r="I263" s="72"/>
      <c r="J263" s="72"/>
      <c r="K263" s="72"/>
      <c r="L263" s="72"/>
      <c r="M263" s="72"/>
      <c r="N263" s="72"/>
      <c r="O263" s="72"/>
      <c r="P263" s="72"/>
      <c r="Q263" s="72"/>
      <c r="R263" s="72"/>
      <c r="S263" s="72"/>
      <c r="T263" s="72"/>
      <c r="U263" s="72"/>
      <c r="V263" s="72"/>
      <c r="W263" s="72"/>
      <c r="X263" s="72"/>
      <c r="Y263" s="72"/>
      <c r="Z263" s="72"/>
      <c r="AA263" s="72"/>
      <c r="AB263" s="72"/>
      <c r="AC263" s="72"/>
    </row>
    <row r="264" spans="1:29" ht="15.75" customHeight="1">
      <c r="A264" s="72"/>
      <c r="B264" s="107"/>
      <c r="C264" s="107"/>
      <c r="D264" s="107"/>
      <c r="E264" s="107"/>
      <c r="F264" s="107"/>
      <c r="G264" s="107"/>
      <c r="H264" s="107"/>
      <c r="I264" s="72"/>
      <c r="J264" s="72"/>
      <c r="K264" s="72"/>
      <c r="L264" s="72"/>
      <c r="M264" s="72"/>
      <c r="N264" s="72"/>
      <c r="O264" s="72"/>
      <c r="P264" s="72"/>
      <c r="Q264" s="72"/>
      <c r="R264" s="72"/>
      <c r="S264" s="72"/>
      <c r="T264" s="72"/>
      <c r="U264" s="72"/>
      <c r="V264" s="72"/>
      <c r="W264" s="72"/>
      <c r="X264" s="72"/>
      <c r="Y264" s="72"/>
      <c r="Z264" s="72"/>
      <c r="AA264" s="72"/>
      <c r="AB264" s="72"/>
      <c r="AC264" s="72"/>
    </row>
    <row r="265" spans="1:29" ht="15.75" customHeight="1">
      <c r="A265" s="72"/>
      <c r="B265" s="107"/>
      <c r="C265" s="107"/>
      <c r="D265" s="107"/>
      <c r="E265" s="107"/>
      <c r="F265" s="107"/>
      <c r="G265" s="107"/>
      <c r="H265" s="107"/>
      <c r="I265" s="72"/>
      <c r="J265" s="72"/>
      <c r="K265" s="72"/>
      <c r="L265" s="72"/>
      <c r="M265" s="72"/>
      <c r="N265" s="72"/>
      <c r="O265" s="72"/>
      <c r="P265" s="72"/>
      <c r="Q265" s="72"/>
      <c r="R265" s="72"/>
      <c r="S265" s="72"/>
      <c r="T265" s="72"/>
      <c r="U265" s="72"/>
      <c r="V265" s="72"/>
      <c r="W265" s="72"/>
      <c r="X265" s="72"/>
      <c r="Y265" s="72"/>
      <c r="Z265" s="72"/>
      <c r="AA265" s="72"/>
      <c r="AB265" s="72"/>
      <c r="AC265" s="72"/>
    </row>
    <row r="266" spans="1:29" ht="15.75" customHeight="1">
      <c r="A266" s="72"/>
      <c r="B266" s="107"/>
      <c r="C266" s="107"/>
      <c r="D266" s="107"/>
      <c r="E266" s="107"/>
      <c r="F266" s="107"/>
      <c r="G266" s="107"/>
      <c r="H266" s="107"/>
      <c r="I266" s="72"/>
      <c r="J266" s="72"/>
      <c r="K266" s="72"/>
      <c r="L266" s="72"/>
      <c r="M266" s="72"/>
      <c r="N266" s="72"/>
      <c r="O266" s="72"/>
      <c r="P266" s="72"/>
      <c r="Q266" s="72"/>
      <c r="R266" s="72"/>
      <c r="S266" s="72"/>
      <c r="T266" s="72"/>
      <c r="U266" s="72"/>
      <c r="V266" s="72"/>
      <c r="W266" s="72"/>
      <c r="X266" s="72"/>
      <c r="Y266" s="72"/>
      <c r="Z266" s="72"/>
      <c r="AA266" s="72"/>
      <c r="AB266" s="72"/>
      <c r="AC266" s="72"/>
    </row>
    <row r="267" spans="1:29" ht="15.75" customHeight="1">
      <c r="A267" s="72"/>
      <c r="B267" s="107"/>
      <c r="C267" s="107"/>
      <c r="D267" s="107"/>
      <c r="E267" s="107"/>
      <c r="F267" s="107"/>
      <c r="G267" s="107"/>
      <c r="H267" s="107"/>
      <c r="I267" s="72"/>
      <c r="J267" s="72"/>
      <c r="K267" s="72"/>
      <c r="L267" s="72"/>
      <c r="M267" s="72"/>
      <c r="N267" s="72"/>
      <c r="O267" s="72"/>
      <c r="P267" s="72"/>
      <c r="Q267" s="72"/>
      <c r="R267" s="72"/>
      <c r="S267" s="72"/>
      <c r="T267" s="72"/>
      <c r="U267" s="72"/>
      <c r="V267" s="72"/>
      <c r="W267" s="72"/>
      <c r="X267" s="72"/>
      <c r="Y267" s="72"/>
      <c r="Z267" s="72"/>
      <c r="AA267" s="72"/>
      <c r="AB267" s="72"/>
      <c r="AC267" s="72"/>
    </row>
    <row r="268" spans="1:29" ht="15.75" customHeight="1">
      <c r="A268" s="72"/>
      <c r="B268" s="107"/>
      <c r="C268" s="107"/>
      <c r="D268" s="107"/>
      <c r="E268" s="107"/>
      <c r="F268" s="107"/>
      <c r="G268" s="107"/>
      <c r="H268" s="107"/>
      <c r="I268" s="72"/>
      <c r="J268" s="72"/>
      <c r="K268" s="72"/>
      <c r="L268" s="72"/>
      <c r="M268" s="72"/>
      <c r="N268" s="72"/>
      <c r="O268" s="72"/>
      <c r="P268" s="72"/>
      <c r="Q268" s="72"/>
      <c r="R268" s="72"/>
      <c r="S268" s="72"/>
      <c r="T268" s="72"/>
      <c r="U268" s="72"/>
      <c r="V268" s="72"/>
      <c r="W268" s="72"/>
      <c r="X268" s="72"/>
      <c r="Y268" s="72"/>
      <c r="Z268" s="72"/>
      <c r="AA268" s="72"/>
      <c r="AB268" s="72"/>
      <c r="AC268" s="72"/>
    </row>
    <row r="269" spans="1:29" ht="15.75" customHeight="1">
      <c r="A269" s="72"/>
      <c r="B269" s="107"/>
      <c r="C269" s="107"/>
      <c r="D269" s="107"/>
      <c r="E269" s="107"/>
      <c r="F269" s="107"/>
      <c r="G269" s="107"/>
      <c r="H269" s="107"/>
      <c r="I269" s="72"/>
      <c r="J269" s="72"/>
      <c r="K269" s="72"/>
      <c r="L269" s="72"/>
      <c r="M269" s="72"/>
      <c r="N269" s="72"/>
      <c r="O269" s="72"/>
      <c r="P269" s="72"/>
      <c r="Q269" s="72"/>
      <c r="R269" s="72"/>
      <c r="S269" s="72"/>
      <c r="T269" s="72"/>
      <c r="U269" s="72"/>
      <c r="V269" s="72"/>
      <c r="W269" s="72"/>
      <c r="X269" s="72"/>
      <c r="Y269" s="72"/>
      <c r="Z269" s="72"/>
      <c r="AA269" s="72"/>
      <c r="AB269" s="72"/>
      <c r="AC269" s="72"/>
    </row>
    <row r="270" spans="1:29" ht="15.75" customHeight="1">
      <c r="A270" s="72"/>
      <c r="B270" s="107"/>
      <c r="C270" s="107"/>
      <c r="D270" s="107"/>
      <c r="E270" s="107"/>
      <c r="F270" s="107"/>
      <c r="G270" s="107"/>
      <c r="H270" s="107"/>
      <c r="I270" s="72"/>
      <c r="J270" s="72"/>
      <c r="K270" s="72"/>
      <c r="L270" s="72"/>
      <c r="M270" s="72"/>
      <c r="N270" s="72"/>
      <c r="O270" s="72"/>
      <c r="P270" s="72"/>
      <c r="Q270" s="72"/>
      <c r="R270" s="72"/>
      <c r="S270" s="72"/>
      <c r="T270" s="72"/>
      <c r="U270" s="72"/>
      <c r="V270" s="72"/>
      <c r="W270" s="72"/>
      <c r="X270" s="72"/>
      <c r="Y270" s="72"/>
      <c r="Z270" s="72"/>
      <c r="AA270" s="72"/>
      <c r="AB270" s="72"/>
      <c r="AC270" s="72"/>
    </row>
    <row r="271" spans="1:29" ht="15.75" customHeight="1">
      <c r="A271" s="72"/>
      <c r="B271" s="107"/>
      <c r="C271" s="107"/>
      <c r="D271" s="107"/>
      <c r="E271" s="107"/>
      <c r="F271" s="107"/>
      <c r="G271" s="107"/>
      <c r="H271" s="107"/>
      <c r="I271" s="72"/>
      <c r="J271" s="72"/>
      <c r="K271" s="72"/>
      <c r="L271" s="72"/>
      <c r="M271" s="72"/>
      <c r="N271" s="72"/>
      <c r="O271" s="72"/>
      <c r="P271" s="72"/>
      <c r="Q271" s="72"/>
      <c r="R271" s="72"/>
      <c r="S271" s="72"/>
      <c r="T271" s="72"/>
      <c r="U271" s="72"/>
      <c r="V271" s="72"/>
      <c r="W271" s="72"/>
      <c r="X271" s="72"/>
      <c r="Y271" s="72"/>
      <c r="Z271" s="72"/>
      <c r="AA271" s="72"/>
      <c r="AB271" s="72"/>
      <c r="AC271" s="72"/>
    </row>
    <row r="272" spans="1:29" ht="15.75" customHeight="1">
      <c r="A272" s="72"/>
      <c r="B272" s="107"/>
      <c r="C272" s="107"/>
      <c r="D272" s="107"/>
      <c r="E272" s="107"/>
      <c r="F272" s="107"/>
      <c r="G272" s="107"/>
      <c r="H272" s="107"/>
      <c r="I272" s="72"/>
      <c r="J272" s="72"/>
      <c r="K272" s="72"/>
      <c r="L272" s="72"/>
      <c r="M272" s="72"/>
      <c r="N272" s="72"/>
      <c r="O272" s="72"/>
      <c r="P272" s="72"/>
      <c r="Q272" s="72"/>
      <c r="R272" s="72"/>
      <c r="S272" s="72"/>
      <c r="T272" s="72"/>
      <c r="U272" s="72"/>
      <c r="V272" s="72"/>
      <c r="W272" s="72"/>
      <c r="X272" s="72"/>
      <c r="Y272" s="72"/>
      <c r="Z272" s="72"/>
      <c r="AA272" s="72"/>
      <c r="AB272" s="72"/>
      <c r="AC272" s="72"/>
    </row>
    <row r="273" spans="1:29" ht="15.75" customHeight="1">
      <c r="A273" s="72"/>
      <c r="B273" s="107"/>
      <c r="C273" s="107"/>
      <c r="D273" s="107"/>
      <c r="E273" s="107"/>
      <c r="F273" s="107"/>
      <c r="G273" s="107"/>
      <c r="H273" s="107"/>
      <c r="I273" s="72"/>
      <c r="J273" s="72"/>
      <c r="K273" s="72"/>
      <c r="L273" s="72"/>
      <c r="M273" s="72"/>
      <c r="N273" s="72"/>
      <c r="O273" s="72"/>
      <c r="P273" s="72"/>
      <c r="Q273" s="72"/>
      <c r="R273" s="72"/>
      <c r="S273" s="72"/>
      <c r="T273" s="72"/>
      <c r="U273" s="72"/>
      <c r="V273" s="72"/>
      <c r="W273" s="72"/>
      <c r="X273" s="72"/>
      <c r="Y273" s="72"/>
      <c r="Z273" s="72"/>
      <c r="AA273" s="72"/>
      <c r="AB273" s="72"/>
      <c r="AC273" s="72"/>
    </row>
    <row r="274" spans="1:29" ht="15.75" customHeight="1">
      <c r="A274" s="72"/>
      <c r="B274" s="107"/>
      <c r="C274" s="107"/>
      <c r="D274" s="107"/>
      <c r="E274" s="107"/>
      <c r="F274" s="107"/>
      <c r="G274" s="107"/>
      <c r="H274" s="107"/>
      <c r="I274" s="72"/>
      <c r="J274" s="72"/>
      <c r="K274" s="72"/>
      <c r="L274" s="72"/>
      <c r="M274" s="72"/>
      <c r="N274" s="72"/>
      <c r="O274" s="72"/>
      <c r="P274" s="72"/>
      <c r="Q274" s="72"/>
      <c r="R274" s="72"/>
      <c r="S274" s="72"/>
      <c r="T274" s="72"/>
      <c r="U274" s="72"/>
      <c r="V274" s="72"/>
      <c r="W274" s="72"/>
      <c r="X274" s="72"/>
      <c r="Y274" s="72"/>
      <c r="Z274" s="72"/>
      <c r="AA274" s="72"/>
      <c r="AB274" s="72"/>
      <c r="AC274" s="72"/>
    </row>
    <row r="275" spans="1:29" ht="15.75" customHeight="1">
      <c r="A275" s="72"/>
      <c r="B275" s="107"/>
      <c r="C275" s="107"/>
      <c r="D275" s="107"/>
      <c r="E275" s="107"/>
      <c r="F275" s="107"/>
      <c r="G275" s="107"/>
      <c r="H275" s="107"/>
      <c r="I275" s="72"/>
      <c r="J275" s="72"/>
      <c r="K275" s="72"/>
      <c r="L275" s="72"/>
      <c r="M275" s="72"/>
      <c r="N275" s="72"/>
      <c r="O275" s="72"/>
      <c r="P275" s="72"/>
      <c r="Q275" s="72"/>
      <c r="R275" s="72"/>
      <c r="S275" s="72"/>
      <c r="T275" s="72"/>
      <c r="U275" s="72"/>
      <c r="V275" s="72"/>
      <c r="W275" s="72"/>
      <c r="X275" s="72"/>
      <c r="Y275" s="72"/>
      <c r="Z275" s="72"/>
      <c r="AA275" s="72"/>
      <c r="AB275" s="72"/>
      <c r="AC275" s="72"/>
    </row>
    <row r="276" spans="1:29" ht="15.75" customHeight="1">
      <c r="A276" s="72"/>
      <c r="B276" s="107"/>
      <c r="C276" s="107"/>
      <c r="D276" s="107"/>
      <c r="E276" s="107"/>
      <c r="F276" s="107"/>
      <c r="G276" s="107"/>
      <c r="H276" s="107"/>
      <c r="I276" s="72"/>
      <c r="J276" s="72"/>
      <c r="K276" s="72"/>
      <c r="L276" s="72"/>
      <c r="M276" s="72"/>
      <c r="N276" s="72"/>
      <c r="O276" s="72"/>
      <c r="P276" s="72"/>
      <c r="Q276" s="72"/>
      <c r="R276" s="72"/>
      <c r="S276" s="72"/>
      <c r="T276" s="72"/>
      <c r="U276" s="72"/>
      <c r="V276" s="72"/>
      <c r="W276" s="72"/>
      <c r="X276" s="72"/>
      <c r="Y276" s="72"/>
      <c r="Z276" s="72"/>
      <c r="AA276" s="72"/>
      <c r="AB276" s="72"/>
      <c r="AC276" s="72"/>
    </row>
    <row r="277" spans="1:29" ht="15.75" customHeight="1">
      <c r="A277" s="72"/>
      <c r="B277" s="107"/>
      <c r="C277" s="107"/>
      <c r="D277" s="107"/>
      <c r="E277" s="107"/>
      <c r="F277" s="107"/>
      <c r="G277" s="107"/>
      <c r="H277" s="107"/>
      <c r="I277" s="72"/>
      <c r="J277" s="72"/>
      <c r="K277" s="72"/>
      <c r="L277" s="72"/>
      <c r="M277" s="72"/>
      <c r="N277" s="72"/>
      <c r="O277" s="72"/>
      <c r="P277" s="72"/>
      <c r="Q277" s="72"/>
      <c r="R277" s="72"/>
      <c r="S277" s="72"/>
      <c r="T277" s="72"/>
      <c r="U277" s="72"/>
      <c r="V277" s="72"/>
      <c r="W277" s="72"/>
      <c r="X277" s="72"/>
      <c r="Y277" s="72"/>
      <c r="Z277" s="72"/>
      <c r="AA277" s="72"/>
      <c r="AB277" s="72"/>
      <c r="AC277" s="72"/>
    </row>
    <row r="278" spans="1:29" ht="15.75" customHeight="1">
      <c r="A278" s="72"/>
      <c r="B278" s="107"/>
      <c r="C278" s="107"/>
      <c r="D278" s="107"/>
      <c r="E278" s="107"/>
      <c r="F278" s="107"/>
      <c r="G278" s="107"/>
      <c r="H278" s="107"/>
      <c r="I278" s="72"/>
      <c r="J278" s="72"/>
      <c r="K278" s="72"/>
      <c r="L278" s="72"/>
      <c r="M278" s="72"/>
      <c r="N278" s="72"/>
      <c r="O278" s="72"/>
      <c r="P278" s="72"/>
      <c r="Q278" s="72"/>
      <c r="R278" s="72"/>
      <c r="S278" s="72"/>
      <c r="T278" s="72"/>
      <c r="U278" s="72"/>
      <c r="V278" s="72"/>
      <c r="W278" s="72"/>
      <c r="X278" s="72"/>
      <c r="Y278" s="72"/>
      <c r="Z278" s="72"/>
      <c r="AA278" s="72"/>
      <c r="AB278" s="72"/>
      <c r="AC278" s="72"/>
    </row>
    <row r="279" spans="1:29" ht="15.75" customHeight="1">
      <c r="A279" s="72"/>
      <c r="B279" s="107"/>
      <c r="C279" s="107"/>
      <c r="D279" s="107"/>
      <c r="E279" s="107"/>
      <c r="F279" s="107"/>
      <c r="G279" s="107"/>
      <c r="H279" s="107"/>
      <c r="I279" s="72"/>
      <c r="J279" s="72"/>
      <c r="K279" s="72"/>
      <c r="L279" s="72"/>
      <c r="M279" s="72"/>
      <c r="N279" s="72"/>
      <c r="O279" s="72"/>
      <c r="P279" s="72"/>
      <c r="Q279" s="72"/>
      <c r="R279" s="72"/>
      <c r="S279" s="72"/>
      <c r="T279" s="72"/>
      <c r="U279" s="72"/>
      <c r="V279" s="72"/>
      <c r="W279" s="72"/>
      <c r="X279" s="72"/>
      <c r="Y279" s="72"/>
      <c r="Z279" s="72"/>
      <c r="AA279" s="72"/>
      <c r="AB279" s="72"/>
      <c r="AC279" s="72"/>
    </row>
    <row r="280" spans="1:29" ht="15.75" customHeight="1">
      <c r="A280" s="72"/>
      <c r="B280" s="107"/>
      <c r="C280" s="107"/>
      <c r="D280" s="107"/>
      <c r="E280" s="107"/>
      <c r="F280" s="107"/>
      <c r="G280" s="107"/>
      <c r="H280" s="107"/>
      <c r="I280" s="72"/>
      <c r="J280" s="72"/>
      <c r="K280" s="72"/>
      <c r="L280" s="72"/>
      <c r="M280" s="72"/>
      <c r="N280" s="72"/>
      <c r="O280" s="72"/>
      <c r="P280" s="72"/>
      <c r="Q280" s="72"/>
      <c r="R280" s="72"/>
      <c r="S280" s="72"/>
      <c r="T280" s="72"/>
      <c r="U280" s="72"/>
      <c r="V280" s="72"/>
      <c r="W280" s="72"/>
      <c r="X280" s="72"/>
      <c r="Y280" s="72"/>
      <c r="Z280" s="72"/>
      <c r="AA280" s="72"/>
      <c r="AB280" s="72"/>
      <c r="AC280" s="72"/>
    </row>
    <row r="281" spans="1:29" ht="15.75" customHeight="1">
      <c r="A281" s="72"/>
      <c r="B281" s="107"/>
      <c r="C281" s="107"/>
      <c r="D281" s="107"/>
      <c r="E281" s="107"/>
      <c r="F281" s="107"/>
      <c r="G281" s="107"/>
      <c r="H281" s="107"/>
      <c r="I281" s="72"/>
      <c r="J281" s="72"/>
      <c r="K281" s="72"/>
      <c r="L281" s="72"/>
      <c r="M281" s="72"/>
      <c r="N281" s="72"/>
      <c r="O281" s="72"/>
      <c r="P281" s="72"/>
      <c r="Q281" s="72"/>
      <c r="R281" s="72"/>
      <c r="S281" s="72"/>
      <c r="T281" s="72"/>
      <c r="U281" s="72"/>
      <c r="V281" s="72"/>
      <c r="W281" s="72"/>
      <c r="X281" s="72"/>
      <c r="Y281" s="72"/>
      <c r="Z281" s="72"/>
      <c r="AA281" s="72"/>
      <c r="AB281" s="72"/>
      <c r="AC281" s="72"/>
    </row>
    <row r="282" spans="1:29" ht="15.75" customHeight="1">
      <c r="A282" s="72"/>
      <c r="B282" s="107"/>
      <c r="C282" s="107"/>
      <c r="D282" s="107"/>
      <c r="E282" s="107"/>
      <c r="F282" s="107"/>
      <c r="G282" s="107"/>
      <c r="H282" s="107"/>
      <c r="I282" s="72"/>
      <c r="J282" s="72"/>
      <c r="K282" s="72"/>
      <c r="L282" s="72"/>
      <c r="M282" s="72"/>
      <c r="N282" s="72"/>
      <c r="O282" s="72"/>
      <c r="P282" s="72"/>
      <c r="Q282" s="72"/>
      <c r="R282" s="72"/>
      <c r="S282" s="72"/>
      <c r="T282" s="72"/>
      <c r="U282" s="72"/>
      <c r="V282" s="72"/>
      <c r="W282" s="72"/>
      <c r="X282" s="72"/>
      <c r="Y282" s="72"/>
      <c r="Z282" s="72"/>
      <c r="AA282" s="72"/>
      <c r="AB282" s="72"/>
      <c r="AC282" s="72"/>
    </row>
    <row r="283" spans="1:29" ht="15.75" customHeight="1">
      <c r="A283" s="72"/>
      <c r="B283" s="107"/>
      <c r="C283" s="107"/>
      <c r="D283" s="107"/>
      <c r="E283" s="107"/>
      <c r="F283" s="107"/>
      <c r="G283" s="107"/>
      <c r="H283" s="107"/>
      <c r="I283" s="72"/>
      <c r="J283" s="72"/>
      <c r="K283" s="72"/>
      <c r="L283" s="72"/>
      <c r="M283" s="72"/>
      <c r="N283" s="72"/>
      <c r="O283" s="72"/>
      <c r="P283" s="72"/>
      <c r="Q283" s="72"/>
      <c r="R283" s="72"/>
      <c r="S283" s="72"/>
      <c r="T283" s="72"/>
      <c r="U283" s="72"/>
      <c r="V283" s="72"/>
      <c r="W283" s="72"/>
      <c r="X283" s="72"/>
      <c r="Y283" s="72"/>
      <c r="Z283" s="72"/>
      <c r="AA283" s="72"/>
      <c r="AB283" s="72"/>
      <c r="AC283" s="72"/>
    </row>
    <row r="284" spans="1:29" ht="15.75" customHeight="1">
      <c r="A284" s="72"/>
      <c r="B284" s="107"/>
      <c r="C284" s="107"/>
      <c r="D284" s="107"/>
      <c r="E284" s="107"/>
      <c r="F284" s="107"/>
      <c r="G284" s="107"/>
      <c r="H284" s="107"/>
      <c r="I284" s="72"/>
      <c r="J284" s="72"/>
      <c r="K284" s="72"/>
      <c r="L284" s="72"/>
      <c r="M284" s="72"/>
      <c r="N284" s="72"/>
      <c r="O284" s="72"/>
      <c r="P284" s="72"/>
      <c r="Q284" s="72"/>
      <c r="R284" s="72"/>
      <c r="S284" s="72"/>
      <c r="T284" s="72"/>
      <c r="U284" s="72"/>
      <c r="V284" s="72"/>
      <c r="W284" s="72"/>
      <c r="X284" s="72"/>
      <c r="Y284" s="72"/>
      <c r="Z284" s="72"/>
      <c r="AA284" s="72"/>
      <c r="AB284" s="72"/>
      <c r="AC284" s="72"/>
    </row>
    <row r="285" spans="1:29" ht="15.75" customHeight="1">
      <c r="A285" s="72"/>
      <c r="B285" s="107"/>
      <c r="C285" s="107"/>
      <c r="D285" s="107"/>
      <c r="E285" s="107"/>
      <c r="F285" s="107"/>
      <c r="G285" s="107"/>
      <c r="H285" s="107"/>
      <c r="I285" s="72"/>
      <c r="J285" s="72"/>
      <c r="K285" s="72"/>
      <c r="L285" s="72"/>
      <c r="M285" s="72"/>
      <c r="N285" s="72"/>
      <c r="O285" s="72"/>
      <c r="P285" s="72"/>
      <c r="Q285" s="72"/>
      <c r="R285" s="72"/>
      <c r="S285" s="72"/>
      <c r="T285" s="72"/>
      <c r="U285" s="72"/>
      <c r="V285" s="72"/>
      <c r="W285" s="72"/>
      <c r="X285" s="72"/>
      <c r="Y285" s="72"/>
      <c r="Z285" s="72"/>
      <c r="AA285" s="72"/>
      <c r="AB285" s="72"/>
      <c r="AC285" s="72"/>
    </row>
    <row r="286" spans="1:29" ht="15.75" customHeight="1">
      <c r="A286" s="72"/>
      <c r="B286" s="107"/>
      <c r="C286" s="107"/>
      <c r="D286" s="107"/>
      <c r="E286" s="107"/>
      <c r="F286" s="107"/>
      <c r="G286" s="107"/>
      <c r="H286" s="107"/>
      <c r="I286" s="72"/>
      <c r="J286" s="72"/>
      <c r="K286" s="72"/>
      <c r="L286" s="72"/>
      <c r="M286" s="72"/>
      <c r="N286" s="72"/>
      <c r="O286" s="72"/>
      <c r="P286" s="72"/>
      <c r="Q286" s="72"/>
      <c r="R286" s="72"/>
      <c r="S286" s="72"/>
      <c r="T286" s="72"/>
      <c r="U286" s="72"/>
      <c r="V286" s="72"/>
      <c r="W286" s="72"/>
      <c r="X286" s="72"/>
      <c r="Y286" s="72"/>
      <c r="Z286" s="72"/>
      <c r="AA286" s="72"/>
      <c r="AB286" s="72"/>
      <c r="AC286" s="72"/>
    </row>
    <row r="287" spans="1:29" ht="15.75" customHeight="1">
      <c r="A287" s="72"/>
      <c r="B287" s="107"/>
      <c r="C287" s="107"/>
      <c r="D287" s="107"/>
      <c r="E287" s="107"/>
      <c r="F287" s="107"/>
      <c r="G287" s="107"/>
      <c r="H287" s="107"/>
      <c r="I287" s="72"/>
      <c r="J287" s="72"/>
      <c r="K287" s="72"/>
      <c r="L287" s="72"/>
      <c r="M287" s="72"/>
      <c r="N287" s="72"/>
      <c r="O287" s="72"/>
      <c r="P287" s="72"/>
      <c r="Q287" s="72"/>
      <c r="R287" s="72"/>
      <c r="S287" s="72"/>
      <c r="T287" s="72"/>
      <c r="U287" s="72"/>
      <c r="V287" s="72"/>
      <c r="W287" s="72"/>
      <c r="X287" s="72"/>
      <c r="Y287" s="72"/>
      <c r="Z287" s="72"/>
      <c r="AA287" s="72"/>
      <c r="AB287" s="72"/>
      <c r="AC287" s="72"/>
    </row>
    <row r="288" spans="1:29" ht="15.75" customHeight="1">
      <c r="A288" s="72"/>
      <c r="B288" s="107"/>
      <c r="C288" s="107"/>
      <c r="D288" s="107"/>
      <c r="E288" s="107"/>
      <c r="F288" s="107"/>
      <c r="G288" s="107"/>
      <c r="H288" s="107"/>
      <c r="I288" s="72"/>
      <c r="J288" s="72"/>
      <c r="K288" s="72"/>
      <c r="L288" s="72"/>
      <c r="M288" s="72"/>
      <c r="N288" s="72"/>
      <c r="O288" s="72"/>
      <c r="P288" s="72"/>
      <c r="Q288" s="72"/>
      <c r="R288" s="72"/>
      <c r="S288" s="72"/>
      <c r="T288" s="72"/>
      <c r="U288" s="72"/>
      <c r="V288" s="72"/>
      <c r="W288" s="72"/>
      <c r="X288" s="72"/>
      <c r="Y288" s="72"/>
      <c r="Z288" s="72"/>
      <c r="AA288" s="72"/>
      <c r="AB288" s="72"/>
      <c r="AC288" s="72"/>
    </row>
    <row r="289" spans="1:29" ht="15.75" customHeight="1">
      <c r="A289" s="72"/>
      <c r="B289" s="107"/>
      <c r="C289" s="107"/>
      <c r="D289" s="107"/>
      <c r="E289" s="107"/>
      <c r="F289" s="107"/>
      <c r="G289" s="107"/>
      <c r="H289" s="107"/>
      <c r="I289" s="72"/>
      <c r="J289" s="72"/>
      <c r="K289" s="72"/>
      <c r="L289" s="72"/>
      <c r="M289" s="72"/>
      <c r="N289" s="72"/>
      <c r="O289" s="72"/>
      <c r="P289" s="72"/>
      <c r="Q289" s="72"/>
      <c r="R289" s="72"/>
      <c r="S289" s="72"/>
      <c r="T289" s="72"/>
      <c r="U289" s="72"/>
      <c r="V289" s="72"/>
      <c r="W289" s="72"/>
      <c r="X289" s="72"/>
      <c r="Y289" s="72"/>
      <c r="Z289" s="72"/>
      <c r="AA289" s="72"/>
      <c r="AB289" s="72"/>
      <c r="AC289" s="72"/>
    </row>
    <row r="290" spans="1:29" ht="15.75" customHeight="1">
      <c r="A290" s="72"/>
      <c r="B290" s="107"/>
      <c r="C290" s="107"/>
      <c r="D290" s="107"/>
      <c r="E290" s="107"/>
      <c r="F290" s="107"/>
      <c r="G290" s="107"/>
      <c r="H290" s="107"/>
      <c r="I290" s="72"/>
      <c r="J290" s="72"/>
      <c r="K290" s="72"/>
      <c r="L290" s="72"/>
      <c r="M290" s="72"/>
      <c r="N290" s="72"/>
      <c r="O290" s="72"/>
      <c r="P290" s="72"/>
      <c r="Q290" s="72"/>
      <c r="R290" s="72"/>
      <c r="S290" s="72"/>
      <c r="T290" s="72"/>
      <c r="U290" s="72"/>
      <c r="V290" s="72"/>
      <c r="W290" s="72"/>
      <c r="X290" s="72"/>
      <c r="Y290" s="72"/>
      <c r="Z290" s="72"/>
      <c r="AA290" s="72"/>
      <c r="AB290" s="72"/>
      <c r="AC290" s="72"/>
    </row>
    <row r="291" spans="1:29" ht="15.75" customHeight="1">
      <c r="A291" s="72"/>
      <c r="B291" s="107"/>
      <c r="C291" s="107"/>
      <c r="D291" s="107"/>
      <c r="E291" s="107"/>
      <c r="F291" s="107"/>
      <c r="G291" s="107"/>
      <c r="H291" s="107"/>
      <c r="I291" s="72"/>
      <c r="J291" s="72"/>
      <c r="K291" s="72"/>
      <c r="L291" s="72"/>
      <c r="M291" s="72"/>
      <c r="N291" s="72"/>
      <c r="O291" s="72"/>
      <c r="P291" s="72"/>
      <c r="Q291" s="72"/>
      <c r="R291" s="72"/>
      <c r="S291" s="72"/>
      <c r="T291" s="72"/>
      <c r="U291" s="72"/>
      <c r="V291" s="72"/>
      <c r="W291" s="72"/>
      <c r="X291" s="72"/>
      <c r="Y291" s="72"/>
      <c r="Z291" s="72"/>
      <c r="AA291" s="72"/>
      <c r="AB291" s="72"/>
      <c r="AC291" s="72"/>
    </row>
    <row r="292" spans="1:29" ht="15.75" customHeight="1">
      <c r="A292" s="72"/>
      <c r="B292" s="107"/>
      <c r="C292" s="107"/>
      <c r="D292" s="107"/>
      <c r="E292" s="107"/>
      <c r="F292" s="107"/>
      <c r="G292" s="107"/>
      <c r="H292" s="107"/>
      <c r="I292" s="72"/>
      <c r="J292" s="72"/>
      <c r="K292" s="72"/>
      <c r="L292" s="72"/>
      <c r="M292" s="72"/>
      <c r="N292" s="72"/>
      <c r="O292" s="72"/>
      <c r="P292" s="72"/>
      <c r="Q292" s="72"/>
      <c r="R292" s="72"/>
      <c r="S292" s="72"/>
      <c r="T292" s="72"/>
      <c r="U292" s="72"/>
      <c r="V292" s="72"/>
      <c r="W292" s="72"/>
      <c r="X292" s="72"/>
      <c r="Y292" s="72"/>
      <c r="Z292" s="72"/>
      <c r="AA292" s="72"/>
      <c r="AB292" s="72"/>
      <c r="AC292" s="72"/>
    </row>
    <row r="293" spans="1:29" ht="15.75" customHeight="1">
      <c r="A293" s="72"/>
      <c r="B293" s="107"/>
      <c r="C293" s="107"/>
      <c r="D293" s="107"/>
      <c r="E293" s="107"/>
      <c r="F293" s="107"/>
      <c r="G293" s="107"/>
      <c r="H293" s="107"/>
      <c r="I293" s="72"/>
      <c r="J293" s="72"/>
      <c r="K293" s="72"/>
      <c r="L293" s="72"/>
      <c r="M293" s="72"/>
      <c r="N293" s="72"/>
      <c r="O293" s="72"/>
      <c r="P293" s="72"/>
      <c r="Q293" s="72"/>
      <c r="R293" s="72"/>
      <c r="S293" s="72"/>
      <c r="T293" s="72"/>
      <c r="U293" s="72"/>
      <c r="V293" s="72"/>
      <c r="W293" s="72"/>
      <c r="X293" s="72"/>
      <c r="Y293" s="72"/>
      <c r="Z293" s="72"/>
      <c r="AA293" s="72"/>
      <c r="AB293" s="72"/>
      <c r="AC293" s="72"/>
    </row>
    <row r="294" spans="1:29" ht="15.75" customHeight="1">
      <c r="A294" s="72"/>
      <c r="B294" s="107"/>
      <c r="C294" s="107"/>
      <c r="D294" s="107"/>
      <c r="E294" s="107"/>
      <c r="F294" s="107"/>
      <c r="G294" s="107"/>
      <c r="H294" s="107"/>
      <c r="I294" s="72"/>
      <c r="J294" s="72"/>
      <c r="K294" s="72"/>
      <c r="L294" s="72"/>
      <c r="M294" s="72"/>
      <c r="N294" s="72"/>
      <c r="O294" s="72"/>
      <c r="P294" s="72"/>
      <c r="Q294" s="72"/>
      <c r="R294" s="72"/>
      <c r="S294" s="72"/>
      <c r="T294" s="72"/>
      <c r="U294" s="72"/>
      <c r="V294" s="72"/>
      <c r="W294" s="72"/>
      <c r="X294" s="72"/>
      <c r="Y294" s="72"/>
      <c r="Z294" s="72"/>
      <c r="AA294" s="72"/>
      <c r="AB294" s="72"/>
      <c r="AC294" s="72"/>
    </row>
    <row r="295" spans="1:29" ht="15.75" customHeight="1">
      <c r="A295" s="72"/>
      <c r="B295" s="107"/>
      <c r="C295" s="107"/>
      <c r="D295" s="107"/>
      <c r="E295" s="107"/>
      <c r="F295" s="107"/>
      <c r="G295" s="107"/>
      <c r="H295" s="107"/>
      <c r="I295" s="72"/>
      <c r="J295" s="72"/>
      <c r="K295" s="72"/>
      <c r="L295" s="72"/>
      <c r="M295" s="72"/>
      <c r="N295" s="72"/>
      <c r="O295" s="72"/>
      <c r="P295" s="72"/>
      <c r="Q295" s="72"/>
      <c r="R295" s="72"/>
      <c r="S295" s="72"/>
      <c r="T295" s="72"/>
      <c r="U295" s="72"/>
      <c r="V295" s="72"/>
      <c r="W295" s="72"/>
      <c r="X295" s="72"/>
      <c r="Y295" s="72"/>
      <c r="Z295" s="72"/>
      <c r="AA295" s="72"/>
      <c r="AB295" s="72"/>
      <c r="AC295" s="72"/>
    </row>
    <row r="296" spans="1:29" ht="15.75" customHeight="1">
      <c r="A296" s="72"/>
      <c r="B296" s="107"/>
      <c r="C296" s="107"/>
      <c r="D296" s="107"/>
      <c r="E296" s="107"/>
      <c r="F296" s="107"/>
      <c r="G296" s="107"/>
      <c r="H296" s="107"/>
      <c r="I296" s="72"/>
      <c r="J296" s="72"/>
      <c r="K296" s="72"/>
      <c r="L296" s="72"/>
      <c r="M296" s="72"/>
      <c r="N296" s="72"/>
      <c r="O296" s="72"/>
      <c r="P296" s="72"/>
      <c r="Q296" s="72"/>
      <c r="R296" s="72"/>
      <c r="S296" s="72"/>
      <c r="T296" s="72"/>
      <c r="U296" s="72"/>
      <c r="V296" s="72"/>
      <c r="W296" s="72"/>
      <c r="X296" s="72"/>
      <c r="Y296" s="72"/>
      <c r="Z296" s="72"/>
      <c r="AA296" s="72"/>
      <c r="AB296" s="72"/>
      <c r="AC296" s="72"/>
    </row>
    <row r="297" spans="1:29" ht="15.75" customHeight="1">
      <c r="A297" s="72"/>
      <c r="B297" s="107"/>
      <c r="C297" s="107"/>
      <c r="D297" s="107"/>
      <c r="E297" s="107"/>
      <c r="F297" s="107"/>
      <c r="G297" s="107"/>
      <c r="H297" s="107"/>
      <c r="I297" s="72"/>
      <c r="J297" s="72"/>
      <c r="K297" s="72"/>
      <c r="L297" s="72"/>
      <c r="M297" s="72"/>
      <c r="N297" s="72"/>
      <c r="O297" s="72"/>
      <c r="P297" s="72"/>
      <c r="Q297" s="72"/>
      <c r="R297" s="72"/>
      <c r="S297" s="72"/>
      <c r="T297" s="72"/>
      <c r="U297" s="72"/>
      <c r="V297" s="72"/>
      <c r="W297" s="72"/>
      <c r="X297" s="72"/>
      <c r="Y297" s="72"/>
      <c r="Z297" s="72"/>
      <c r="AA297" s="72"/>
      <c r="AB297" s="72"/>
      <c r="AC297" s="72"/>
    </row>
    <row r="298" spans="1:29" ht="15.75" customHeight="1">
      <c r="A298" s="72"/>
      <c r="B298" s="107"/>
      <c r="C298" s="107"/>
      <c r="D298" s="107"/>
      <c r="E298" s="107"/>
      <c r="F298" s="107"/>
      <c r="G298" s="107"/>
      <c r="H298" s="107"/>
      <c r="I298" s="72"/>
      <c r="J298" s="72"/>
      <c r="K298" s="72"/>
      <c r="L298" s="72"/>
      <c r="M298" s="72"/>
      <c r="N298" s="72"/>
      <c r="O298" s="72"/>
      <c r="P298" s="72"/>
      <c r="Q298" s="72"/>
      <c r="R298" s="72"/>
      <c r="S298" s="72"/>
      <c r="T298" s="72"/>
      <c r="U298" s="72"/>
      <c r="V298" s="72"/>
      <c r="W298" s="72"/>
      <c r="X298" s="72"/>
      <c r="Y298" s="72"/>
      <c r="Z298" s="72"/>
      <c r="AA298" s="72"/>
      <c r="AB298" s="72"/>
      <c r="AC298" s="72"/>
    </row>
    <row r="299" spans="1:29" ht="15.75" customHeight="1">
      <c r="A299" s="72"/>
      <c r="B299" s="107"/>
      <c r="C299" s="107"/>
      <c r="D299" s="107"/>
      <c r="E299" s="107"/>
      <c r="F299" s="107"/>
      <c r="G299" s="107"/>
      <c r="H299" s="107"/>
      <c r="I299" s="72"/>
      <c r="J299" s="72"/>
      <c r="K299" s="72"/>
      <c r="L299" s="72"/>
      <c r="M299" s="72"/>
      <c r="N299" s="72"/>
      <c r="O299" s="72"/>
      <c r="P299" s="72"/>
      <c r="Q299" s="72"/>
      <c r="R299" s="72"/>
      <c r="S299" s="72"/>
      <c r="T299" s="72"/>
      <c r="U299" s="72"/>
      <c r="V299" s="72"/>
      <c r="W299" s="72"/>
      <c r="X299" s="72"/>
      <c r="Y299" s="72"/>
      <c r="Z299" s="72"/>
      <c r="AA299" s="72"/>
      <c r="AB299" s="72"/>
      <c r="AC299" s="72"/>
    </row>
    <row r="300" spans="1:29" ht="15.75" customHeight="1">
      <c r="A300" s="72"/>
      <c r="B300" s="107"/>
      <c r="C300" s="107"/>
      <c r="D300" s="107"/>
      <c r="E300" s="107"/>
      <c r="F300" s="107"/>
      <c r="G300" s="107"/>
      <c r="H300" s="107"/>
      <c r="I300" s="72"/>
      <c r="J300" s="72"/>
      <c r="K300" s="72"/>
      <c r="L300" s="72"/>
      <c r="M300" s="72"/>
      <c r="N300" s="72"/>
      <c r="O300" s="72"/>
      <c r="P300" s="72"/>
      <c r="Q300" s="72"/>
      <c r="R300" s="72"/>
      <c r="S300" s="72"/>
      <c r="T300" s="72"/>
      <c r="U300" s="72"/>
      <c r="V300" s="72"/>
      <c r="W300" s="72"/>
      <c r="X300" s="72"/>
      <c r="Y300" s="72"/>
      <c r="Z300" s="72"/>
      <c r="AA300" s="72"/>
      <c r="AB300" s="72"/>
      <c r="AC300" s="72"/>
    </row>
    <row r="301" spans="1:29" ht="15.75" customHeight="1">
      <c r="A301" s="72"/>
      <c r="B301" s="107"/>
      <c r="C301" s="107"/>
      <c r="D301" s="107"/>
      <c r="E301" s="107"/>
      <c r="F301" s="107"/>
      <c r="G301" s="107"/>
      <c r="H301" s="107"/>
      <c r="I301" s="72"/>
      <c r="J301" s="72"/>
      <c r="K301" s="72"/>
      <c r="L301" s="72"/>
      <c r="M301" s="72"/>
      <c r="N301" s="72"/>
      <c r="O301" s="72"/>
      <c r="P301" s="72"/>
      <c r="Q301" s="72"/>
      <c r="R301" s="72"/>
      <c r="S301" s="72"/>
      <c r="T301" s="72"/>
      <c r="U301" s="72"/>
      <c r="V301" s="72"/>
      <c r="W301" s="72"/>
      <c r="X301" s="72"/>
      <c r="Y301" s="72"/>
      <c r="Z301" s="72"/>
      <c r="AA301" s="72"/>
      <c r="AB301" s="72"/>
      <c r="AC301" s="72"/>
    </row>
    <row r="302" spans="1:29" ht="15.75" customHeight="1">
      <c r="A302" s="72"/>
      <c r="B302" s="107"/>
      <c r="C302" s="107"/>
      <c r="D302" s="107"/>
      <c r="E302" s="107"/>
      <c r="F302" s="107"/>
      <c r="G302" s="107"/>
      <c r="H302" s="107"/>
      <c r="I302" s="72"/>
      <c r="J302" s="72"/>
      <c r="K302" s="72"/>
      <c r="L302" s="72"/>
      <c r="M302" s="72"/>
      <c r="N302" s="72"/>
      <c r="O302" s="72"/>
      <c r="P302" s="72"/>
      <c r="Q302" s="72"/>
      <c r="R302" s="72"/>
      <c r="S302" s="72"/>
      <c r="T302" s="72"/>
      <c r="U302" s="72"/>
      <c r="V302" s="72"/>
      <c r="W302" s="72"/>
      <c r="X302" s="72"/>
      <c r="Y302" s="72"/>
      <c r="Z302" s="72"/>
      <c r="AA302" s="72"/>
      <c r="AB302" s="72"/>
      <c r="AC302" s="72"/>
    </row>
    <row r="303" spans="1:29" ht="15.75" customHeight="1">
      <c r="A303" s="72"/>
      <c r="B303" s="107"/>
      <c r="C303" s="107"/>
      <c r="D303" s="107"/>
      <c r="E303" s="107"/>
      <c r="F303" s="107"/>
      <c r="G303" s="107"/>
      <c r="H303" s="107"/>
      <c r="I303" s="72"/>
      <c r="J303" s="72"/>
      <c r="K303" s="72"/>
      <c r="L303" s="72"/>
      <c r="M303" s="72"/>
      <c r="N303" s="72"/>
      <c r="O303" s="72"/>
      <c r="P303" s="72"/>
      <c r="Q303" s="72"/>
      <c r="R303" s="72"/>
      <c r="S303" s="72"/>
      <c r="T303" s="72"/>
      <c r="U303" s="72"/>
      <c r="V303" s="72"/>
      <c r="W303" s="72"/>
      <c r="X303" s="72"/>
      <c r="Y303" s="72"/>
      <c r="Z303" s="72"/>
      <c r="AA303" s="72"/>
      <c r="AB303" s="72"/>
      <c r="AC303" s="72"/>
    </row>
    <row r="304" spans="1:29" ht="15.75" customHeight="1">
      <c r="A304" s="72"/>
      <c r="B304" s="107"/>
      <c r="C304" s="107"/>
      <c r="D304" s="107"/>
      <c r="E304" s="107"/>
      <c r="F304" s="107"/>
      <c r="G304" s="107"/>
      <c r="H304" s="107"/>
      <c r="I304" s="72"/>
      <c r="J304" s="72"/>
      <c r="K304" s="72"/>
      <c r="L304" s="72"/>
      <c r="M304" s="72"/>
      <c r="N304" s="72"/>
      <c r="O304" s="72"/>
      <c r="P304" s="72"/>
      <c r="Q304" s="72"/>
      <c r="R304" s="72"/>
      <c r="S304" s="72"/>
      <c r="T304" s="72"/>
      <c r="U304" s="72"/>
      <c r="V304" s="72"/>
      <c r="W304" s="72"/>
      <c r="X304" s="72"/>
      <c r="Y304" s="72"/>
      <c r="Z304" s="72"/>
      <c r="AA304" s="72"/>
      <c r="AB304" s="72"/>
      <c r="AC304" s="72"/>
    </row>
    <row r="305" spans="1:29" ht="15.75" customHeight="1">
      <c r="A305" s="72"/>
      <c r="B305" s="107"/>
      <c r="C305" s="107"/>
      <c r="D305" s="107"/>
      <c r="E305" s="107"/>
      <c r="F305" s="107"/>
      <c r="G305" s="107"/>
      <c r="H305" s="107"/>
      <c r="I305" s="72"/>
      <c r="J305" s="72"/>
      <c r="K305" s="72"/>
      <c r="L305" s="72"/>
      <c r="M305" s="72"/>
      <c r="N305" s="72"/>
      <c r="O305" s="72"/>
      <c r="P305" s="72"/>
      <c r="Q305" s="72"/>
      <c r="R305" s="72"/>
      <c r="S305" s="72"/>
      <c r="T305" s="72"/>
      <c r="U305" s="72"/>
      <c r="V305" s="72"/>
      <c r="W305" s="72"/>
      <c r="X305" s="72"/>
      <c r="Y305" s="72"/>
      <c r="Z305" s="72"/>
      <c r="AA305" s="72"/>
      <c r="AB305" s="72"/>
      <c r="AC305" s="72"/>
    </row>
    <row r="306" spans="1:29" ht="15.75" customHeight="1">
      <c r="A306" s="72"/>
      <c r="B306" s="107"/>
      <c r="C306" s="107"/>
      <c r="D306" s="107"/>
      <c r="E306" s="107"/>
      <c r="F306" s="107"/>
      <c r="G306" s="107"/>
      <c r="H306" s="107"/>
      <c r="I306" s="72"/>
      <c r="J306" s="72"/>
      <c r="K306" s="72"/>
      <c r="L306" s="72"/>
      <c r="M306" s="72"/>
      <c r="N306" s="72"/>
      <c r="O306" s="72"/>
      <c r="P306" s="72"/>
      <c r="Q306" s="72"/>
      <c r="R306" s="72"/>
      <c r="S306" s="72"/>
      <c r="T306" s="72"/>
      <c r="U306" s="72"/>
      <c r="V306" s="72"/>
      <c r="W306" s="72"/>
      <c r="X306" s="72"/>
      <c r="Y306" s="72"/>
      <c r="Z306" s="72"/>
      <c r="AA306" s="72"/>
      <c r="AB306" s="72"/>
      <c r="AC306" s="72"/>
    </row>
    <row r="307" spans="1:29" ht="15.75" customHeight="1">
      <c r="A307" s="72"/>
      <c r="B307" s="107"/>
      <c r="C307" s="107"/>
      <c r="D307" s="107"/>
      <c r="E307" s="107"/>
      <c r="F307" s="107"/>
      <c r="G307" s="107"/>
      <c r="H307" s="107"/>
      <c r="I307" s="72"/>
      <c r="J307" s="72"/>
      <c r="K307" s="72"/>
      <c r="L307" s="72"/>
      <c r="M307" s="72"/>
      <c r="N307" s="72"/>
      <c r="O307" s="72"/>
      <c r="P307" s="72"/>
      <c r="Q307" s="72"/>
      <c r="R307" s="72"/>
      <c r="S307" s="72"/>
      <c r="T307" s="72"/>
      <c r="U307" s="72"/>
      <c r="V307" s="72"/>
      <c r="W307" s="72"/>
      <c r="X307" s="72"/>
      <c r="Y307" s="72"/>
      <c r="Z307" s="72"/>
      <c r="AA307" s="72"/>
      <c r="AB307" s="72"/>
      <c r="AC307" s="72"/>
    </row>
    <row r="308" spans="1:29" ht="15.75" customHeight="1">
      <c r="A308" s="72"/>
      <c r="B308" s="107"/>
      <c r="C308" s="107"/>
      <c r="D308" s="107"/>
      <c r="E308" s="107"/>
      <c r="F308" s="107"/>
      <c r="G308" s="107"/>
      <c r="H308" s="107"/>
      <c r="I308" s="72"/>
      <c r="J308" s="72"/>
      <c r="K308" s="72"/>
      <c r="L308" s="72"/>
      <c r="M308" s="72"/>
      <c r="N308" s="72"/>
      <c r="O308" s="72"/>
      <c r="P308" s="72"/>
      <c r="Q308" s="72"/>
      <c r="R308" s="72"/>
      <c r="S308" s="72"/>
      <c r="T308" s="72"/>
      <c r="U308" s="72"/>
      <c r="V308" s="72"/>
      <c r="W308" s="72"/>
      <c r="X308" s="72"/>
      <c r="Y308" s="72"/>
      <c r="Z308" s="72"/>
      <c r="AA308" s="72"/>
      <c r="AB308" s="72"/>
      <c r="AC308" s="72"/>
    </row>
    <row r="309" spans="1:29" ht="15.75" customHeight="1">
      <c r="A309" s="72"/>
      <c r="B309" s="107"/>
      <c r="C309" s="107"/>
      <c r="D309" s="107"/>
      <c r="E309" s="107"/>
      <c r="F309" s="107"/>
      <c r="G309" s="107"/>
      <c r="H309" s="107"/>
      <c r="I309" s="72"/>
      <c r="J309" s="72"/>
      <c r="K309" s="72"/>
      <c r="L309" s="72"/>
      <c r="M309" s="72"/>
      <c r="N309" s="72"/>
      <c r="O309" s="72"/>
      <c r="P309" s="72"/>
      <c r="Q309" s="72"/>
      <c r="R309" s="72"/>
      <c r="S309" s="72"/>
      <c r="T309" s="72"/>
      <c r="U309" s="72"/>
      <c r="V309" s="72"/>
      <c r="W309" s="72"/>
      <c r="X309" s="72"/>
      <c r="Y309" s="72"/>
      <c r="Z309" s="72"/>
      <c r="AA309" s="72"/>
      <c r="AB309" s="72"/>
      <c r="AC309" s="72"/>
    </row>
    <row r="310" spans="1:29" ht="15.75" customHeight="1">
      <c r="A310" s="72"/>
      <c r="B310" s="107"/>
      <c r="C310" s="107"/>
      <c r="D310" s="107"/>
      <c r="E310" s="107"/>
      <c r="F310" s="107"/>
      <c r="G310" s="107"/>
      <c r="H310" s="107"/>
      <c r="I310" s="72"/>
      <c r="J310" s="72"/>
      <c r="K310" s="72"/>
      <c r="L310" s="72"/>
      <c r="M310" s="72"/>
      <c r="N310" s="72"/>
      <c r="O310" s="72"/>
      <c r="P310" s="72"/>
      <c r="Q310" s="72"/>
      <c r="R310" s="72"/>
      <c r="S310" s="72"/>
      <c r="T310" s="72"/>
      <c r="U310" s="72"/>
      <c r="V310" s="72"/>
      <c r="W310" s="72"/>
      <c r="X310" s="72"/>
      <c r="Y310" s="72"/>
      <c r="Z310" s="72"/>
      <c r="AA310" s="72"/>
      <c r="AB310" s="72"/>
      <c r="AC310" s="72"/>
    </row>
    <row r="311" spans="1:29" ht="15.75" customHeight="1">
      <c r="A311" s="72"/>
      <c r="B311" s="107"/>
      <c r="C311" s="107"/>
      <c r="D311" s="107"/>
      <c r="E311" s="107"/>
      <c r="F311" s="107"/>
      <c r="G311" s="107"/>
      <c r="H311" s="107"/>
      <c r="I311" s="72"/>
      <c r="J311" s="72"/>
      <c r="K311" s="72"/>
      <c r="L311" s="72"/>
      <c r="M311" s="72"/>
      <c r="N311" s="72"/>
      <c r="O311" s="72"/>
      <c r="P311" s="72"/>
      <c r="Q311" s="72"/>
      <c r="R311" s="72"/>
      <c r="S311" s="72"/>
      <c r="T311" s="72"/>
      <c r="U311" s="72"/>
      <c r="V311" s="72"/>
      <c r="W311" s="72"/>
      <c r="X311" s="72"/>
      <c r="Y311" s="72"/>
      <c r="Z311" s="72"/>
      <c r="AA311" s="72"/>
      <c r="AB311" s="72"/>
      <c r="AC311" s="72"/>
    </row>
    <row r="312" spans="1:29" ht="15.75" customHeight="1">
      <c r="A312" s="72"/>
      <c r="B312" s="107"/>
      <c r="C312" s="107"/>
      <c r="D312" s="107"/>
      <c r="E312" s="107"/>
      <c r="F312" s="107"/>
      <c r="G312" s="107"/>
      <c r="H312" s="107"/>
      <c r="I312" s="72"/>
      <c r="J312" s="72"/>
      <c r="K312" s="72"/>
      <c r="L312" s="72"/>
      <c r="M312" s="72"/>
      <c r="N312" s="72"/>
      <c r="O312" s="72"/>
      <c r="P312" s="72"/>
      <c r="Q312" s="72"/>
      <c r="R312" s="72"/>
      <c r="S312" s="72"/>
      <c r="T312" s="72"/>
      <c r="U312" s="72"/>
      <c r="V312" s="72"/>
      <c r="W312" s="72"/>
      <c r="X312" s="72"/>
      <c r="Y312" s="72"/>
      <c r="Z312" s="72"/>
      <c r="AA312" s="72"/>
      <c r="AB312" s="72"/>
      <c r="AC312" s="72"/>
    </row>
    <row r="313" spans="1:29" ht="15.75" customHeight="1">
      <c r="A313" s="72"/>
      <c r="B313" s="107"/>
      <c r="C313" s="107"/>
      <c r="D313" s="107"/>
      <c r="E313" s="107"/>
      <c r="F313" s="107"/>
      <c r="G313" s="107"/>
      <c r="H313" s="107"/>
      <c r="I313" s="72"/>
      <c r="J313" s="72"/>
      <c r="K313" s="72"/>
      <c r="L313" s="72"/>
      <c r="M313" s="72"/>
      <c r="N313" s="72"/>
      <c r="O313" s="72"/>
      <c r="P313" s="72"/>
      <c r="Q313" s="72"/>
      <c r="R313" s="72"/>
      <c r="S313" s="72"/>
      <c r="T313" s="72"/>
      <c r="U313" s="72"/>
      <c r="V313" s="72"/>
      <c r="W313" s="72"/>
      <c r="X313" s="72"/>
      <c r="Y313" s="72"/>
      <c r="Z313" s="72"/>
      <c r="AA313" s="72"/>
      <c r="AB313" s="72"/>
      <c r="AC313" s="72"/>
    </row>
    <row r="314" spans="1:29" ht="15.75" customHeight="1">
      <c r="A314" s="72"/>
      <c r="B314" s="107"/>
      <c r="C314" s="107"/>
      <c r="D314" s="107"/>
      <c r="E314" s="107"/>
      <c r="F314" s="107"/>
      <c r="G314" s="107"/>
      <c r="H314" s="107"/>
      <c r="I314" s="72"/>
      <c r="J314" s="72"/>
      <c r="K314" s="72"/>
      <c r="L314" s="72"/>
      <c r="M314" s="72"/>
      <c r="N314" s="72"/>
      <c r="O314" s="72"/>
      <c r="P314" s="72"/>
      <c r="Q314" s="72"/>
      <c r="R314" s="72"/>
      <c r="S314" s="72"/>
      <c r="T314" s="72"/>
      <c r="U314" s="72"/>
      <c r="V314" s="72"/>
      <c r="W314" s="72"/>
      <c r="X314" s="72"/>
      <c r="Y314" s="72"/>
      <c r="Z314" s="72"/>
      <c r="AA314" s="72"/>
      <c r="AB314" s="72"/>
      <c r="AC314" s="72"/>
    </row>
    <row r="315" spans="1:29" ht="15.75" customHeight="1">
      <c r="A315" s="72"/>
      <c r="B315" s="107"/>
      <c r="C315" s="107"/>
      <c r="D315" s="107"/>
      <c r="E315" s="107"/>
      <c r="F315" s="107"/>
      <c r="G315" s="107"/>
      <c r="H315" s="107"/>
      <c r="I315" s="72"/>
      <c r="J315" s="72"/>
      <c r="K315" s="72"/>
      <c r="L315" s="72"/>
      <c r="M315" s="72"/>
      <c r="N315" s="72"/>
      <c r="O315" s="72"/>
      <c r="P315" s="72"/>
      <c r="Q315" s="72"/>
      <c r="R315" s="72"/>
      <c r="S315" s="72"/>
      <c r="T315" s="72"/>
      <c r="U315" s="72"/>
      <c r="V315" s="72"/>
      <c r="W315" s="72"/>
      <c r="X315" s="72"/>
      <c r="Y315" s="72"/>
      <c r="Z315" s="72"/>
      <c r="AA315" s="72"/>
      <c r="AB315" s="72"/>
      <c r="AC315" s="72"/>
    </row>
    <row r="316" spans="1:29" ht="15.75" customHeight="1">
      <c r="A316" s="72"/>
      <c r="B316" s="107"/>
      <c r="C316" s="107"/>
      <c r="D316" s="107"/>
      <c r="E316" s="107"/>
      <c r="F316" s="107"/>
      <c r="G316" s="107"/>
      <c r="H316" s="107"/>
      <c r="I316" s="72"/>
      <c r="J316" s="72"/>
      <c r="K316" s="72"/>
      <c r="L316" s="72"/>
      <c r="M316" s="72"/>
      <c r="N316" s="72"/>
      <c r="O316" s="72"/>
      <c r="P316" s="72"/>
      <c r="Q316" s="72"/>
      <c r="R316" s="72"/>
      <c r="S316" s="72"/>
      <c r="T316" s="72"/>
      <c r="U316" s="72"/>
      <c r="V316" s="72"/>
      <c r="W316" s="72"/>
      <c r="X316" s="72"/>
      <c r="Y316" s="72"/>
      <c r="Z316" s="72"/>
      <c r="AA316" s="72"/>
      <c r="AB316" s="72"/>
      <c r="AC316" s="72"/>
    </row>
    <row r="317" spans="1:29" ht="15.75" customHeight="1">
      <c r="A317" s="72"/>
      <c r="B317" s="107"/>
      <c r="C317" s="107"/>
      <c r="D317" s="107"/>
      <c r="E317" s="107"/>
      <c r="F317" s="107"/>
      <c r="G317" s="107"/>
      <c r="H317" s="107"/>
      <c r="I317" s="72"/>
      <c r="J317" s="72"/>
      <c r="K317" s="72"/>
      <c r="L317" s="72"/>
      <c r="M317" s="72"/>
      <c r="N317" s="72"/>
      <c r="O317" s="72"/>
      <c r="P317" s="72"/>
      <c r="Q317" s="72"/>
      <c r="R317" s="72"/>
      <c r="S317" s="72"/>
      <c r="T317" s="72"/>
      <c r="U317" s="72"/>
      <c r="V317" s="72"/>
      <c r="W317" s="72"/>
      <c r="X317" s="72"/>
      <c r="Y317" s="72"/>
      <c r="Z317" s="72"/>
      <c r="AA317" s="72"/>
      <c r="AB317" s="72"/>
      <c r="AC317" s="72"/>
    </row>
    <row r="318" spans="1:29" ht="15.75" customHeight="1">
      <c r="A318" s="72"/>
      <c r="B318" s="107"/>
      <c r="C318" s="107"/>
      <c r="D318" s="107"/>
      <c r="E318" s="107"/>
      <c r="F318" s="107"/>
      <c r="G318" s="107"/>
      <c r="H318" s="107"/>
      <c r="I318" s="72"/>
      <c r="J318" s="72"/>
      <c r="K318" s="72"/>
      <c r="L318" s="72"/>
      <c r="M318" s="72"/>
      <c r="N318" s="72"/>
      <c r="O318" s="72"/>
      <c r="P318" s="72"/>
      <c r="Q318" s="72"/>
      <c r="R318" s="72"/>
      <c r="S318" s="72"/>
      <c r="T318" s="72"/>
      <c r="U318" s="72"/>
      <c r="V318" s="72"/>
      <c r="W318" s="72"/>
      <c r="X318" s="72"/>
      <c r="Y318" s="72"/>
      <c r="Z318" s="72"/>
      <c r="AA318" s="72"/>
      <c r="AB318" s="72"/>
      <c r="AC318" s="72"/>
    </row>
    <row r="319" spans="1:29" ht="15.75" customHeight="1">
      <c r="A319" s="72"/>
      <c r="B319" s="107"/>
      <c r="C319" s="107"/>
      <c r="D319" s="107"/>
      <c r="E319" s="107"/>
      <c r="F319" s="107"/>
      <c r="G319" s="107"/>
      <c r="H319" s="107"/>
      <c r="I319" s="72"/>
      <c r="J319" s="72"/>
      <c r="K319" s="72"/>
      <c r="L319" s="72"/>
      <c r="M319" s="72"/>
      <c r="N319" s="72"/>
      <c r="O319" s="72"/>
      <c r="P319" s="72"/>
      <c r="Q319" s="72"/>
      <c r="R319" s="72"/>
      <c r="S319" s="72"/>
      <c r="T319" s="72"/>
      <c r="U319" s="72"/>
      <c r="V319" s="72"/>
      <c r="W319" s="72"/>
      <c r="X319" s="72"/>
      <c r="Y319" s="72"/>
      <c r="Z319" s="72"/>
      <c r="AA319" s="72"/>
      <c r="AB319" s="72"/>
      <c r="AC319" s="72"/>
    </row>
    <row r="320" spans="1:29" ht="15.75" customHeight="1">
      <c r="A320" s="72"/>
      <c r="B320" s="107"/>
      <c r="C320" s="107"/>
      <c r="D320" s="107"/>
      <c r="E320" s="107"/>
      <c r="F320" s="107"/>
      <c r="G320" s="107"/>
      <c r="H320" s="107"/>
      <c r="I320" s="72"/>
      <c r="J320" s="72"/>
      <c r="K320" s="72"/>
      <c r="L320" s="72"/>
      <c r="M320" s="72"/>
      <c r="N320" s="72"/>
      <c r="O320" s="72"/>
      <c r="P320" s="72"/>
      <c r="Q320" s="72"/>
      <c r="R320" s="72"/>
      <c r="S320" s="72"/>
      <c r="T320" s="72"/>
      <c r="U320" s="72"/>
      <c r="V320" s="72"/>
      <c r="W320" s="72"/>
      <c r="X320" s="72"/>
      <c r="Y320" s="72"/>
      <c r="Z320" s="72"/>
      <c r="AA320" s="72"/>
      <c r="AB320" s="72"/>
      <c r="AC320" s="72"/>
    </row>
    <row r="321" spans="1:29" ht="15.75" customHeight="1">
      <c r="A321" s="72"/>
      <c r="B321" s="107"/>
      <c r="C321" s="107"/>
      <c r="D321" s="107"/>
      <c r="E321" s="107"/>
      <c r="F321" s="107"/>
      <c r="G321" s="107"/>
      <c r="H321" s="107"/>
      <c r="I321" s="72"/>
      <c r="J321" s="72"/>
      <c r="K321" s="72"/>
      <c r="L321" s="72"/>
      <c r="M321" s="72"/>
      <c r="N321" s="72"/>
      <c r="O321" s="72"/>
      <c r="P321" s="72"/>
      <c r="Q321" s="72"/>
      <c r="R321" s="72"/>
      <c r="S321" s="72"/>
      <c r="T321" s="72"/>
      <c r="U321" s="72"/>
      <c r="V321" s="72"/>
      <c r="W321" s="72"/>
      <c r="X321" s="72"/>
      <c r="Y321" s="72"/>
      <c r="Z321" s="72"/>
      <c r="AA321" s="72"/>
      <c r="AB321" s="72"/>
      <c r="AC321" s="72"/>
    </row>
    <row r="322" spans="1:29" ht="15.75" customHeight="1">
      <c r="A322" s="72"/>
      <c r="B322" s="107"/>
      <c r="C322" s="107"/>
      <c r="D322" s="107"/>
      <c r="E322" s="107"/>
      <c r="F322" s="107"/>
      <c r="G322" s="107"/>
      <c r="H322" s="107"/>
      <c r="I322" s="72"/>
      <c r="J322" s="72"/>
      <c r="K322" s="72"/>
      <c r="L322" s="72"/>
      <c r="M322" s="72"/>
      <c r="N322" s="72"/>
      <c r="O322" s="72"/>
      <c r="P322" s="72"/>
      <c r="Q322" s="72"/>
      <c r="R322" s="72"/>
      <c r="S322" s="72"/>
      <c r="T322" s="72"/>
      <c r="U322" s="72"/>
      <c r="V322" s="72"/>
      <c r="W322" s="72"/>
      <c r="X322" s="72"/>
      <c r="Y322" s="72"/>
      <c r="Z322" s="72"/>
      <c r="AA322" s="72"/>
      <c r="AB322" s="72"/>
      <c r="AC322" s="72"/>
    </row>
    <row r="323" spans="1:29" ht="15.75" customHeight="1">
      <c r="A323" s="72"/>
      <c r="B323" s="107"/>
      <c r="C323" s="107"/>
      <c r="D323" s="107"/>
      <c r="E323" s="107"/>
      <c r="F323" s="107"/>
      <c r="G323" s="107"/>
      <c r="H323" s="107"/>
      <c r="I323" s="72"/>
      <c r="J323" s="72"/>
      <c r="K323" s="72"/>
      <c r="L323" s="72"/>
      <c r="M323" s="72"/>
      <c r="N323" s="72"/>
      <c r="O323" s="72"/>
      <c r="P323" s="72"/>
      <c r="Q323" s="72"/>
      <c r="R323" s="72"/>
      <c r="S323" s="72"/>
      <c r="T323" s="72"/>
      <c r="U323" s="72"/>
      <c r="V323" s="72"/>
      <c r="W323" s="72"/>
      <c r="X323" s="72"/>
      <c r="Y323" s="72"/>
      <c r="Z323" s="72"/>
      <c r="AA323" s="72"/>
      <c r="AB323" s="72"/>
      <c r="AC323" s="72"/>
    </row>
    <row r="324" spans="1:29" ht="15.75" customHeight="1">
      <c r="A324" s="72"/>
      <c r="B324" s="107"/>
      <c r="C324" s="107"/>
      <c r="D324" s="107"/>
      <c r="E324" s="107"/>
      <c r="F324" s="107"/>
      <c r="G324" s="107"/>
      <c r="H324" s="107"/>
      <c r="I324" s="72"/>
      <c r="J324" s="72"/>
      <c r="K324" s="72"/>
      <c r="L324" s="72"/>
      <c r="M324" s="72"/>
      <c r="N324" s="72"/>
      <c r="O324" s="72"/>
      <c r="P324" s="72"/>
      <c r="Q324" s="72"/>
      <c r="R324" s="72"/>
      <c r="S324" s="72"/>
      <c r="T324" s="72"/>
      <c r="U324" s="72"/>
      <c r="V324" s="72"/>
      <c r="W324" s="72"/>
      <c r="X324" s="72"/>
      <c r="Y324" s="72"/>
      <c r="Z324" s="72"/>
      <c r="AA324" s="72"/>
      <c r="AB324" s="72"/>
      <c r="AC324" s="72"/>
    </row>
    <row r="325" spans="1:29" ht="15.75" customHeight="1">
      <c r="A325" s="72"/>
      <c r="B325" s="107"/>
      <c r="C325" s="107"/>
      <c r="D325" s="107"/>
      <c r="E325" s="107"/>
      <c r="F325" s="107"/>
      <c r="G325" s="107"/>
      <c r="H325" s="107"/>
      <c r="I325" s="72"/>
      <c r="J325" s="72"/>
      <c r="K325" s="72"/>
      <c r="L325" s="72"/>
      <c r="M325" s="72"/>
      <c r="N325" s="72"/>
      <c r="O325" s="72"/>
      <c r="P325" s="72"/>
      <c r="Q325" s="72"/>
      <c r="R325" s="72"/>
      <c r="S325" s="72"/>
      <c r="T325" s="72"/>
      <c r="U325" s="72"/>
      <c r="V325" s="72"/>
      <c r="W325" s="72"/>
      <c r="X325" s="72"/>
      <c r="Y325" s="72"/>
      <c r="Z325" s="72"/>
      <c r="AA325" s="72"/>
      <c r="AB325" s="72"/>
      <c r="AC325" s="72"/>
    </row>
    <row r="326" spans="1:29" ht="15.75" customHeight="1">
      <c r="A326" s="72"/>
      <c r="B326" s="107"/>
      <c r="C326" s="107"/>
      <c r="D326" s="107"/>
      <c r="E326" s="107"/>
      <c r="F326" s="107"/>
      <c r="G326" s="107"/>
      <c r="H326" s="107"/>
      <c r="I326" s="72"/>
      <c r="J326" s="72"/>
      <c r="K326" s="72"/>
      <c r="L326" s="72"/>
      <c r="M326" s="72"/>
      <c r="N326" s="72"/>
      <c r="O326" s="72"/>
      <c r="P326" s="72"/>
      <c r="Q326" s="72"/>
      <c r="R326" s="72"/>
      <c r="S326" s="72"/>
      <c r="T326" s="72"/>
      <c r="U326" s="72"/>
      <c r="V326" s="72"/>
      <c r="W326" s="72"/>
      <c r="X326" s="72"/>
      <c r="Y326" s="72"/>
      <c r="Z326" s="72"/>
      <c r="AA326" s="72"/>
      <c r="AB326" s="72"/>
      <c r="AC326" s="72"/>
    </row>
    <row r="327" spans="1:29" ht="15.75" customHeight="1">
      <c r="A327" s="72"/>
      <c r="B327" s="107"/>
      <c r="C327" s="107"/>
      <c r="D327" s="107"/>
      <c r="E327" s="107"/>
      <c r="F327" s="107"/>
      <c r="G327" s="107"/>
      <c r="H327" s="107"/>
      <c r="I327" s="72"/>
      <c r="J327" s="72"/>
      <c r="K327" s="72"/>
      <c r="L327" s="72"/>
      <c r="M327" s="72"/>
      <c r="N327" s="72"/>
      <c r="O327" s="72"/>
      <c r="P327" s="72"/>
      <c r="Q327" s="72"/>
      <c r="R327" s="72"/>
      <c r="S327" s="72"/>
      <c r="T327" s="72"/>
      <c r="U327" s="72"/>
      <c r="V327" s="72"/>
      <c r="W327" s="72"/>
      <c r="X327" s="72"/>
      <c r="Y327" s="72"/>
      <c r="Z327" s="72"/>
      <c r="AA327" s="72"/>
      <c r="AB327" s="72"/>
      <c r="AC327" s="72"/>
    </row>
    <row r="328" spans="1:29" ht="15.75" customHeight="1">
      <c r="A328" s="72"/>
      <c r="B328" s="107"/>
      <c r="C328" s="107"/>
      <c r="D328" s="107"/>
      <c r="E328" s="107"/>
      <c r="F328" s="107"/>
      <c r="G328" s="107"/>
      <c r="H328" s="107"/>
      <c r="I328" s="72"/>
      <c r="J328" s="72"/>
      <c r="K328" s="72"/>
      <c r="L328" s="72"/>
      <c r="M328" s="72"/>
      <c r="N328" s="72"/>
      <c r="O328" s="72"/>
      <c r="P328" s="72"/>
      <c r="Q328" s="72"/>
      <c r="R328" s="72"/>
      <c r="S328" s="72"/>
      <c r="T328" s="72"/>
      <c r="U328" s="72"/>
      <c r="V328" s="72"/>
      <c r="W328" s="72"/>
      <c r="X328" s="72"/>
      <c r="Y328" s="72"/>
      <c r="Z328" s="72"/>
      <c r="AA328" s="72"/>
      <c r="AB328" s="72"/>
      <c r="AC328" s="72"/>
    </row>
    <row r="329" spans="1:29" ht="15.75" customHeight="1">
      <c r="A329" s="72"/>
      <c r="B329" s="107"/>
      <c r="C329" s="107"/>
      <c r="D329" s="107"/>
      <c r="E329" s="107"/>
      <c r="F329" s="107"/>
      <c r="G329" s="107"/>
      <c r="H329" s="107"/>
      <c r="I329" s="72"/>
      <c r="J329" s="72"/>
      <c r="K329" s="72"/>
      <c r="L329" s="72"/>
      <c r="M329" s="72"/>
      <c r="N329" s="72"/>
      <c r="O329" s="72"/>
      <c r="P329" s="72"/>
      <c r="Q329" s="72"/>
      <c r="R329" s="72"/>
      <c r="S329" s="72"/>
      <c r="T329" s="72"/>
      <c r="U329" s="72"/>
      <c r="V329" s="72"/>
      <c r="W329" s="72"/>
      <c r="X329" s="72"/>
      <c r="Y329" s="72"/>
      <c r="Z329" s="72"/>
      <c r="AA329" s="72"/>
      <c r="AB329" s="72"/>
      <c r="AC329" s="72"/>
    </row>
    <row r="330" spans="1:29" ht="15.75" customHeight="1">
      <c r="A330" s="72"/>
      <c r="B330" s="107"/>
      <c r="C330" s="107"/>
      <c r="D330" s="107"/>
      <c r="E330" s="107"/>
      <c r="F330" s="107"/>
      <c r="G330" s="107"/>
      <c r="H330" s="107"/>
      <c r="I330" s="72"/>
      <c r="J330" s="72"/>
      <c r="K330" s="72"/>
      <c r="L330" s="72"/>
      <c r="M330" s="72"/>
      <c r="N330" s="72"/>
      <c r="O330" s="72"/>
      <c r="P330" s="72"/>
      <c r="Q330" s="72"/>
      <c r="R330" s="72"/>
      <c r="S330" s="72"/>
      <c r="T330" s="72"/>
      <c r="U330" s="72"/>
      <c r="V330" s="72"/>
      <c r="W330" s="72"/>
      <c r="X330" s="72"/>
      <c r="Y330" s="72"/>
      <c r="Z330" s="72"/>
      <c r="AA330" s="72"/>
      <c r="AB330" s="72"/>
      <c r="AC330" s="72"/>
    </row>
    <row r="331" spans="1:29" ht="15.75" customHeight="1">
      <c r="A331" s="72"/>
      <c r="B331" s="107"/>
      <c r="C331" s="107"/>
      <c r="D331" s="107"/>
      <c r="E331" s="107"/>
      <c r="F331" s="107"/>
      <c r="G331" s="107"/>
      <c r="H331" s="107"/>
      <c r="I331" s="72"/>
      <c r="J331" s="72"/>
      <c r="K331" s="72"/>
      <c r="L331" s="72"/>
      <c r="M331" s="72"/>
      <c r="N331" s="72"/>
      <c r="O331" s="72"/>
      <c r="P331" s="72"/>
      <c r="Q331" s="72"/>
      <c r="R331" s="72"/>
      <c r="S331" s="72"/>
      <c r="T331" s="72"/>
      <c r="U331" s="72"/>
      <c r="V331" s="72"/>
      <c r="W331" s="72"/>
      <c r="X331" s="72"/>
      <c r="Y331" s="72"/>
      <c r="Z331" s="72"/>
      <c r="AA331" s="72"/>
      <c r="AB331" s="72"/>
      <c r="AC331" s="72"/>
    </row>
    <row r="332" spans="1:29" ht="15.75" customHeight="1">
      <c r="A332" s="72"/>
      <c r="B332" s="107"/>
      <c r="C332" s="107"/>
      <c r="D332" s="107"/>
      <c r="E332" s="107"/>
      <c r="F332" s="107"/>
      <c r="G332" s="107"/>
      <c r="H332" s="107"/>
      <c r="I332" s="72"/>
      <c r="J332" s="72"/>
      <c r="K332" s="72"/>
      <c r="L332" s="72"/>
      <c r="M332" s="72"/>
      <c r="N332" s="72"/>
      <c r="O332" s="72"/>
      <c r="P332" s="72"/>
      <c r="Q332" s="72"/>
      <c r="R332" s="72"/>
      <c r="S332" s="72"/>
      <c r="T332" s="72"/>
      <c r="U332" s="72"/>
      <c r="V332" s="72"/>
      <c r="W332" s="72"/>
      <c r="X332" s="72"/>
      <c r="Y332" s="72"/>
      <c r="Z332" s="72"/>
      <c r="AA332" s="72"/>
      <c r="AB332" s="72"/>
      <c r="AC332" s="72"/>
    </row>
    <row r="333" spans="1:29" ht="15.75" customHeight="1">
      <c r="A333" s="72"/>
      <c r="B333" s="107"/>
      <c r="C333" s="107"/>
      <c r="D333" s="107"/>
      <c r="E333" s="107"/>
      <c r="F333" s="107"/>
      <c r="G333" s="107"/>
      <c r="H333" s="107"/>
      <c r="I333" s="72"/>
      <c r="J333" s="72"/>
      <c r="K333" s="72"/>
      <c r="L333" s="72"/>
      <c r="M333" s="72"/>
      <c r="N333" s="72"/>
      <c r="O333" s="72"/>
      <c r="P333" s="72"/>
      <c r="Q333" s="72"/>
      <c r="R333" s="72"/>
      <c r="S333" s="72"/>
      <c r="T333" s="72"/>
      <c r="U333" s="72"/>
      <c r="V333" s="72"/>
      <c r="W333" s="72"/>
      <c r="X333" s="72"/>
      <c r="Y333" s="72"/>
      <c r="Z333" s="72"/>
      <c r="AA333" s="72"/>
      <c r="AB333" s="72"/>
      <c r="AC333" s="72"/>
    </row>
    <row r="334" spans="1:29" ht="15.75" customHeight="1">
      <c r="A334" s="72"/>
      <c r="B334" s="107"/>
      <c r="C334" s="107"/>
      <c r="D334" s="107"/>
      <c r="E334" s="107"/>
      <c r="F334" s="107"/>
      <c r="G334" s="107"/>
      <c r="H334" s="107"/>
      <c r="I334" s="72"/>
      <c r="J334" s="72"/>
      <c r="K334" s="72"/>
      <c r="L334" s="72"/>
      <c r="M334" s="72"/>
      <c r="N334" s="72"/>
      <c r="O334" s="72"/>
      <c r="P334" s="72"/>
      <c r="Q334" s="72"/>
      <c r="R334" s="72"/>
      <c r="S334" s="72"/>
      <c r="T334" s="72"/>
      <c r="U334" s="72"/>
      <c r="V334" s="72"/>
      <c r="W334" s="72"/>
      <c r="X334" s="72"/>
      <c r="Y334" s="72"/>
      <c r="Z334" s="72"/>
      <c r="AA334" s="72"/>
      <c r="AB334" s="72"/>
      <c r="AC334" s="72"/>
    </row>
    <row r="335" spans="1:29" ht="15.75" customHeight="1">
      <c r="A335" s="72"/>
      <c r="B335" s="107"/>
      <c r="C335" s="107"/>
      <c r="D335" s="107"/>
      <c r="E335" s="107"/>
      <c r="F335" s="107"/>
      <c r="G335" s="107"/>
      <c r="H335" s="107"/>
      <c r="I335" s="72"/>
      <c r="J335" s="72"/>
      <c r="K335" s="72"/>
      <c r="L335" s="72"/>
      <c r="M335" s="72"/>
      <c r="N335" s="72"/>
      <c r="O335" s="72"/>
      <c r="P335" s="72"/>
      <c r="Q335" s="72"/>
      <c r="R335" s="72"/>
      <c r="S335" s="72"/>
      <c r="T335" s="72"/>
      <c r="U335" s="72"/>
      <c r="V335" s="72"/>
      <c r="W335" s="72"/>
      <c r="X335" s="72"/>
      <c r="Y335" s="72"/>
      <c r="Z335" s="72"/>
      <c r="AA335" s="72"/>
      <c r="AB335" s="72"/>
      <c r="AC335" s="72"/>
    </row>
    <row r="336" spans="1:29" ht="15.75" customHeight="1">
      <c r="A336" s="72"/>
      <c r="B336" s="107"/>
      <c r="C336" s="107"/>
      <c r="D336" s="107"/>
      <c r="E336" s="107"/>
      <c r="F336" s="107"/>
      <c r="G336" s="107"/>
      <c r="H336" s="107"/>
      <c r="I336" s="72"/>
      <c r="J336" s="72"/>
      <c r="K336" s="72"/>
      <c r="L336" s="72"/>
      <c r="M336" s="72"/>
      <c r="N336" s="72"/>
      <c r="O336" s="72"/>
      <c r="P336" s="72"/>
      <c r="Q336" s="72"/>
      <c r="R336" s="72"/>
      <c r="S336" s="72"/>
      <c r="T336" s="72"/>
      <c r="U336" s="72"/>
      <c r="V336" s="72"/>
      <c r="W336" s="72"/>
      <c r="X336" s="72"/>
      <c r="Y336" s="72"/>
      <c r="Z336" s="72"/>
      <c r="AA336" s="72"/>
      <c r="AB336" s="72"/>
      <c r="AC336" s="72"/>
    </row>
    <row r="337" spans="1:29" ht="15.75" customHeight="1">
      <c r="A337" s="72"/>
      <c r="B337" s="107"/>
      <c r="C337" s="107"/>
      <c r="D337" s="107"/>
      <c r="E337" s="107"/>
      <c r="F337" s="107"/>
      <c r="G337" s="107"/>
      <c r="H337" s="107"/>
      <c r="I337" s="72"/>
      <c r="J337" s="72"/>
      <c r="K337" s="72"/>
      <c r="L337" s="72"/>
      <c r="M337" s="72"/>
      <c r="N337" s="72"/>
      <c r="O337" s="72"/>
      <c r="P337" s="72"/>
      <c r="Q337" s="72"/>
      <c r="R337" s="72"/>
      <c r="S337" s="72"/>
      <c r="T337" s="72"/>
      <c r="U337" s="72"/>
      <c r="V337" s="72"/>
      <c r="W337" s="72"/>
      <c r="X337" s="72"/>
      <c r="Y337" s="72"/>
      <c r="Z337" s="72"/>
      <c r="AA337" s="72"/>
      <c r="AB337" s="72"/>
      <c r="AC337" s="72"/>
    </row>
    <row r="338" spans="1:29" ht="15.75" customHeight="1">
      <c r="A338" s="72"/>
      <c r="B338" s="107"/>
      <c r="C338" s="107"/>
      <c r="D338" s="107"/>
      <c r="E338" s="107"/>
      <c r="F338" s="107"/>
      <c r="G338" s="107"/>
      <c r="H338" s="107"/>
      <c r="I338" s="72"/>
      <c r="J338" s="72"/>
      <c r="K338" s="72"/>
      <c r="L338" s="72"/>
      <c r="M338" s="72"/>
      <c r="N338" s="72"/>
      <c r="O338" s="72"/>
      <c r="P338" s="72"/>
      <c r="Q338" s="72"/>
      <c r="R338" s="72"/>
      <c r="S338" s="72"/>
      <c r="T338" s="72"/>
      <c r="U338" s="72"/>
      <c r="V338" s="72"/>
      <c r="W338" s="72"/>
      <c r="X338" s="72"/>
      <c r="Y338" s="72"/>
      <c r="Z338" s="72"/>
      <c r="AA338" s="72"/>
      <c r="AB338" s="72"/>
      <c r="AC338" s="72"/>
    </row>
    <row r="339" spans="1:29" ht="15.75" customHeight="1">
      <c r="A339" s="72"/>
      <c r="B339" s="107"/>
      <c r="C339" s="107"/>
      <c r="D339" s="107"/>
      <c r="E339" s="107"/>
      <c r="F339" s="107"/>
      <c r="G339" s="107"/>
      <c r="H339" s="107"/>
      <c r="I339" s="72"/>
      <c r="J339" s="72"/>
      <c r="K339" s="72"/>
      <c r="L339" s="72"/>
      <c r="M339" s="72"/>
      <c r="N339" s="72"/>
      <c r="O339" s="72"/>
      <c r="P339" s="72"/>
      <c r="Q339" s="72"/>
      <c r="R339" s="72"/>
      <c r="S339" s="72"/>
      <c r="T339" s="72"/>
      <c r="U339" s="72"/>
      <c r="V339" s="72"/>
      <c r="W339" s="72"/>
      <c r="X339" s="72"/>
      <c r="Y339" s="72"/>
      <c r="Z339" s="72"/>
      <c r="AA339" s="72"/>
      <c r="AB339" s="72"/>
      <c r="AC339" s="72"/>
    </row>
    <row r="340" spans="1:29" ht="15.75" customHeight="1">
      <c r="A340" s="72"/>
      <c r="B340" s="107"/>
      <c r="C340" s="107"/>
      <c r="D340" s="107"/>
      <c r="E340" s="107"/>
      <c r="F340" s="107"/>
      <c r="G340" s="107"/>
      <c r="H340" s="107"/>
      <c r="I340" s="72"/>
      <c r="J340" s="72"/>
      <c r="K340" s="72"/>
      <c r="L340" s="72"/>
      <c r="M340" s="72"/>
      <c r="N340" s="72"/>
      <c r="O340" s="72"/>
      <c r="P340" s="72"/>
      <c r="Q340" s="72"/>
      <c r="R340" s="72"/>
      <c r="S340" s="72"/>
      <c r="T340" s="72"/>
      <c r="U340" s="72"/>
      <c r="V340" s="72"/>
      <c r="W340" s="72"/>
      <c r="X340" s="72"/>
      <c r="Y340" s="72"/>
      <c r="Z340" s="72"/>
      <c r="AA340" s="72"/>
      <c r="AB340" s="72"/>
      <c r="AC340" s="72"/>
    </row>
    <row r="341" spans="1:29" ht="15.75" customHeight="1">
      <c r="A341" s="72"/>
      <c r="B341" s="107"/>
      <c r="C341" s="107"/>
      <c r="D341" s="107"/>
      <c r="E341" s="107"/>
      <c r="F341" s="107"/>
      <c r="G341" s="107"/>
      <c r="H341" s="107"/>
      <c r="I341" s="72"/>
      <c r="J341" s="72"/>
      <c r="K341" s="72"/>
      <c r="L341" s="72"/>
      <c r="M341" s="72"/>
      <c r="N341" s="72"/>
      <c r="O341" s="72"/>
      <c r="P341" s="72"/>
      <c r="Q341" s="72"/>
      <c r="R341" s="72"/>
      <c r="S341" s="72"/>
      <c r="T341" s="72"/>
      <c r="U341" s="72"/>
      <c r="V341" s="72"/>
      <c r="W341" s="72"/>
      <c r="X341" s="72"/>
      <c r="Y341" s="72"/>
      <c r="Z341" s="72"/>
      <c r="AA341" s="72"/>
      <c r="AB341" s="72"/>
      <c r="AC341" s="72"/>
    </row>
    <row r="342" spans="1:29" ht="15.75" customHeight="1">
      <c r="A342" s="72"/>
      <c r="B342" s="107"/>
      <c r="C342" s="107"/>
      <c r="D342" s="107"/>
      <c r="E342" s="107"/>
      <c r="F342" s="107"/>
      <c r="G342" s="107"/>
      <c r="H342" s="107"/>
      <c r="I342" s="72"/>
      <c r="J342" s="72"/>
      <c r="K342" s="72"/>
      <c r="L342" s="72"/>
      <c r="M342" s="72"/>
      <c r="N342" s="72"/>
      <c r="O342" s="72"/>
      <c r="P342" s="72"/>
      <c r="Q342" s="72"/>
      <c r="R342" s="72"/>
      <c r="S342" s="72"/>
      <c r="T342" s="72"/>
      <c r="U342" s="72"/>
      <c r="V342" s="72"/>
      <c r="W342" s="72"/>
      <c r="X342" s="72"/>
      <c r="Y342" s="72"/>
      <c r="Z342" s="72"/>
      <c r="AA342" s="72"/>
      <c r="AB342" s="72"/>
      <c r="AC342" s="72"/>
    </row>
    <row r="343" spans="1:29" ht="15.75" customHeight="1">
      <c r="A343" s="72"/>
      <c r="B343" s="107"/>
      <c r="C343" s="107"/>
      <c r="D343" s="107"/>
      <c r="E343" s="107"/>
      <c r="F343" s="107"/>
      <c r="G343" s="107"/>
      <c r="H343" s="107"/>
      <c r="I343" s="72"/>
      <c r="J343" s="72"/>
      <c r="K343" s="72"/>
      <c r="L343" s="72"/>
      <c r="M343" s="72"/>
      <c r="N343" s="72"/>
      <c r="O343" s="72"/>
      <c r="P343" s="72"/>
      <c r="Q343" s="72"/>
      <c r="R343" s="72"/>
      <c r="S343" s="72"/>
      <c r="T343" s="72"/>
      <c r="U343" s="72"/>
      <c r="V343" s="72"/>
      <c r="W343" s="72"/>
      <c r="X343" s="72"/>
      <c r="Y343" s="72"/>
      <c r="Z343" s="72"/>
      <c r="AA343" s="72"/>
      <c r="AB343" s="72"/>
      <c r="AC343" s="72"/>
    </row>
    <row r="344" spans="1:29" ht="15.75" customHeight="1">
      <c r="A344" s="72"/>
      <c r="B344" s="107"/>
      <c r="C344" s="107"/>
      <c r="D344" s="107"/>
      <c r="E344" s="107"/>
      <c r="F344" s="107"/>
      <c r="G344" s="107"/>
      <c r="H344" s="107"/>
      <c r="I344" s="72"/>
      <c r="J344" s="72"/>
      <c r="K344" s="72"/>
      <c r="L344" s="72"/>
      <c r="M344" s="72"/>
      <c r="N344" s="72"/>
      <c r="O344" s="72"/>
      <c r="P344" s="72"/>
      <c r="Q344" s="72"/>
      <c r="R344" s="72"/>
      <c r="S344" s="72"/>
      <c r="T344" s="72"/>
      <c r="U344" s="72"/>
      <c r="V344" s="72"/>
      <c r="W344" s="72"/>
      <c r="X344" s="72"/>
      <c r="Y344" s="72"/>
      <c r="Z344" s="72"/>
      <c r="AA344" s="72"/>
      <c r="AB344" s="72"/>
      <c r="AC344" s="72"/>
    </row>
    <row r="345" spans="1:29" ht="15.75" customHeight="1">
      <c r="A345" s="72"/>
      <c r="B345" s="107"/>
      <c r="C345" s="107"/>
      <c r="D345" s="107"/>
      <c r="E345" s="107"/>
      <c r="F345" s="107"/>
      <c r="G345" s="107"/>
      <c r="H345" s="107"/>
      <c r="I345" s="72"/>
      <c r="J345" s="72"/>
      <c r="K345" s="72"/>
      <c r="L345" s="72"/>
      <c r="M345" s="72"/>
      <c r="N345" s="72"/>
      <c r="O345" s="72"/>
      <c r="P345" s="72"/>
      <c r="Q345" s="72"/>
      <c r="R345" s="72"/>
      <c r="S345" s="72"/>
      <c r="T345" s="72"/>
      <c r="U345" s="72"/>
      <c r="V345" s="72"/>
      <c r="W345" s="72"/>
      <c r="X345" s="72"/>
      <c r="Y345" s="72"/>
      <c r="Z345" s="72"/>
      <c r="AA345" s="72"/>
      <c r="AB345" s="72"/>
      <c r="AC345" s="72"/>
    </row>
    <row r="346" spans="1:29" ht="15.75" customHeight="1">
      <c r="A346" s="72"/>
      <c r="B346" s="107"/>
      <c r="C346" s="107"/>
      <c r="D346" s="107"/>
      <c r="E346" s="107"/>
      <c r="F346" s="107"/>
      <c r="G346" s="107"/>
      <c r="H346" s="107"/>
      <c r="I346" s="72"/>
      <c r="J346" s="72"/>
      <c r="K346" s="72"/>
      <c r="L346" s="72"/>
      <c r="M346" s="72"/>
      <c r="N346" s="72"/>
      <c r="O346" s="72"/>
      <c r="P346" s="72"/>
      <c r="Q346" s="72"/>
      <c r="R346" s="72"/>
      <c r="S346" s="72"/>
      <c r="T346" s="72"/>
      <c r="U346" s="72"/>
      <c r="V346" s="72"/>
      <c r="W346" s="72"/>
      <c r="X346" s="72"/>
      <c r="Y346" s="72"/>
      <c r="Z346" s="72"/>
      <c r="AA346" s="72"/>
      <c r="AB346" s="72"/>
      <c r="AC346" s="72"/>
    </row>
    <row r="347" spans="1:29" ht="15.75" customHeight="1">
      <c r="A347" s="72"/>
      <c r="B347" s="107"/>
      <c r="C347" s="107"/>
      <c r="D347" s="107"/>
      <c r="E347" s="107"/>
      <c r="F347" s="107"/>
      <c r="G347" s="107"/>
      <c r="H347" s="107"/>
      <c r="I347" s="72"/>
      <c r="J347" s="72"/>
      <c r="K347" s="72"/>
      <c r="L347" s="72"/>
      <c r="M347" s="72"/>
      <c r="N347" s="72"/>
      <c r="O347" s="72"/>
      <c r="P347" s="72"/>
      <c r="Q347" s="72"/>
      <c r="R347" s="72"/>
      <c r="S347" s="72"/>
      <c r="T347" s="72"/>
      <c r="U347" s="72"/>
      <c r="V347" s="72"/>
      <c r="W347" s="72"/>
      <c r="X347" s="72"/>
      <c r="Y347" s="72"/>
      <c r="Z347" s="72"/>
      <c r="AA347" s="72"/>
      <c r="AB347" s="72"/>
      <c r="AC347" s="72"/>
    </row>
    <row r="348" spans="1:29" ht="15.75" customHeight="1">
      <c r="A348" s="72"/>
      <c r="B348" s="107"/>
      <c r="C348" s="107"/>
      <c r="D348" s="107"/>
      <c r="E348" s="107"/>
      <c r="F348" s="107"/>
      <c r="G348" s="107"/>
      <c r="H348" s="107"/>
      <c r="I348" s="72"/>
      <c r="J348" s="72"/>
      <c r="K348" s="72"/>
      <c r="L348" s="72"/>
      <c r="M348" s="72"/>
      <c r="N348" s="72"/>
      <c r="O348" s="72"/>
      <c r="P348" s="72"/>
      <c r="Q348" s="72"/>
      <c r="R348" s="72"/>
      <c r="S348" s="72"/>
      <c r="T348" s="72"/>
      <c r="U348" s="72"/>
      <c r="V348" s="72"/>
      <c r="W348" s="72"/>
      <c r="X348" s="72"/>
      <c r="Y348" s="72"/>
      <c r="Z348" s="72"/>
      <c r="AA348" s="72"/>
      <c r="AB348" s="72"/>
      <c r="AC348" s="72"/>
    </row>
    <row r="349" spans="1:29" ht="15.75" customHeight="1">
      <c r="A349" s="72"/>
      <c r="B349" s="107"/>
      <c r="C349" s="107"/>
      <c r="D349" s="107"/>
      <c r="E349" s="107"/>
      <c r="F349" s="107"/>
      <c r="G349" s="107"/>
      <c r="H349" s="107"/>
      <c r="I349" s="72"/>
      <c r="J349" s="72"/>
      <c r="K349" s="72"/>
      <c r="L349" s="72"/>
      <c r="M349" s="72"/>
      <c r="N349" s="72"/>
      <c r="O349" s="72"/>
      <c r="P349" s="72"/>
      <c r="Q349" s="72"/>
      <c r="R349" s="72"/>
      <c r="S349" s="72"/>
      <c r="T349" s="72"/>
      <c r="U349" s="72"/>
      <c r="V349" s="72"/>
      <c r="W349" s="72"/>
      <c r="X349" s="72"/>
      <c r="Y349" s="72"/>
      <c r="Z349" s="72"/>
      <c r="AA349" s="72"/>
      <c r="AB349" s="72"/>
      <c r="AC349" s="72"/>
    </row>
    <row r="350" spans="1:29" ht="15.75" customHeight="1">
      <c r="A350" s="72"/>
      <c r="B350" s="107"/>
      <c r="C350" s="107"/>
      <c r="D350" s="107"/>
      <c r="E350" s="107"/>
      <c r="F350" s="107"/>
      <c r="G350" s="107"/>
      <c r="H350" s="107"/>
      <c r="I350" s="72"/>
      <c r="J350" s="72"/>
      <c r="K350" s="72"/>
      <c r="L350" s="72"/>
      <c r="M350" s="72"/>
      <c r="N350" s="72"/>
      <c r="O350" s="72"/>
      <c r="P350" s="72"/>
      <c r="Q350" s="72"/>
      <c r="R350" s="72"/>
      <c r="S350" s="72"/>
      <c r="T350" s="72"/>
      <c r="U350" s="72"/>
      <c r="V350" s="72"/>
      <c r="W350" s="72"/>
      <c r="X350" s="72"/>
      <c r="Y350" s="72"/>
      <c r="Z350" s="72"/>
      <c r="AA350" s="72"/>
      <c r="AB350" s="72"/>
      <c r="AC350" s="72"/>
    </row>
    <row r="351" spans="1:29" ht="15.75" customHeight="1">
      <c r="A351" s="72"/>
      <c r="B351" s="107"/>
      <c r="C351" s="107"/>
      <c r="D351" s="107"/>
      <c r="E351" s="107"/>
      <c r="F351" s="107"/>
      <c r="G351" s="107"/>
      <c r="H351" s="107"/>
      <c r="I351" s="72"/>
      <c r="J351" s="72"/>
      <c r="K351" s="72"/>
      <c r="L351" s="72"/>
      <c r="M351" s="72"/>
      <c r="N351" s="72"/>
      <c r="O351" s="72"/>
      <c r="P351" s="72"/>
      <c r="Q351" s="72"/>
      <c r="R351" s="72"/>
      <c r="S351" s="72"/>
      <c r="T351" s="72"/>
      <c r="U351" s="72"/>
      <c r="V351" s="72"/>
      <c r="W351" s="72"/>
      <c r="X351" s="72"/>
      <c r="Y351" s="72"/>
      <c r="Z351" s="72"/>
      <c r="AA351" s="72"/>
      <c r="AB351" s="72"/>
      <c r="AC351" s="72"/>
    </row>
    <row r="352" spans="1:29" ht="15.75" customHeight="1">
      <c r="A352" s="72"/>
      <c r="B352" s="107"/>
      <c r="C352" s="107"/>
      <c r="D352" s="107"/>
      <c r="E352" s="107"/>
      <c r="F352" s="107"/>
      <c r="G352" s="107"/>
      <c r="H352" s="107"/>
      <c r="I352" s="72"/>
      <c r="J352" s="72"/>
      <c r="K352" s="72"/>
      <c r="L352" s="72"/>
      <c r="M352" s="72"/>
      <c r="N352" s="72"/>
      <c r="O352" s="72"/>
      <c r="P352" s="72"/>
      <c r="Q352" s="72"/>
      <c r="R352" s="72"/>
      <c r="S352" s="72"/>
      <c r="T352" s="72"/>
      <c r="U352" s="72"/>
      <c r="V352" s="72"/>
      <c r="W352" s="72"/>
      <c r="X352" s="72"/>
      <c r="Y352" s="72"/>
      <c r="Z352" s="72"/>
      <c r="AA352" s="72"/>
      <c r="AB352" s="72"/>
      <c r="AC352" s="72"/>
    </row>
    <row r="353" spans="1:29" ht="15.75" customHeight="1">
      <c r="A353" s="72"/>
      <c r="B353" s="107"/>
      <c r="C353" s="107"/>
      <c r="D353" s="107"/>
      <c r="E353" s="107"/>
      <c r="F353" s="107"/>
      <c r="G353" s="107"/>
      <c r="H353" s="107"/>
      <c r="I353" s="72"/>
      <c r="J353" s="72"/>
      <c r="K353" s="72"/>
      <c r="L353" s="72"/>
      <c r="M353" s="72"/>
      <c r="N353" s="72"/>
      <c r="O353" s="72"/>
      <c r="P353" s="72"/>
      <c r="Q353" s="72"/>
      <c r="R353" s="72"/>
      <c r="S353" s="72"/>
      <c r="T353" s="72"/>
      <c r="U353" s="72"/>
      <c r="V353" s="72"/>
      <c r="W353" s="72"/>
      <c r="X353" s="72"/>
      <c r="Y353" s="72"/>
      <c r="Z353" s="72"/>
      <c r="AA353" s="72"/>
      <c r="AB353" s="72"/>
      <c r="AC353" s="72"/>
    </row>
    <row r="354" spans="1:29" ht="15.75" customHeight="1">
      <c r="A354" s="72"/>
      <c r="B354" s="107"/>
      <c r="C354" s="107"/>
      <c r="D354" s="107"/>
      <c r="E354" s="107"/>
      <c r="F354" s="107"/>
      <c r="G354" s="107"/>
      <c r="H354" s="107"/>
      <c r="I354" s="72"/>
      <c r="J354" s="72"/>
      <c r="K354" s="72"/>
      <c r="L354" s="72"/>
      <c r="M354" s="72"/>
      <c r="N354" s="72"/>
      <c r="O354" s="72"/>
      <c r="P354" s="72"/>
      <c r="Q354" s="72"/>
      <c r="R354" s="72"/>
      <c r="S354" s="72"/>
      <c r="T354" s="72"/>
      <c r="U354" s="72"/>
      <c r="V354" s="72"/>
      <c r="W354" s="72"/>
      <c r="X354" s="72"/>
      <c r="Y354" s="72"/>
      <c r="Z354" s="72"/>
      <c r="AA354" s="72"/>
      <c r="AB354" s="72"/>
      <c r="AC354" s="72"/>
    </row>
    <row r="355" spans="1:29" ht="15.75" customHeight="1">
      <c r="A355" s="72"/>
      <c r="B355" s="107"/>
      <c r="C355" s="107"/>
      <c r="D355" s="107"/>
      <c r="E355" s="107"/>
      <c r="F355" s="107"/>
      <c r="G355" s="107"/>
      <c r="H355" s="107"/>
      <c r="I355" s="72"/>
      <c r="J355" s="72"/>
      <c r="K355" s="72"/>
      <c r="L355" s="72"/>
      <c r="M355" s="72"/>
      <c r="N355" s="72"/>
      <c r="O355" s="72"/>
      <c r="P355" s="72"/>
      <c r="Q355" s="72"/>
      <c r="R355" s="72"/>
      <c r="S355" s="72"/>
      <c r="T355" s="72"/>
      <c r="U355" s="72"/>
      <c r="V355" s="72"/>
      <c r="W355" s="72"/>
      <c r="X355" s="72"/>
      <c r="Y355" s="72"/>
      <c r="Z355" s="72"/>
      <c r="AA355" s="72"/>
      <c r="AB355" s="72"/>
      <c r="AC355" s="72"/>
    </row>
    <row r="356" spans="1:29" ht="15.75" customHeight="1">
      <c r="A356" s="72"/>
      <c r="B356" s="107"/>
      <c r="C356" s="107"/>
      <c r="D356" s="107"/>
      <c r="E356" s="107"/>
      <c r="F356" s="107"/>
      <c r="G356" s="107"/>
      <c r="H356" s="107"/>
      <c r="I356" s="72"/>
      <c r="J356" s="72"/>
      <c r="K356" s="72"/>
      <c r="L356" s="72"/>
      <c r="M356" s="72"/>
      <c r="N356" s="72"/>
      <c r="O356" s="72"/>
      <c r="P356" s="72"/>
      <c r="Q356" s="72"/>
      <c r="R356" s="72"/>
      <c r="S356" s="72"/>
      <c r="T356" s="72"/>
      <c r="U356" s="72"/>
      <c r="V356" s="72"/>
      <c r="W356" s="72"/>
      <c r="X356" s="72"/>
      <c r="Y356" s="72"/>
      <c r="Z356" s="72"/>
      <c r="AA356" s="72"/>
      <c r="AB356" s="72"/>
      <c r="AC356" s="72"/>
    </row>
    <row r="357" spans="1:29" ht="15.75" customHeight="1">
      <c r="A357" s="72"/>
      <c r="B357" s="107"/>
      <c r="C357" s="107"/>
      <c r="D357" s="107"/>
      <c r="E357" s="107"/>
      <c r="F357" s="107"/>
      <c r="G357" s="107"/>
      <c r="H357" s="107"/>
      <c r="I357" s="72"/>
      <c r="J357" s="72"/>
      <c r="K357" s="72"/>
      <c r="L357" s="72"/>
      <c r="M357" s="72"/>
      <c r="N357" s="72"/>
      <c r="O357" s="72"/>
      <c r="P357" s="72"/>
      <c r="Q357" s="72"/>
      <c r="R357" s="72"/>
      <c r="S357" s="72"/>
      <c r="T357" s="72"/>
      <c r="U357" s="72"/>
      <c r="V357" s="72"/>
      <c r="W357" s="72"/>
      <c r="X357" s="72"/>
      <c r="Y357" s="72"/>
      <c r="Z357" s="72"/>
      <c r="AA357" s="72"/>
      <c r="AB357" s="72"/>
      <c r="AC357" s="72"/>
    </row>
    <row r="358" spans="1:29" ht="15.75" customHeight="1">
      <c r="A358" s="72"/>
      <c r="B358" s="107"/>
      <c r="C358" s="107"/>
      <c r="D358" s="107"/>
      <c r="E358" s="107"/>
      <c r="F358" s="107"/>
      <c r="G358" s="107"/>
      <c r="H358" s="107"/>
      <c r="I358" s="72"/>
      <c r="J358" s="72"/>
      <c r="K358" s="72"/>
      <c r="L358" s="72"/>
      <c r="M358" s="72"/>
      <c r="N358" s="72"/>
      <c r="O358" s="72"/>
      <c r="P358" s="72"/>
      <c r="Q358" s="72"/>
      <c r="R358" s="72"/>
      <c r="S358" s="72"/>
      <c r="T358" s="72"/>
      <c r="U358" s="72"/>
      <c r="V358" s="72"/>
      <c r="W358" s="72"/>
      <c r="X358" s="72"/>
      <c r="Y358" s="72"/>
      <c r="Z358" s="72"/>
      <c r="AA358" s="72"/>
      <c r="AB358" s="72"/>
      <c r="AC358" s="72"/>
    </row>
    <row r="359" spans="1:29" ht="15.75" customHeight="1">
      <c r="A359" s="72"/>
      <c r="B359" s="107"/>
      <c r="C359" s="107"/>
      <c r="D359" s="107"/>
      <c r="E359" s="107"/>
      <c r="F359" s="107"/>
      <c r="G359" s="107"/>
      <c r="H359" s="107"/>
      <c r="I359" s="72"/>
      <c r="J359" s="72"/>
      <c r="K359" s="72"/>
      <c r="L359" s="72"/>
      <c r="M359" s="72"/>
      <c r="N359" s="72"/>
      <c r="O359" s="72"/>
      <c r="P359" s="72"/>
      <c r="Q359" s="72"/>
      <c r="R359" s="72"/>
      <c r="S359" s="72"/>
      <c r="T359" s="72"/>
      <c r="U359" s="72"/>
      <c r="V359" s="72"/>
      <c r="W359" s="72"/>
      <c r="X359" s="72"/>
      <c r="Y359" s="72"/>
      <c r="Z359" s="72"/>
      <c r="AA359" s="72"/>
      <c r="AB359" s="72"/>
      <c r="AC359" s="72"/>
    </row>
    <row r="360" spans="1:29" ht="15.75" customHeight="1">
      <c r="A360" s="72"/>
      <c r="B360" s="107"/>
      <c r="C360" s="107"/>
      <c r="D360" s="107"/>
      <c r="E360" s="107"/>
      <c r="F360" s="107"/>
      <c r="G360" s="107"/>
      <c r="H360" s="107"/>
      <c r="I360" s="72"/>
      <c r="J360" s="72"/>
      <c r="K360" s="72"/>
      <c r="L360" s="72"/>
      <c r="M360" s="72"/>
      <c r="N360" s="72"/>
      <c r="O360" s="72"/>
      <c r="P360" s="72"/>
      <c r="Q360" s="72"/>
      <c r="R360" s="72"/>
      <c r="S360" s="72"/>
      <c r="T360" s="72"/>
      <c r="U360" s="72"/>
      <c r="V360" s="72"/>
      <c r="W360" s="72"/>
      <c r="X360" s="72"/>
      <c r="Y360" s="72"/>
      <c r="Z360" s="72"/>
      <c r="AA360" s="72"/>
      <c r="AB360" s="72"/>
      <c r="AC360" s="72"/>
    </row>
    <row r="361" spans="1:29" ht="15.75" customHeight="1">
      <c r="A361" s="72"/>
      <c r="B361" s="107"/>
      <c r="C361" s="107"/>
      <c r="D361" s="107"/>
      <c r="E361" s="107"/>
      <c r="F361" s="107"/>
      <c r="G361" s="107"/>
      <c r="H361" s="107"/>
      <c r="I361" s="72"/>
      <c r="J361" s="72"/>
      <c r="K361" s="72"/>
      <c r="L361" s="72"/>
      <c r="M361" s="72"/>
      <c r="N361" s="72"/>
      <c r="O361" s="72"/>
      <c r="P361" s="72"/>
      <c r="Q361" s="72"/>
      <c r="R361" s="72"/>
      <c r="S361" s="72"/>
      <c r="T361" s="72"/>
      <c r="U361" s="72"/>
      <c r="V361" s="72"/>
      <c r="W361" s="72"/>
      <c r="X361" s="72"/>
      <c r="Y361" s="72"/>
      <c r="Z361" s="72"/>
      <c r="AA361" s="72"/>
      <c r="AB361" s="72"/>
      <c r="AC361" s="72"/>
    </row>
    <row r="362" spans="1:29" ht="15.75" customHeight="1">
      <c r="A362" s="72"/>
      <c r="B362" s="107"/>
      <c r="C362" s="107"/>
      <c r="D362" s="107"/>
      <c r="E362" s="107"/>
      <c r="F362" s="107"/>
      <c r="G362" s="107"/>
      <c r="H362" s="107"/>
      <c r="I362" s="72"/>
      <c r="J362" s="72"/>
      <c r="K362" s="72"/>
      <c r="L362" s="72"/>
      <c r="M362" s="72"/>
      <c r="N362" s="72"/>
      <c r="O362" s="72"/>
      <c r="P362" s="72"/>
      <c r="Q362" s="72"/>
      <c r="R362" s="72"/>
      <c r="S362" s="72"/>
      <c r="T362" s="72"/>
      <c r="U362" s="72"/>
      <c r="V362" s="72"/>
      <c r="W362" s="72"/>
      <c r="X362" s="72"/>
      <c r="Y362" s="72"/>
      <c r="Z362" s="72"/>
      <c r="AA362" s="72"/>
      <c r="AB362" s="72"/>
      <c r="AC362" s="72"/>
    </row>
    <row r="363" spans="1:29" ht="15.75" customHeight="1">
      <c r="A363" s="72"/>
      <c r="B363" s="107"/>
      <c r="C363" s="107"/>
      <c r="D363" s="107"/>
      <c r="E363" s="107"/>
      <c r="F363" s="107"/>
      <c r="G363" s="107"/>
      <c r="H363" s="107"/>
      <c r="I363" s="72"/>
      <c r="J363" s="72"/>
      <c r="K363" s="72"/>
      <c r="L363" s="72"/>
      <c r="M363" s="72"/>
      <c r="N363" s="72"/>
      <c r="O363" s="72"/>
      <c r="P363" s="72"/>
      <c r="Q363" s="72"/>
      <c r="R363" s="72"/>
      <c r="S363" s="72"/>
      <c r="T363" s="72"/>
      <c r="U363" s="72"/>
      <c r="V363" s="72"/>
      <c r="W363" s="72"/>
      <c r="X363" s="72"/>
      <c r="Y363" s="72"/>
      <c r="Z363" s="72"/>
      <c r="AA363" s="72"/>
      <c r="AB363" s="72"/>
      <c r="AC363" s="72"/>
    </row>
    <row r="364" spans="1:29" ht="15.75" customHeight="1">
      <c r="A364" s="72"/>
      <c r="B364" s="107"/>
      <c r="C364" s="107"/>
      <c r="D364" s="107"/>
      <c r="E364" s="107"/>
      <c r="F364" s="107"/>
      <c r="G364" s="107"/>
      <c r="H364" s="107"/>
      <c r="I364" s="72"/>
      <c r="J364" s="72"/>
      <c r="K364" s="72"/>
      <c r="L364" s="72"/>
      <c r="M364" s="72"/>
      <c r="N364" s="72"/>
      <c r="O364" s="72"/>
      <c r="P364" s="72"/>
      <c r="Q364" s="72"/>
      <c r="R364" s="72"/>
      <c r="S364" s="72"/>
      <c r="T364" s="72"/>
      <c r="U364" s="72"/>
      <c r="V364" s="72"/>
      <c r="W364" s="72"/>
      <c r="X364" s="72"/>
      <c r="Y364" s="72"/>
      <c r="Z364" s="72"/>
      <c r="AA364" s="72"/>
      <c r="AB364" s="72"/>
      <c r="AC364" s="72"/>
    </row>
    <row r="365" spans="1:29" ht="15.75" customHeight="1">
      <c r="A365" s="72"/>
      <c r="B365" s="107"/>
      <c r="C365" s="107"/>
      <c r="D365" s="107"/>
      <c r="E365" s="107"/>
      <c r="F365" s="107"/>
      <c r="G365" s="107"/>
      <c r="H365" s="107"/>
      <c r="I365" s="72"/>
      <c r="J365" s="72"/>
      <c r="K365" s="72"/>
      <c r="L365" s="72"/>
      <c r="M365" s="72"/>
      <c r="N365" s="72"/>
      <c r="O365" s="72"/>
      <c r="P365" s="72"/>
      <c r="Q365" s="72"/>
      <c r="R365" s="72"/>
      <c r="S365" s="72"/>
      <c r="T365" s="72"/>
      <c r="U365" s="72"/>
      <c r="V365" s="72"/>
      <c r="W365" s="72"/>
      <c r="X365" s="72"/>
      <c r="Y365" s="72"/>
      <c r="Z365" s="72"/>
      <c r="AA365" s="72"/>
      <c r="AB365" s="72"/>
      <c r="AC365" s="72"/>
    </row>
    <row r="366" spans="1:29" ht="15.75" customHeight="1">
      <c r="A366" s="72"/>
      <c r="B366" s="107"/>
      <c r="C366" s="107"/>
      <c r="D366" s="107"/>
      <c r="E366" s="107"/>
      <c r="F366" s="107"/>
      <c r="G366" s="107"/>
      <c r="H366" s="107"/>
      <c r="I366" s="72"/>
      <c r="J366" s="72"/>
      <c r="K366" s="72"/>
      <c r="L366" s="72"/>
      <c r="M366" s="72"/>
      <c r="N366" s="72"/>
      <c r="O366" s="72"/>
      <c r="P366" s="72"/>
      <c r="Q366" s="72"/>
      <c r="R366" s="72"/>
      <c r="S366" s="72"/>
      <c r="T366" s="72"/>
      <c r="U366" s="72"/>
      <c r="V366" s="72"/>
      <c r="W366" s="72"/>
      <c r="X366" s="72"/>
      <c r="Y366" s="72"/>
      <c r="Z366" s="72"/>
      <c r="AA366" s="72"/>
      <c r="AB366" s="72"/>
      <c r="AC366" s="72"/>
    </row>
    <row r="367" spans="1:29" ht="15.75" customHeight="1">
      <c r="A367" s="72"/>
      <c r="B367" s="107"/>
      <c r="C367" s="107"/>
      <c r="D367" s="107"/>
      <c r="E367" s="107"/>
      <c r="F367" s="107"/>
      <c r="G367" s="107"/>
      <c r="H367" s="107"/>
      <c r="I367" s="72"/>
      <c r="J367" s="72"/>
      <c r="K367" s="72"/>
      <c r="L367" s="72"/>
      <c r="M367" s="72"/>
      <c r="N367" s="72"/>
      <c r="O367" s="72"/>
      <c r="P367" s="72"/>
      <c r="Q367" s="72"/>
      <c r="R367" s="72"/>
      <c r="S367" s="72"/>
      <c r="T367" s="72"/>
      <c r="U367" s="72"/>
      <c r="V367" s="72"/>
      <c r="W367" s="72"/>
      <c r="X367" s="72"/>
      <c r="Y367" s="72"/>
      <c r="Z367" s="72"/>
      <c r="AA367" s="72"/>
      <c r="AB367" s="72"/>
      <c r="AC367" s="72"/>
    </row>
    <row r="368" spans="1:29" ht="15.75" customHeight="1">
      <c r="A368" s="72"/>
      <c r="B368" s="107"/>
      <c r="C368" s="107"/>
      <c r="D368" s="107"/>
      <c r="E368" s="107"/>
      <c r="F368" s="107"/>
      <c r="G368" s="107"/>
      <c r="H368" s="107"/>
      <c r="I368" s="72"/>
      <c r="J368" s="72"/>
      <c r="K368" s="72"/>
      <c r="L368" s="72"/>
      <c r="M368" s="72"/>
      <c r="N368" s="72"/>
      <c r="O368" s="72"/>
      <c r="P368" s="72"/>
      <c r="Q368" s="72"/>
      <c r="R368" s="72"/>
      <c r="S368" s="72"/>
      <c r="T368" s="72"/>
      <c r="U368" s="72"/>
      <c r="V368" s="72"/>
      <c r="W368" s="72"/>
      <c r="X368" s="72"/>
      <c r="Y368" s="72"/>
      <c r="Z368" s="72"/>
      <c r="AA368" s="72"/>
      <c r="AB368" s="72"/>
      <c r="AC368" s="72"/>
    </row>
    <row r="369" spans="1:29" ht="15.75" customHeight="1">
      <c r="A369" s="72"/>
      <c r="B369" s="107"/>
      <c r="C369" s="107"/>
      <c r="D369" s="107"/>
      <c r="E369" s="107"/>
      <c r="F369" s="107"/>
      <c r="G369" s="107"/>
      <c r="H369" s="107"/>
      <c r="I369" s="72"/>
      <c r="J369" s="72"/>
      <c r="K369" s="72"/>
      <c r="L369" s="72"/>
      <c r="M369" s="72"/>
      <c r="N369" s="72"/>
      <c r="O369" s="72"/>
      <c r="P369" s="72"/>
      <c r="Q369" s="72"/>
      <c r="R369" s="72"/>
      <c r="S369" s="72"/>
      <c r="T369" s="72"/>
      <c r="U369" s="72"/>
      <c r="V369" s="72"/>
      <c r="W369" s="72"/>
      <c r="X369" s="72"/>
      <c r="Y369" s="72"/>
      <c r="Z369" s="72"/>
      <c r="AA369" s="72"/>
      <c r="AB369" s="72"/>
      <c r="AC369" s="72"/>
    </row>
    <row r="370" spans="1:29" ht="15.75" customHeight="1">
      <c r="A370" s="72"/>
      <c r="B370" s="107"/>
      <c r="C370" s="107"/>
      <c r="D370" s="107"/>
      <c r="E370" s="107"/>
      <c r="F370" s="107"/>
      <c r="G370" s="107"/>
      <c r="H370" s="107"/>
      <c r="I370" s="72"/>
      <c r="J370" s="72"/>
      <c r="K370" s="72"/>
      <c r="L370" s="72"/>
      <c r="M370" s="72"/>
      <c r="N370" s="72"/>
      <c r="O370" s="72"/>
      <c r="P370" s="72"/>
      <c r="Q370" s="72"/>
      <c r="R370" s="72"/>
      <c r="S370" s="72"/>
      <c r="T370" s="72"/>
      <c r="U370" s="72"/>
      <c r="V370" s="72"/>
      <c r="W370" s="72"/>
      <c r="X370" s="72"/>
      <c r="Y370" s="72"/>
      <c r="Z370" s="72"/>
      <c r="AA370" s="72"/>
      <c r="AB370" s="72"/>
      <c r="AC370" s="7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F147:G147"/>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3" priority="1" operator="lessThan">
      <formula>0.01</formula>
    </cfRule>
  </conditionalFormatting>
  <printOptions horizontalCentered="1" verticalCentered="1"/>
  <pageMargins left="0.70866141732283472" right="0.11811023622047245" top="0.11811023622047245" bottom="0.47244094488188981" header="0" footer="0"/>
  <pageSetup paperSize="9" scale="51" orientation="portrait" r:id="rId1"/>
  <headerFooter>
    <oddFooter>&amp;C&amp;A » Página -&amp;P  de</oddFooter>
  </headerFooter>
  <rowBreaks count="2" manualBreakCount="2">
    <brk id="79" max="16383" man="1"/>
    <brk id="160"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FF66"/>
  </sheetPr>
  <dimension ref="A1:AC1000"/>
  <sheetViews>
    <sheetView topLeftCell="A150" zoomScaleNormal="100" workbookViewId="0">
      <selection activeCell="C35" sqref="C35:G35"/>
    </sheetView>
  </sheetViews>
  <sheetFormatPr defaultColWidth="14.42578125" defaultRowHeight="15" customHeight="1"/>
  <cols>
    <col min="1" max="1" width="3.42578125" customWidth="1"/>
    <col min="2" max="2" width="13.85546875" customWidth="1"/>
    <col min="3" max="3" width="44.7109375" customWidth="1"/>
    <col min="4" max="4" width="28.42578125" customWidth="1"/>
    <col min="5" max="5" width="25" customWidth="1"/>
    <col min="6" max="6" width="22" customWidth="1"/>
    <col min="7" max="7" width="22.42578125" customWidth="1"/>
    <col min="8" max="8" width="25.28515625" customWidth="1"/>
    <col min="9" max="9" width="21.7109375" customWidth="1"/>
    <col min="10" max="10" width="13.140625" customWidth="1"/>
    <col min="11" max="11" width="12.140625" customWidth="1"/>
    <col min="12" max="12" width="9.140625" customWidth="1"/>
    <col min="13" max="13" width="11.28515625" customWidth="1"/>
    <col min="14" max="29" width="9.140625" customWidth="1"/>
  </cols>
  <sheetData>
    <row r="1" spans="1:28" ht="8.25" customHeight="1">
      <c r="A1" s="72"/>
      <c r="B1" s="107"/>
      <c r="C1" s="107"/>
      <c r="D1" s="107"/>
      <c r="E1" s="107"/>
      <c r="F1" s="107"/>
      <c r="G1" s="107"/>
      <c r="H1" s="107"/>
      <c r="I1" s="72"/>
      <c r="J1" s="72"/>
      <c r="K1" s="72"/>
      <c r="L1" s="72"/>
      <c r="M1" s="72"/>
      <c r="N1" s="72"/>
      <c r="O1" s="72"/>
      <c r="P1" s="72"/>
      <c r="Q1" s="72"/>
      <c r="R1" s="72"/>
      <c r="S1" s="72"/>
      <c r="T1" s="72"/>
      <c r="U1" s="72"/>
      <c r="V1" s="72"/>
      <c r="W1" s="72"/>
      <c r="X1" s="72"/>
      <c r="Y1" s="72"/>
      <c r="Z1" s="72"/>
      <c r="AA1" s="72"/>
      <c r="AB1" s="72"/>
    </row>
    <row r="2" spans="1:28">
      <c r="B2" s="343" t="s">
        <v>99</v>
      </c>
      <c r="C2" s="344"/>
      <c r="D2" s="344"/>
      <c r="E2" s="344"/>
      <c r="F2" s="344"/>
      <c r="G2" s="344"/>
      <c r="H2" s="345"/>
      <c r="W2" s="72"/>
      <c r="X2" s="72"/>
      <c r="Y2" s="72"/>
      <c r="Z2" s="72"/>
      <c r="AA2" s="72"/>
      <c r="AB2" s="72"/>
    </row>
    <row r="3" spans="1:28">
      <c r="B3" s="346" t="s">
        <v>100</v>
      </c>
      <c r="C3" s="347"/>
      <c r="D3" s="347"/>
      <c r="E3" s="347"/>
      <c r="F3" s="347"/>
      <c r="G3" s="347"/>
      <c r="H3" s="348"/>
      <c r="W3" s="72"/>
      <c r="X3" s="72"/>
      <c r="Y3" s="72"/>
      <c r="Z3" s="72"/>
      <c r="AA3" s="72"/>
      <c r="AB3" s="72"/>
    </row>
    <row r="4" spans="1:28" ht="20.25" customHeight="1">
      <c r="B4" s="108" t="s">
        <v>27</v>
      </c>
      <c r="C4" s="349" t="str">
        <f>'1-ABA-DE-CARREGAMENTO'!C11</f>
        <v>SERVIÇOS DE PORTARIA DIURNA e NOTURNA</v>
      </c>
      <c r="D4" s="298"/>
      <c r="E4" s="299"/>
      <c r="F4" s="109" t="s">
        <v>29</v>
      </c>
      <c r="G4" s="350" t="str">
        <f>'1-ABA-DE-CARREGAMENTO'!C12</f>
        <v>23243.002571/2021-64</v>
      </c>
      <c r="H4" s="351"/>
      <c r="AB4" s="72"/>
    </row>
    <row r="5" spans="1:28" ht="15" customHeight="1">
      <c r="B5" s="108" t="s">
        <v>101</v>
      </c>
      <c r="C5" s="352"/>
      <c r="D5" s="353"/>
      <c r="E5" s="353"/>
      <c r="F5" s="353"/>
      <c r="G5" s="353"/>
      <c r="H5" s="354"/>
      <c r="AB5" s="72"/>
    </row>
    <row r="6" spans="1:28" ht="15" customHeight="1">
      <c r="B6" s="355" t="s">
        <v>102</v>
      </c>
      <c r="C6" s="298"/>
      <c r="D6" s="298"/>
      <c r="E6" s="298"/>
      <c r="F6" s="298"/>
      <c r="G6" s="298"/>
      <c r="H6" s="351"/>
      <c r="AB6" s="72"/>
    </row>
    <row r="7" spans="1:28" ht="19.5" customHeight="1">
      <c r="B7" s="342" t="s">
        <v>103</v>
      </c>
      <c r="C7" s="287"/>
      <c r="D7" s="356">
        <f>'1-ABA-DE-CARREGAMENTO'!C17</f>
        <v>0</v>
      </c>
      <c r="E7" s="357"/>
      <c r="F7" s="357"/>
      <c r="G7" s="357"/>
      <c r="H7" s="341"/>
      <c r="AB7" s="72"/>
    </row>
    <row r="8" spans="1:28" ht="19.5" customHeight="1">
      <c r="B8" s="342" t="s">
        <v>104</v>
      </c>
      <c r="C8" s="287"/>
      <c r="D8" s="358">
        <f>'1-ABA-DE-CARREGAMENTO'!C18</f>
        <v>0</v>
      </c>
      <c r="E8" s="353"/>
      <c r="F8" s="353"/>
      <c r="G8" s="353"/>
      <c r="H8" s="359"/>
      <c r="AB8" s="72"/>
    </row>
    <row r="9" spans="1:28" ht="15" customHeight="1">
      <c r="B9" s="342" t="s">
        <v>105</v>
      </c>
      <c r="C9" s="286"/>
      <c r="D9" s="286"/>
      <c r="E9" s="287"/>
      <c r="F9" s="110">
        <f>'1-ABA-DE-CARREGAMENTO'!C28</f>
        <v>1</v>
      </c>
      <c r="G9" s="322" t="str">
        <f>IF(F9=1,"Lucro Real",IF(F9=2,"Lucro Presumido",IF(F9=3,"SIMPLES-Anexo III",IF(F9=4,"SIMPLES-Anexo IV","RT Inválido"))))</f>
        <v>Lucro Real</v>
      </c>
      <c r="H9" s="360"/>
      <c r="AB9" s="72"/>
    </row>
    <row r="10" spans="1:28">
      <c r="B10" s="361" t="s">
        <v>106</v>
      </c>
      <c r="C10" s="286"/>
      <c r="D10" s="286"/>
      <c r="E10" s="286"/>
      <c r="F10" s="286"/>
      <c r="G10" s="286"/>
      <c r="H10" s="360"/>
      <c r="AB10" s="72"/>
    </row>
    <row r="11" spans="1:28">
      <c r="B11" s="111" t="s">
        <v>107</v>
      </c>
      <c r="C11" s="335" t="s">
        <v>108</v>
      </c>
      <c r="D11" s="286"/>
      <c r="E11" s="286"/>
      <c r="F11" s="287"/>
      <c r="G11" s="112"/>
      <c r="H11" s="113"/>
      <c r="AB11" s="72"/>
    </row>
    <row r="12" spans="1:28" ht="20.25">
      <c r="B12" s="111" t="s">
        <v>109</v>
      </c>
      <c r="C12" s="335" t="s">
        <v>110</v>
      </c>
      <c r="D12" s="286"/>
      <c r="E12" s="362" t="str">
        <f>'1-ABA-DE-CARREGAMENTO'!C13</f>
        <v>Frederico Westphalen</v>
      </c>
      <c r="F12" s="286"/>
      <c r="G12" s="286"/>
      <c r="H12" s="287"/>
      <c r="AB12" s="72"/>
    </row>
    <row r="13" spans="1:28" ht="72" customHeight="1">
      <c r="B13" s="114" t="s">
        <v>111</v>
      </c>
      <c r="C13" s="363" t="s">
        <v>112</v>
      </c>
      <c r="D13" s="286"/>
      <c r="E13" s="364" t="s">
        <v>113</v>
      </c>
      <c r="F13" s="365"/>
      <c r="G13" s="365"/>
      <c r="H13" s="366"/>
      <c r="AB13" s="72"/>
    </row>
    <row r="14" spans="1:28">
      <c r="B14" s="115" t="s">
        <v>114</v>
      </c>
      <c r="C14" s="367" t="s">
        <v>115</v>
      </c>
      <c r="D14" s="357"/>
      <c r="E14" s="357"/>
      <c r="F14" s="357"/>
      <c r="G14" s="341"/>
      <c r="H14" s="116">
        <f>'1-ABA-DE-CARREGAMENTO'!C84</f>
        <v>30</v>
      </c>
    </row>
    <row r="15" spans="1:28">
      <c r="B15" s="117" t="s">
        <v>116</v>
      </c>
      <c r="C15" s="368" t="s">
        <v>117</v>
      </c>
      <c r="D15" s="357"/>
      <c r="E15" s="357"/>
      <c r="F15" s="357"/>
      <c r="G15" s="357"/>
      <c r="H15" s="357"/>
    </row>
    <row r="16" spans="1:28">
      <c r="B16" s="118"/>
      <c r="C16" s="369" t="s">
        <v>118</v>
      </c>
      <c r="D16" s="353"/>
      <c r="E16" s="353"/>
      <c r="F16" s="353"/>
      <c r="G16" s="353"/>
      <c r="H16" s="353"/>
    </row>
    <row r="17" spans="2:28">
      <c r="B17" s="117" t="s">
        <v>119</v>
      </c>
      <c r="C17" s="368" t="s">
        <v>120</v>
      </c>
      <c r="D17" s="357"/>
      <c r="E17" s="357"/>
      <c r="F17" s="357"/>
      <c r="G17" s="357"/>
      <c r="H17" s="357"/>
    </row>
    <row r="18" spans="2:28">
      <c r="B18" s="118"/>
      <c r="C18" s="370" t="s">
        <v>121</v>
      </c>
      <c r="D18" s="353"/>
      <c r="E18" s="353"/>
      <c r="F18" s="353"/>
      <c r="G18" s="353"/>
      <c r="H18" s="353"/>
      <c r="I18" s="72"/>
      <c r="J18" s="72"/>
      <c r="K18" s="72"/>
      <c r="L18" s="72"/>
      <c r="M18" s="72"/>
      <c r="N18" s="72"/>
      <c r="O18" s="72"/>
      <c r="P18" s="72"/>
      <c r="Q18" s="72"/>
      <c r="R18" s="72"/>
      <c r="S18" s="72"/>
      <c r="T18" s="72"/>
      <c r="U18" s="72"/>
      <c r="V18" s="72"/>
      <c r="W18" s="72"/>
      <c r="X18" s="72"/>
      <c r="Y18" s="72"/>
      <c r="Z18" s="72"/>
      <c r="AA18" s="72"/>
      <c r="AB18" s="72"/>
    </row>
    <row r="19" spans="2:28" ht="12" customHeight="1">
      <c r="B19" s="371"/>
      <c r="C19" s="303"/>
      <c r="D19" s="303"/>
      <c r="E19" s="303"/>
      <c r="F19" s="303"/>
      <c r="G19" s="303"/>
      <c r="H19" s="303"/>
      <c r="I19" s="72"/>
      <c r="J19" s="72"/>
      <c r="K19" s="72"/>
      <c r="L19" s="72"/>
      <c r="M19" s="72"/>
      <c r="N19" s="72"/>
      <c r="O19" s="72"/>
      <c r="P19" s="72"/>
      <c r="Q19" s="72"/>
      <c r="R19" s="72"/>
      <c r="S19" s="72"/>
      <c r="T19" s="72"/>
      <c r="U19" s="72"/>
      <c r="V19" s="72"/>
      <c r="W19" s="72"/>
      <c r="X19" s="72"/>
      <c r="Y19" s="72"/>
      <c r="Z19" s="72"/>
      <c r="AA19" s="72"/>
      <c r="AB19" s="72"/>
    </row>
    <row r="20" spans="2:28" ht="23.25" customHeight="1">
      <c r="B20" s="372" t="s">
        <v>122</v>
      </c>
      <c r="C20" s="289"/>
      <c r="D20" s="289"/>
      <c r="E20" s="289"/>
      <c r="F20" s="289"/>
      <c r="G20" s="289"/>
      <c r="H20" s="290"/>
      <c r="I20" s="72"/>
      <c r="J20" s="72"/>
      <c r="K20" s="72"/>
      <c r="L20" s="72"/>
      <c r="M20" s="72"/>
      <c r="N20" s="72"/>
      <c r="O20" s="72"/>
      <c r="P20" s="72"/>
      <c r="Q20" s="72"/>
      <c r="R20" s="72"/>
      <c r="S20" s="72"/>
      <c r="T20" s="72"/>
      <c r="U20" s="72"/>
      <c r="V20" s="72"/>
      <c r="W20" s="72"/>
      <c r="X20" s="72"/>
      <c r="Y20" s="72"/>
      <c r="Z20" s="72"/>
      <c r="AA20" s="72"/>
      <c r="AB20" s="72"/>
    </row>
    <row r="21" spans="2:28" ht="15.75" customHeight="1">
      <c r="B21" s="334" t="s">
        <v>123</v>
      </c>
      <c r="C21" s="286"/>
      <c r="D21" s="286"/>
      <c r="E21" s="286"/>
      <c r="F21" s="286"/>
      <c r="G21" s="286"/>
      <c r="H21" s="293"/>
      <c r="I21" s="72"/>
      <c r="J21" s="72"/>
      <c r="K21" s="72"/>
      <c r="L21" s="72"/>
      <c r="M21" s="72"/>
      <c r="N21" s="72"/>
      <c r="O21" s="72"/>
      <c r="P21" s="72"/>
      <c r="Q21" s="72"/>
      <c r="R21" s="72"/>
      <c r="S21" s="72"/>
      <c r="T21" s="72"/>
      <c r="U21" s="72"/>
      <c r="V21" s="72"/>
      <c r="W21" s="72"/>
      <c r="X21" s="72"/>
      <c r="Y21" s="72"/>
      <c r="Z21" s="72"/>
      <c r="AA21" s="72"/>
      <c r="AB21" s="72"/>
    </row>
    <row r="22" spans="2:28" ht="15.75" customHeight="1">
      <c r="B22" s="334" t="s">
        <v>124</v>
      </c>
      <c r="C22" s="286"/>
      <c r="D22" s="286"/>
      <c r="E22" s="286"/>
      <c r="F22" s="286"/>
      <c r="G22" s="286"/>
      <c r="H22" s="293"/>
      <c r="I22" s="72"/>
      <c r="J22" s="72"/>
      <c r="K22" s="72"/>
      <c r="L22" s="72"/>
      <c r="M22" s="72"/>
      <c r="N22" s="72"/>
      <c r="O22" s="72"/>
      <c r="P22" s="72"/>
      <c r="Q22" s="72"/>
      <c r="R22" s="72"/>
      <c r="S22" s="72"/>
      <c r="T22" s="72"/>
      <c r="U22" s="72"/>
      <c r="V22" s="72"/>
      <c r="W22" s="72"/>
      <c r="X22" s="72"/>
      <c r="Y22" s="72"/>
      <c r="Z22" s="72"/>
      <c r="AA22" s="72"/>
      <c r="AB22" s="72"/>
    </row>
    <row r="23" spans="2:28" ht="18" customHeight="1">
      <c r="B23" s="373" t="s">
        <v>125</v>
      </c>
      <c r="C23" s="353"/>
      <c r="D23" s="353"/>
      <c r="E23" s="353"/>
      <c r="F23" s="353"/>
      <c r="G23" s="353"/>
      <c r="H23" s="354"/>
      <c r="I23" s="72"/>
      <c r="J23" s="72"/>
      <c r="K23" s="72"/>
      <c r="L23" s="72"/>
      <c r="M23" s="72"/>
      <c r="N23" s="72"/>
      <c r="O23" s="72"/>
      <c r="P23" s="72"/>
      <c r="Q23" s="72"/>
      <c r="R23" s="72"/>
      <c r="S23" s="72"/>
      <c r="T23" s="72"/>
      <c r="U23" s="72"/>
      <c r="V23" s="72"/>
      <c r="W23" s="72"/>
      <c r="X23" s="72"/>
      <c r="Y23" s="72"/>
      <c r="Z23" s="72"/>
      <c r="AA23" s="72"/>
      <c r="AB23" s="72"/>
    </row>
    <row r="24" spans="2:28" ht="65.25" customHeight="1">
      <c r="B24" s="114">
        <v>1</v>
      </c>
      <c r="C24" s="374" t="s">
        <v>126</v>
      </c>
      <c r="D24" s="286"/>
      <c r="E24" s="375" t="str">
        <f>'1-ABA-DE-CARREGAMENTO'!E41</f>
        <v>PORTEIRO, CBO 5174-10. Posto Noturno (19:00-23:00), 4 horas, de segunda a sexta</v>
      </c>
      <c r="F24" s="376"/>
      <c r="G24" s="376"/>
      <c r="H24" s="377"/>
      <c r="I24" s="121"/>
      <c r="J24" s="72"/>
      <c r="K24" s="72"/>
      <c r="L24" s="72"/>
      <c r="M24" s="72"/>
      <c r="N24" s="72"/>
      <c r="O24" s="72"/>
      <c r="P24" s="72"/>
      <c r="Q24" s="72"/>
      <c r="R24" s="72"/>
      <c r="S24" s="72"/>
      <c r="T24" s="72"/>
      <c r="U24" s="72"/>
      <c r="V24" s="72"/>
      <c r="W24" s="72"/>
      <c r="X24" s="72"/>
      <c r="Y24" s="72"/>
      <c r="Z24" s="72"/>
      <c r="AA24" s="72"/>
      <c r="AB24" s="72"/>
    </row>
    <row r="25" spans="2:28" ht="21" customHeight="1">
      <c r="B25" s="114">
        <v>2</v>
      </c>
      <c r="C25" s="338" t="s">
        <v>127</v>
      </c>
      <c r="D25" s="357"/>
      <c r="E25" s="378" t="str">
        <f>'1-ABA-DE-CARREGAMENTO'!C33</f>
        <v>PORTEIRO            CBO 5174-10</v>
      </c>
      <c r="F25" s="344"/>
      <c r="G25" s="344"/>
      <c r="H25" s="344"/>
      <c r="I25" s="122"/>
      <c r="J25" s="72"/>
      <c r="K25" s="72"/>
      <c r="L25" s="72"/>
      <c r="M25" s="72"/>
      <c r="N25" s="72"/>
      <c r="O25" s="72"/>
      <c r="P25" s="72"/>
      <c r="Q25" s="72"/>
      <c r="R25" s="72"/>
      <c r="S25" s="72"/>
      <c r="T25" s="72"/>
      <c r="U25" s="72"/>
      <c r="V25" s="72"/>
      <c r="W25" s="72"/>
      <c r="X25" s="72"/>
      <c r="Y25" s="72"/>
      <c r="Z25" s="72"/>
      <c r="AA25" s="72"/>
      <c r="AB25" s="72"/>
    </row>
    <row r="26" spans="2:28" ht="16.5" customHeight="1">
      <c r="B26" s="123">
        <v>3</v>
      </c>
      <c r="C26" s="338" t="s">
        <v>128</v>
      </c>
      <c r="D26" s="357"/>
      <c r="E26" s="124"/>
      <c r="F26" s="125"/>
      <c r="G26" s="126"/>
      <c r="H26" s="124">
        <f>'1-ABA-DE-CARREGAMENTO'!C36</f>
        <v>1582.27</v>
      </c>
      <c r="I26" s="122"/>
      <c r="J26" s="72"/>
      <c r="K26" s="72"/>
      <c r="L26" s="72"/>
      <c r="M26" s="72"/>
      <c r="N26" s="72"/>
      <c r="O26" s="72"/>
      <c r="P26" s="72"/>
      <c r="Q26" s="72"/>
      <c r="R26" s="72"/>
      <c r="S26" s="72"/>
      <c r="T26" s="72"/>
      <c r="U26" s="72"/>
      <c r="V26" s="72"/>
      <c r="W26" s="72"/>
      <c r="X26" s="72"/>
      <c r="Y26" s="72"/>
      <c r="Z26" s="72"/>
      <c r="AA26" s="72"/>
      <c r="AB26" s="72"/>
    </row>
    <row r="27" spans="2:28" ht="16.5" customHeight="1">
      <c r="B27" s="123"/>
      <c r="C27" s="451" t="s">
        <v>292</v>
      </c>
      <c r="D27" s="303"/>
      <c r="E27" s="452"/>
      <c r="F27" s="127">
        <f>'1-ABA-DE-CARREGAMENTO'!E44</f>
        <v>100</v>
      </c>
      <c r="G27" s="128"/>
      <c r="H27" s="129">
        <f>H26/220*F27</f>
        <v>719.21363636363628</v>
      </c>
      <c r="I27" s="122"/>
      <c r="J27" s="72"/>
      <c r="K27" s="72"/>
      <c r="L27" s="72"/>
      <c r="M27" s="72"/>
      <c r="N27" s="72"/>
      <c r="O27" s="72"/>
      <c r="P27" s="72"/>
      <c r="Q27" s="72"/>
      <c r="R27" s="72"/>
      <c r="S27" s="72"/>
      <c r="T27" s="72"/>
      <c r="U27" s="72"/>
      <c r="V27" s="72"/>
      <c r="W27" s="72"/>
      <c r="X27" s="72"/>
      <c r="Y27" s="72"/>
      <c r="Z27" s="72"/>
      <c r="AA27" s="72"/>
      <c r="AB27" s="72"/>
    </row>
    <row r="28" spans="2:28" ht="16.5" customHeight="1">
      <c r="B28" s="123"/>
      <c r="C28" s="453" t="s">
        <v>293</v>
      </c>
      <c r="D28" s="303"/>
      <c r="E28" s="303"/>
      <c r="F28" s="303"/>
      <c r="G28" s="303"/>
      <c r="H28" s="262"/>
      <c r="I28" s="122"/>
      <c r="J28" s="72"/>
      <c r="K28" s="72"/>
      <c r="L28" s="72"/>
      <c r="M28" s="72"/>
      <c r="N28" s="72"/>
      <c r="O28" s="72"/>
      <c r="P28" s="72"/>
      <c r="Q28" s="72"/>
      <c r="R28" s="72"/>
      <c r="S28" s="72"/>
      <c r="T28" s="72"/>
      <c r="U28" s="72"/>
      <c r="V28" s="72"/>
      <c r="W28" s="72"/>
      <c r="X28" s="72"/>
      <c r="Y28" s="72"/>
      <c r="Z28" s="72"/>
      <c r="AA28" s="72"/>
      <c r="AB28" s="72"/>
    </row>
    <row r="29" spans="2:28" ht="16.5" customHeight="1">
      <c r="B29" s="114">
        <v>4</v>
      </c>
      <c r="C29" s="380" t="s">
        <v>130</v>
      </c>
      <c r="D29" s="353"/>
      <c r="E29" s="353"/>
      <c r="F29" s="353"/>
      <c r="G29" s="359"/>
      <c r="H29" s="130">
        <v>1100</v>
      </c>
      <c r="I29" s="121"/>
      <c r="J29" s="72"/>
      <c r="K29" s="72"/>
      <c r="L29" s="72"/>
      <c r="M29" s="72"/>
      <c r="N29" s="72"/>
      <c r="O29" s="72"/>
      <c r="P29" s="72"/>
      <c r="Q29" s="72"/>
      <c r="R29" s="72"/>
      <c r="S29" s="72"/>
      <c r="T29" s="72"/>
      <c r="U29" s="72"/>
      <c r="V29" s="72"/>
      <c r="W29" s="72"/>
      <c r="X29" s="72"/>
      <c r="Y29" s="72"/>
      <c r="Z29" s="72"/>
      <c r="AA29" s="72"/>
      <c r="AB29" s="72"/>
    </row>
    <row r="30" spans="2:28" ht="16.5" customHeight="1">
      <c r="B30" s="114">
        <v>5</v>
      </c>
      <c r="C30" s="374" t="s">
        <v>131</v>
      </c>
      <c r="D30" s="286"/>
      <c r="E30" s="286"/>
      <c r="F30" s="286"/>
      <c r="G30" s="287"/>
      <c r="H30" s="131">
        <v>44197</v>
      </c>
      <c r="I30" s="121"/>
      <c r="J30" s="72"/>
      <c r="K30" s="72"/>
      <c r="L30" s="72"/>
      <c r="M30" s="72"/>
      <c r="N30" s="72"/>
      <c r="O30" s="72"/>
      <c r="P30" s="72"/>
      <c r="Q30" s="72"/>
      <c r="R30" s="72"/>
      <c r="S30" s="72"/>
      <c r="T30" s="72"/>
      <c r="U30" s="72"/>
      <c r="V30" s="72"/>
      <c r="W30" s="72"/>
      <c r="X30" s="72"/>
      <c r="Y30" s="72"/>
      <c r="Z30" s="72"/>
      <c r="AA30" s="72"/>
      <c r="AB30" s="72"/>
    </row>
    <row r="31" spans="2:28" ht="16.5" customHeight="1">
      <c r="B31" s="132" t="s">
        <v>132</v>
      </c>
      <c r="C31" s="381" t="s">
        <v>133</v>
      </c>
      <c r="D31" s="376"/>
      <c r="E31" s="376"/>
      <c r="F31" s="376"/>
      <c r="G31" s="376"/>
      <c r="H31" s="377"/>
      <c r="I31" s="121"/>
      <c r="J31" s="72"/>
      <c r="K31" s="72"/>
      <c r="L31" s="72"/>
      <c r="M31" s="72"/>
      <c r="N31" s="72"/>
      <c r="O31" s="72"/>
      <c r="P31" s="72"/>
      <c r="Q31" s="72"/>
      <c r="R31" s="72"/>
      <c r="S31" s="72"/>
      <c r="T31" s="72"/>
      <c r="U31" s="72"/>
      <c r="V31" s="72"/>
      <c r="W31" s="72"/>
      <c r="X31" s="72"/>
      <c r="Y31" s="72"/>
      <c r="Z31" s="72"/>
      <c r="AA31" s="72"/>
      <c r="AB31" s="72"/>
    </row>
    <row r="32" spans="2:28" ht="18.75" customHeight="1">
      <c r="B32" s="133"/>
      <c r="C32" s="134"/>
      <c r="D32" s="134"/>
      <c r="E32" s="134"/>
      <c r="F32" s="134"/>
      <c r="G32" s="134"/>
      <c r="H32" s="134"/>
      <c r="I32" s="72"/>
      <c r="J32" s="72"/>
      <c r="K32" s="72"/>
      <c r="L32" s="72"/>
      <c r="M32" s="72"/>
      <c r="N32" s="72"/>
      <c r="O32" s="72"/>
      <c r="P32" s="72"/>
      <c r="Q32" s="72"/>
      <c r="R32" s="72"/>
      <c r="S32" s="72"/>
      <c r="T32" s="72"/>
      <c r="U32" s="72"/>
      <c r="V32" s="72"/>
      <c r="W32" s="72"/>
      <c r="X32" s="72"/>
      <c r="Y32" s="72"/>
      <c r="Z32" s="72"/>
      <c r="AA32" s="72"/>
      <c r="AB32" s="72"/>
    </row>
    <row r="33" spans="1:28" ht="15.75" customHeight="1">
      <c r="B33" s="332" t="s">
        <v>134</v>
      </c>
      <c r="C33" s="333"/>
      <c r="D33" s="334" t="s">
        <v>135</v>
      </c>
      <c r="E33" s="286"/>
      <c r="F33" s="286"/>
      <c r="G33" s="286"/>
      <c r="H33" s="293"/>
      <c r="I33" s="72"/>
      <c r="J33" s="72"/>
      <c r="K33" s="72"/>
      <c r="L33" s="72"/>
      <c r="M33" s="72"/>
      <c r="N33" s="72"/>
      <c r="O33" s="72"/>
      <c r="P33" s="72"/>
      <c r="Q33" s="72"/>
      <c r="R33" s="72"/>
      <c r="S33" s="72"/>
      <c r="T33" s="72"/>
      <c r="U33" s="72"/>
      <c r="V33" s="72"/>
      <c r="W33" s="72"/>
      <c r="X33" s="72"/>
      <c r="Y33" s="72"/>
      <c r="Z33" s="72"/>
      <c r="AA33" s="72"/>
      <c r="AB33" s="72"/>
    </row>
    <row r="34" spans="1:28" ht="15.75" customHeight="1">
      <c r="B34" s="135">
        <v>1</v>
      </c>
      <c r="C34" s="334" t="s">
        <v>136</v>
      </c>
      <c r="D34" s="286"/>
      <c r="E34" s="286"/>
      <c r="F34" s="287"/>
      <c r="G34" s="136"/>
      <c r="H34" s="137" t="s">
        <v>137</v>
      </c>
      <c r="I34" s="72"/>
      <c r="J34" s="72"/>
      <c r="K34" s="72"/>
      <c r="L34" s="72"/>
      <c r="M34" s="72"/>
      <c r="N34" s="72"/>
      <c r="O34" s="72"/>
      <c r="P34" s="72"/>
      <c r="Q34" s="72"/>
      <c r="R34" s="72"/>
      <c r="S34" s="72"/>
      <c r="T34" s="72"/>
      <c r="U34" s="72"/>
      <c r="V34" s="72"/>
      <c r="W34" s="72"/>
      <c r="X34" s="72"/>
      <c r="Y34" s="72"/>
      <c r="Z34" s="72"/>
      <c r="AA34" s="72"/>
      <c r="AB34" s="72"/>
    </row>
    <row r="35" spans="1:28" ht="17.25" customHeight="1">
      <c r="A35" s="72"/>
      <c r="B35" s="111" t="s">
        <v>107</v>
      </c>
      <c r="C35" s="335" t="s">
        <v>138</v>
      </c>
      <c r="D35" s="286"/>
      <c r="E35" s="286"/>
      <c r="F35" s="286"/>
      <c r="G35" s="287"/>
      <c r="H35" s="138">
        <f>H27</f>
        <v>719.21363636363628</v>
      </c>
      <c r="I35" s="72"/>
      <c r="J35" s="72"/>
      <c r="K35" s="72"/>
      <c r="L35" s="72"/>
      <c r="M35" s="72"/>
      <c r="N35" s="72"/>
      <c r="O35" s="72"/>
      <c r="P35" s="72"/>
      <c r="Q35" s="72"/>
      <c r="R35" s="72"/>
      <c r="S35" s="72"/>
      <c r="T35" s="72"/>
      <c r="U35" s="72"/>
      <c r="V35" s="72"/>
      <c r="W35" s="72"/>
      <c r="X35" s="72"/>
      <c r="Y35" s="72"/>
      <c r="Z35" s="72"/>
      <c r="AA35" s="72"/>
      <c r="AB35" s="72"/>
    </row>
    <row r="36" spans="1:28" ht="17.25" customHeight="1">
      <c r="A36" s="72"/>
      <c r="B36" s="336" t="s">
        <v>109</v>
      </c>
      <c r="C36" s="338" t="s">
        <v>139</v>
      </c>
      <c r="D36" s="335" t="s">
        <v>140</v>
      </c>
      <c r="E36" s="287"/>
      <c r="F36" s="328">
        <f>H35</f>
        <v>719.21363636363628</v>
      </c>
      <c r="G36" s="287"/>
      <c r="H36" s="329">
        <f>H35*F37</f>
        <v>0</v>
      </c>
      <c r="I36" s="139"/>
      <c r="J36" s="139"/>
      <c r="K36" s="139"/>
      <c r="L36" s="72"/>
      <c r="M36" s="72"/>
      <c r="N36" s="72"/>
      <c r="O36" s="72"/>
      <c r="P36" s="72"/>
      <c r="Q36" s="72"/>
      <c r="R36" s="72"/>
      <c r="S36" s="72"/>
      <c r="T36" s="72"/>
      <c r="U36" s="72"/>
      <c r="V36" s="72"/>
      <c r="W36" s="72"/>
      <c r="X36" s="72"/>
      <c r="Y36" s="72"/>
      <c r="Z36" s="72"/>
      <c r="AA36" s="72"/>
      <c r="AB36" s="72"/>
    </row>
    <row r="37" spans="1:28" ht="17.25" customHeight="1">
      <c r="A37" s="72"/>
      <c r="B37" s="337"/>
      <c r="C37" s="339"/>
      <c r="D37" s="340" t="s">
        <v>141</v>
      </c>
      <c r="E37" s="341"/>
      <c r="F37" s="331">
        <v>0</v>
      </c>
      <c r="G37" s="287"/>
      <c r="H37" s="330"/>
      <c r="I37" s="72"/>
      <c r="J37" s="72"/>
      <c r="K37" s="72"/>
      <c r="L37" s="72"/>
      <c r="M37" s="72"/>
      <c r="N37" s="72"/>
      <c r="O37" s="72"/>
      <c r="P37" s="72"/>
      <c r="Q37" s="72"/>
      <c r="R37" s="72"/>
      <c r="S37" s="72"/>
      <c r="T37" s="72"/>
      <c r="U37" s="72"/>
      <c r="V37" s="72"/>
      <c r="W37" s="72"/>
      <c r="X37" s="72"/>
      <c r="Y37" s="72"/>
      <c r="Z37" s="72"/>
      <c r="AA37" s="72"/>
      <c r="AB37" s="72"/>
    </row>
    <row r="38" spans="1:28" ht="17.25" customHeight="1">
      <c r="A38" s="72"/>
      <c r="B38" s="140" t="s">
        <v>111</v>
      </c>
      <c r="C38" s="335" t="s">
        <v>294</v>
      </c>
      <c r="D38" s="286"/>
      <c r="E38" s="141"/>
      <c r="F38" s="142" t="s">
        <v>143</v>
      </c>
      <c r="G38" s="143">
        <v>0</v>
      </c>
      <c r="H38" s="144">
        <f>H26*G38</f>
        <v>0</v>
      </c>
      <c r="I38" s="72"/>
      <c r="J38" s="72"/>
      <c r="K38" s="72"/>
      <c r="L38" s="72"/>
      <c r="M38" s="72"/>
      <c r="N38" s="72"/>
      <c r="O38" s="72"/>
      <c r="P38" s="72"/>
      <c r="Q38" s="72"/>
      <c r="R38" s="72"/>
      <c r="S38" s="72"/>
      <c r="T38" s="72"/>
      <c r="U38" s="72"/>
      <c r="V38" s="72"/>
      <c r="W38" s="72"/>
      <c r="X38" s="72"/>
      <c r="Y38" s="72"/>
      <c r="Z38" s="72"/>
      <c r="AA38" s="72"/>
      <c r="AB38" s="72"/>
    </row>
    <row r="39" spans="1:28" ht="30" customHeight="1">
      <c r="A39" s="72"/>
      <c r="B39" s="111" t="s">
        <v>114</v>
      </c>
      <c r="C39" s="450" t="s">
        <v>295</v>
      </c>
      <c r="D39" s="353"/>
      <c r="E39" s="353"/>
      <c r="F39" s="353"/>
      <c r="G39" s="359"/>
      <c r="H39" s="145">
        <f>(H35*(1/4))*0.2</f>
        <v>35.960681818181818</v>
      </c>
      <c r="I39" s="72"/>
      <c r="J39" s="263"/>
      <c r="K39" s="72"/>
      <c r="L39" s="72"/>
      <c r="M39" s="72"/>
      <c r="N39" s="72"/>
      <c r="O39" s="72"/>
      <c r="P39" s="72"/>
      <c r="Q39" s="72"/>
      <c r="R39" s="72"/>
      <c r="S39" s="72"/>
      <c r="T39" s="72"/>
      <c r="U39" s="72"/>
      <c r="V39" s="72"/>
      <c r="W39" s="72"/>
      <c r="X39" s="72"/>
      <c r="Y39" s="72"/>
      <c r="Z39" s="72"/>
      <c r="AA39" s="72"/>
      <c r="AB39" s="72"/>
    </row>
    <row r="40" spans="1:28" ht="19.5" customHeight="1">
      <c r="A40" s="72"/>
      <c r="B40" s="111" t="s">
        <v>145</v>
      </c>
      <c r="C40" s="386" t="s">
        <v>296</v>
      </c>
      <c r="D40" s="286"/>
      <c r="E40" s="286"/>
      <c r="F40" s="286"/>
      <c r="G40" s="286"/>
      <c r="H40" s="145">
        <v>0</v>
      </c>
      <c r="I40" s="72"/>
      <c r="J40" s="263"/>
      <c r="K40" s="72"/>
      <c r="L40" s="72"/>
      <c r="M40" s="72"/>
      <c r="N40" s="72"/>
      <c r="O40" s="72"/>
      <c r="P40" s="72"/>
      <c r="Q40" s="72"/>
      <c r="R40" s="72"/>
      <c r="S40" s="72"/>
      <c r="T40" s="72"/>
      <c r="U40" s="72"/>
      <c r="V40" s="72"/>
      <c r="W40" s="72"/>
      <c r="X40" s="72"/>
      <c r="Y40" s="72"/>
      <c r="Z40" s="72"/>
      <c r="AA40" s="72"/>
      <c r="AB40" s="72"/>
    </row>
    <row r="41" spans="1:28" ht="17.25" customHeight="1">
      <c r="A41" s="72"/>
      <c r="B41" s="114" t="s">
        <v>147</v>
      </c>
      <c r="C41" s="384" t="s">
        <v>283</v>
      </c>
      <c r="D41" s="286"/>
      <c r="E41" s="286"/>
      <c r="F41" s="286"/>
      <c r="G41" s="287"/>
      <c r="H41" s="145">
        <v>0</v>
      </c>
      <c r="I41" s="72"/>
      <c r="J41" s="263"/>
      <c r="K41" s="72"/>
      <c r="L41" s="72"/>
      <c r="M41" s="72"/>
      <c r="N41" s="72"/>
      <c r="O41" s="72"/>
      <c r="P41" s="72"/>
      <c r="Q41" s="72"/>
      <c r="R41" s="72"/>
      <c r="S41" s="72"/>
      <c r="T41" s="72"/>
      <c r="U41" s="72"/>
      <c r="V41" s="72"/>
      <c r="W41" s="72"/>
      <c r="X41" s="72"/>
      <c r="Y41" s="72"/>
      <c r="Z41" s="72"/>
      <c r="AA41" s="72"/>
      <c r="AB41" s="72"/>
    </row>
    <row r="42" spans="1:28" ht="17.25" customHeight="1">
      <c r="A42" s="72"/>
      <c r="B42" s="114" t="s">
        <v>149</v>
      </c>
      <c r="C42" s="335" t="s">
        <v>150</v>
      </c>
      <c r="D42" s="286"/>
      <c r="E42" s="286"/>
      <c r="F42" s="286"/>
      <c r="G42" s="287"/>
      <c r="H42" s="145">
        <v>0</v>
      </c>
      <c r="I42" s="72"/>
      <c r="J42" s="263"/>
      <c r="K42" s="72"/>
      <c r="L42" s="72"/>
      <c r="M42" s="72"/>
      <c r="N42" s="72"/>
      <c r="O42" s="72"/>
      <c r="P42" s="72"/>
      <c r="Q42" s="72"/>
      <c r="R42" s="72"/>
      <c r="S42" s="72"/>
      <c r="T42" s="72"/>
      <c r="U42" s="72"/>
      <c r="V42" s="72"/>
      <c r="W42" s="72"/>
      <c r="X42" s="72"/>
      <c r="Y42" s="72"/>
      <c r="Z42" s="72"/>
      <c r="AA42" s="72"/>
      <c r="AB42" s="72"/>
    </row>
    <row r="43" spans="1:28" ht="17.25" customHeight="1">
      <c r="A43" s="72"/>
      <c r="B43" s="114" t="s">
        <v>151</v>
      </c>
      <c r="C43" s="363" t="s">
        <v>152</v>
      </c>
      <c r="D43" s="286"/>
      <c r="E43" s="286"/>
      <c r="F43" s="286"/>
      <c r="G43" s="287"/>
      <c r="H43" s="145">
        <v>0</v>
      </c>
      <c r="I43" s="72"/>
      <c r="J43" s="263"/>
      <c r="K43" s="72"/>
      <c r="L43" s="72"/>
      <c r="M43" s="72"/>
      <c r="N43" s="72"/>
      <c r="O43" s="72"/>
      <c r="P43" s="72"/>
      <c r="Q43" s="72"/>
      <c r="R43" s="72"/>
      <c r="S43" s="72"/>
      <c r="T43" s="72"/>
      <c r="U43" s="72"/>
      <c r="V43" s="72"/>
      <c r="W43" s="72"/>
      <c r="X43" s="72"/>
      <c r="Y43" s="72"/>
      <c r="Z43" s="72"/>
      <c r="AA43" s="72"/>
      <c r="AB43" s="72"/>
    </row>
    <row r="44" spans="1:28" ht="27.75" customHeight="1">
      <c r="A44" s="72"/>
      <c r="B44" s="111" t="s">
        <v>153</v>
      </c>
      <c r="C44" s="384" t="s">
        <v>297</v>
      </c>
      <c r="D44" s="286"/>
      <c r="E44" s="286"/>
      <c r="F44" s="286"/>
      <c r="G44" s="287"/>
      <c r="H44" s="145">
        <f>((SUM(H35)/100)*25*1.5)*0</f>
        <v>0</v>
      </c>
      <c r="I44" s="86"/>
      <c r="J44" s="72"/>
      <c r="K44" s="258"/>
      <c r="L44" s="258"/>
      <c r="M44" s="72"/>
      <c r="N44" s="72"/>
      <c r="O44" s="72"/>
      <c r="P44" s="72"/>
      <c r="Q44" s="72"/>
      <c r="R44" s="72"/>
      <c r="S44" s="72"/>
      <c r="T44" s="72"/>
      <c r="U44" s="72"/>
      <c r="V44" s="72"/>
      <c r="W44" s="72"/>
      <c r="X44" s="72"/>
      <c r="Y44" s="72"/>
      <c r="Z44" s="72"/>
      <c r="AA44" s="72"/>
      <c r="AB44" s="72"/>
    </row>
    <row r="45" spans="1:28" ht="17.25" customHeight="1">
      <c r="A45" s="72"/>
      <c r="B45" s="114" t="s">
        <v>155</v>
      </c>
      <c r="C45" s="386" t="s">
        <v>156</v>
      </c>
      <c r="D45" s="286"/>
      <c r="E45" s="286"/>
      <c r="F45" s="286"/>
      <c r="G45" s="287"/>
      <c r="H45" s="145">
        <f>SUM(H36:H44)*0.2</f>
        <v>7.1921363636363642</v>
      </c>
      <c r="I45" s="72"/>
      <c r="J45" s="72"/>
      <c r="K45" s="72"/>
      <c r="L45" s="72"/>
      <c r="M45" s="72"/>
      <c r="N45" s="72"/>
      <c r="O45" s="72"/>
      <c r="P45" s="72"/>
      <c r="Q45" s="72"/>
      <c r="R45" s="72"/>
      <c r="S45" s="72"/>
      <c r="T45" s="72"/>
      <c r="U45" s="72"/>
      <c r="V45" s="72"/>
      <c r="W45" s="72"/>
      <c r="X45" s="72"/>
      <c r="Y45" s="72"/>
      <c r="Z45" s="72"/>
      <c r="AA45" s="72"/>
      <c r="AB45" s="72"/>
    </row>
    <row r="46" spans="1:28" ht="17.25" customHeight="1">
      <c r="A46" s="72"/>
      <c r="B46" s="114" t="s">
        <v>157</v>
      </c>
      <c r="C46" s="146" t="s">
        <v>158</v>
      </c>
      <c r="D46" s="387"/>
      <c r="E46" s="286"/>
      <c r="F46" s="286"/>
      <c r="G46" s="287"/>
      <c r="H46" s="145">
        <v>0</v>
      </c>
      <c r="I46" s="72"/>
      <c r="J46" s="72"/>
      <c r="K46" s="72"/>
      <c r="L46" s="86"/>
      <c r="M46" s="72"/>
      <c r="N46" s="72"/>
      <c r="O46" s="72"/>
      <c r="P46" s="72"/>
      <c r="Q46" s="72"/>
      <c r="R46" s="72"/>
      <c r="S46" s="72"/>
      <c r="T46" s="72"/>
      <c r="U46" s="72"/>
      <c r="V46" s="72"/>
      <c r="W46" s="72"/>
      <c r="X46" s="72"/>
      <c r="Y46" s="72"/>
      <c r="Z46" s="72"/>
      <c r="AA46" s="72"/>
      <c r="AB46" s="72"/>
    </row>
    <row r="47" spans="1:28" ht="17.25" customHeight="1">
      <c r="A47" s="72"/>
      <c r="B47" s="114"/>
      <c r="C47" s="146"/>
      <c r="D47" s="387"/>
      <c r="E47" s="286"/>
      <c r="F47" s="286"/>
      <c r="G47" s="287"/>
      <c r="H47" s="145">
        <v>0</v>
      </c>
      <c r="I47" s="72"/>
      <c r="J47" s="72"/>
      <c r="K47" s="72"/>
      <c r="L47" s="72"/>
      <c r="M47" s="72"/>
      <c r="N47" s="72"/>
      <c r="O47" s="72"/>
      <c r="P47" s="72"/>
      <c r="Q47" s="72"/>
      <c r="R47" s="72"/>
      <c r="S47" s="72"/>
      <c r="T47" s="72"/>
      <c r="U47" s="72"/>
      <c r="V47" s="72"/>
      <c r="W47" s="72"/>
      <c r="X47" s="72"/>
      <c r="Y47" s="72"/>
      <c r="Z47" s="72"/>
      <c r="AA47" s="72"/>
      <c r="AB47" s="72"/>
    </row>
    <row r="48" spans="1:28" ht="17.25" customHeight="1">
      <c r="A48" s="72"/>
      <c r="B48" s="114"/>
      <c r="C48" s="146"/>
      <c r="D48" s="387"/>
      <c r="E48" s="286"/>
      <c r="F48" s="286"/>
      <c r="G48" s="287"/>
      <c r="H48" s="147">
        <v>0</v>
      </c>
      <c r="I48" s="72"/>
      <c r="J48" s="72"/>
      <c r="K48" s="72"/>
      <c r="L48" s="72"/>
      <c r="M48" s="72"/>
      <c r="N48" s="72"/>
      <c r="O48" s="72"/>
      <c r="P48" s="72"/>
      <c r="Q48" s="72"/>
      <c r="R48" s="72"/>
      <c r="S48" s="72"/>
      <c r="T48" s="72"/>
      <c r="U48" s="72"/>
      <c r="V48" s="72"/>
      <c r="W48" s="72"/>
      <c r="X48" s="72"/>
      <c r="Y48" s="72"/>
      <c r="Z48" s="72"/>
      <c r="AA48" s="72"/>
      <c r="AB48" s="72"/>
    </row>
    <row r="49" spans="1:28" ht="23.25" customHeight="1">
      <c r="A49" s="148"/>
      <c r="B49" s="388" t="s">
        <v>159</v>
      </c>
      <c r="C49" s="376"/>
      <c r="D49" s="376"/>
      <c r="E49" s="376"/>
      <c r="F49" s="376"/>
      <c r="G49" s="377"/>
      <c r="H49" s="149">
        <f>SUM(H35:H48)</f>
        <v>762.36645454545442</v>
      </c>
      <c r="I49" s="148"/>
      <c r="J49" s="148"/>
      <c r="K49" s="148"/>
      <c r="L49" s="148"/>
      <c r="M49" s="148"/>
      <c r="N49" s="148"/>
      <c r="O49" s="148"/>
      <c r="P49" s="148"/>
      <c r="Q49" s="148"/>
      <c r="R49" s="148"/>
      <c r="S49" s="148"/>
      <c r="T49" s="148"/>
      <c r="U49" s="148"/>
      <c r="V49" s="148"/>
      <c r="W49" s="148"/>
      <c r="X49" s="148"/>
      <c r="Y49" s="148"/>
      <c r="Z49" s="148"/>
      <c r="AA49" s="148"/>
      <c r="AB49" s="148"/>
    </row>
    <row r="50" spans="1:28" ht="15.75" customHeight="1">
      <c r="A50" s="72"/>
      <c r="B50" s="119"/>
      <c r="C50" s="119"/>
      <c r="D50" s="119"/>
      <c r="E50" s="119"/>
      <c r="F50" s="119"/>
      <c r="G50" s="119"/>
      <c r="H50" s="150"/>
      <c r="I50" s="72"/>
      <c r="J50" s="72"/>
      <c r="K50" s="72"/>
      <c r="L50" s="72"/>
      <c r="M50" s="72"/>
      <c r="N50" s="72"/>
      <c r="O50" s="72"/>
      <c r="P50" s="72"/>
      <c r="Q50" s="72"/>
      <c r="R50" s="72"/>
      <c r="S50" s="72"/>
      <c r="T50" s="72"/>
      <c r="U50" s="72"/>
      <c r="V50" s="72"/>
      <c r="W50" s="72"/>
      <c r="X50" s="72"/>
      <c r="Y50" s="72"/>
      <c r="Z50" s="72"/>
      <c r="AA50" s="72"/>
      <c r="AB50" s="72"/>
    </row>
    <row r="51" spans="1:28" ht="15.75" customHeight="1">
      <c r="A51" s="72"/>
      <c r="B51" s="332" t="s">
        <v>160</v>
      </c>
      <c r="C51" s="333"/>
      <c r="D51" s="334" t="s">
        <v>161</v>
      </c>
      <c r="E51" s="286"/>
      <c r="F51" s="286"/>
      <c r="G51" s="286"/>
      <c r="H51" s="293"/>
      <c r="I51" s="72"/>
      <c r="J51" s="72"/>
      <c r="K51" s="72"/>
      <c r="L51" s="72"/>
      <c r="M51" s="72"/>
      <c r="N51" s="72"/>
      <c r="O51" s="72"/>
      <c r="P51" s="72"/>
      <c r="Q51" s="72"/>
      <c r="R51" s="72"/>
      <c r="S51" s="72"/>
      <c r="T51" s="72"/>
      <c r="U51" s="72"/>
      <c r="V51" s="72"/>
      <c r="W51" s="72"/>
      <c r="X51" s="72"/>
      <c r="Y51" s="72"/>
      <c r="Z51" s="72"/>
      <c r="AA51" s="72"/>
      <c r="AB51" s="72"/>
    </row>
    <row r="52" spans="1:28" ht="37.5" customHeight="1">
      <c r="A52" s="72"/>
      <c r="B52" s="385" t="s">
        <v>162</v>
      </c>
      <c r="C52" s="293"/>
      <c r="D52" s="389" t="s">
        <v>163</v>
      </c>
      <c r="E52" s="286"/>
      <c r="F52" s="286"/>
      <c r="G52" s="286"/>
      <c r="H52" s="293"/>
      <c r="I52" s="72"/>
      <c r="J52" s="72"/>
      <c r="K52" s="72"/>
      <c r="L52" s="72"/>
      <c r="M52" s="72"/>
      <c r="N52" s="72"/>
      <c r="O52" s="72"/>
      <c r="P52" s="72"/>
      <c r="Q52" s="72"/>
      <c r="R52" s="72"/>
      <c r="S52" s="72"/>
      <c r="T52" s="72"/>
      <c r="U52" s="72"/>
      <c r="V52" s="72"/>
      <c r="W52" s="72"/>
      <c r="X52" s="72"/>
      <c r="Y52" s="72"/>
      <c r="Z52" s="72"/>
      <c r="AA52" s="72"/>
      <c r="AB52" s="72"/>
    </row>
    <row r="53" spans="1:28" ht="15.75" customHeight="1">
      <c r="A53" s="72"/>
      <c r="B53" s="151"/>
      <c r="C53" s="334" t="s">
        <v>164</v>
      </c>
      <c r="D53" s="286"/>
      <c r="E53" s="286"/>
      <c r="F53" s="286"/>
      <c r="G53" s="287"/>
      <c r="H53" s="137" t="s">
        <v>165</v>
      </c>
      <c r="I53" s="72"/>
      <c r="J53" s="72"/>
      <c r="K53" s="72"/>
      <c r="L53" s="72"/>
      <c r="M53" s="72"/>
      <c r="N53" s="72"/>
      <c r="O53" s="72"/>
      <c r="P53" s="72"/>
      <c r="Q53" s="72"/>
      <c r="R53" s="72"/>
      <c r="S53" s="72"/>
      <c r="T53" s="72"/>
      <c r="U53" s="72"/>
      <c r="V53" s="72"/>
      <c r="W53" s="72"/>
      <c r="X53" s="72"/>
      <c r="Y53" s="72"/>
      <c r="Z53" s="72"/>
      <c r="AA53" s="72"/>
      <c r="AB53" s="72"/>
    </row>
    <row r="54" spans="1:28" ht="19.5" customHeight="1">
      <c r="A54" s="95"/>
      <c r="B54" s="114" t="s">
        <v>107</v>
      </c>
      <c r="C54" s="374" t="s">
        <v>166</v>
      </c>
      <c r="D54" s="286"/>
      <c r="E54" s="287"/>
      <c r="F54" s="390">
        <f>ROUND(1/12,4)</f>
        <v>8.3299999999999999E-2</v>
      </c>
      <c r="G54" s="287"/>
      <c r="H54" s="152">
        <f>H49*F54</f>
        <v>63.505125663636349</v>
      </c>
      <c r="I54" s="95"/>
      <c r="J54" s="95"/>
      <c r="K54" s="95"/>
      <c r="L54" s="95"/>
      <c r="M54" s="95"/>
      <c r="N54" s="95"/>
      <c r="O54" s="95"/>
      <c r="P54" s="95"/>
      <c r="Q54" s="95"/>
      <c r="R54" s="95"/>
      <c r="S54" s="95"/>
      <c r="T54" s="95"/>
      <c r="U54" s="95"/>
      <c r="V54" s="95"/>
      <c r="W54" s="95"/>
      <c r="X54" s="95"/>
      <c r="Y54" s="95"/>
      <c r="Z54" s="95"/>
      <c r="AA54" s="95"/>
      <c r="AB54" s="95"/>
    </row>
    <row r="55" spans="1:28" ht="19.5" customHeight="1">
      <c r="A55" s="95"/>
      <c r="B55" s="114" t="s">
        <v>109</v>
      </c>
      <c r="C55" s="374" t="s">
        <v>167</v>
      </c>
      <c r="D55" s="286"/>
      <c r="E55" s="287"/>
      <c r="F55" s="391">
        <v>3.0249999999999999E-2</v>
      </c>
      <c r="G55" s="287"/>
      <c r="H55" s="152">
        <f>H49*F55</f>
        <v>23.061585249999997</v>
      </c>
      <c r="I55" s="95"/>
      <c r="J55" s="95"/>
      <c r="K55" s="95"/>
      <c r="L55" s="95"/>
      <c r="M55" s="95"/>
      <c r="N55" s="95"/>
      <c r="O55" s="95"/>
      <c r="P55" s="95"/>
      <c r="Q55" s="95"/>
      <c r="R55" s="95"/>
      <c r="S55" s="95"/>
      <c r="T55" s="95"/>
      <c r="U55" s="95"/>
      <c r="V55" s="95"/>
      <c r="W55" s="95"/>
      <c r="X55" s="95"/>
      <c r="Y55" s="95"/>
      <c r="Z55" s="95"/>
      <c r="AA55" s="95"/>
      <c r="AB55" s="95"/>
    </row>
    <row r="56" spans="1:28" ht="19.5" customHeight="1">
      <c r="A56" s="95"/>
      <c r="B56" s="392" t="s">
        <v>168</v>
      </c>
      <c r="C56" s="286"/>
      <c r="D56" s="286"/>
      <c r="E56" s="286"/>
      <c r="F56" s="286"/>
      <c r="G56" s="287"/>
      <c r="H56" s="153">
        <f>SUM(H54:H55)</f>
        <v>86.566710913636342</v>
      </c>
      <c r="I56" s="95"/>
      <c r="J56" s="95"/>
      <c r="K56" s="95"/>
      <c r="L56" s="95"/>
      <c r="M56" s="95"/>
      <c r="N56" s="95"/>
      <c r="O56" s="95"/>
      <c r="P56" s="95"/>
      <c r="Q56" s="95"/>
      <c r="R56" s="95"/>
      <c r="S56" s="95"/>
      <c r="T56" s="95"/>
      <c r="U56" s="95"/>
      <c r="V56" s="95"/>
      <c r="W56" s="95"/>
      <c r="X56" s="95"/>
      <c r="Y56" s="95"/>
      <c r="Z56" s="95"/>
      <c r="AA56" s="95"/>
      <c r="AB56" s="95"/>
    </row>
    <row r="57" spans="1:28" ht="19.5" customHeight="1">
      <c r="A57" s="95"/>
      <c r="B57" s="123" t="s">
        <v>111</v>
      </c>
      <c r="C57" s="120" t="s">
        <v>169</v>
      </c>
      <c r="D57" s="154"/>
      <c r="E57" s="155"/>
      <c r="F57" s="156"/>
      <c r="G57" s="157">
        <f>F70</f>
        <v>0.36800000000000005</v>
      </c>
      <c r="H57" s="152">
        <f>G57*H56</f>
        <v>31.856549616218178</v>
      </c>
      <c r="I57" s="95"/>
      <c r="J57" s="95"/>
      <c r="K57" s="95"/>
      <c r="L57" s="95"/>
      <c r="M57" s="95"/>
      <c r="N57" s="95"/>
      <c r="O57" s="95"/>
      <c r="P57" s="95"/>
      <c r="Q57" s="95"/>
      <c r="R57" s="95"/>
      <c r="S57" s="95"/>
      <c r="T57" s="95"/>
      <c r="U57" s="95"/>
      <c r="V57" s="95"/>
      <c r="W57" s="95"/>
      <c r="X57" s="95"/>
      <c r="Y57" s="95"/>
      <c r="Z57" s="95"/>
      <c r="AA57" s="95"/>
      <c r="AB57" s="95"/>
    </row>
    <row r="58" spans="1:28" ht="29.25" customHeight="1">
      <c r="A58" s="158"/>
      <c r="B58" s="385" t="s">
        <v>170</v>
      </c>
      <c r="C58" s="286"/>
      <c r="D58" s="286"/>
      <c r="E58" s="286"/>
      <c r="F58" s="286"/>
      <c r="G58" s="287"/>
      <c r="H58" s="159">
        <f>SUM(H56:H57)</f>
        <v>118.42326052985452</v>
      </c>
      <c r="I58" s="158"/>
      <c r="J58" s="158"/>
      <c r="K58" s="158"/>
      <c r="L58" s="158"/>
      <c r="M58" s="158"/>
      <c r="N58" s="158"/>
      <c r="O58" s="158"/>
      <c r="P58" s="158"/>
      <c r="Q58" s="158"/>
      <c r="R58" s="158"/>
      <c r="S58" s="158"/>
      <c r="T58" s="158"/>
      <c r="U58" s="158"/>
      <c r="V58" s="158"/>
      <c r="W58" s="158"/>
      <c r="X58" s="158"/>
      <c r="Y58" s="158"/>
      <c r="Z58" s="158"/>
      <c r="AA58" s="158"/>
      <c r="AB58" s="158"/>
    </row>
    <row r="59" spans="1:28" ht="13.5" customHeight="1">
      <c r="A59" s="72"/>
      <c r="B59" s="160"/>
      <c r="C59" s="119"/>
      <c r="D59" s="119"/>
      <c r="E59" s="119"/>
      <c r="F59" s="119"/>
      <c r="G59" s="119"/>
      <c r="H59" s="161"/>
      <c r="I59" s="72"/>
      <c r="J59" s="72"/>
      <c r="K59" s="72"/>
      <c r="L59" s="72"/>
      <c r="M59" s="72"/>
      <c r="N59" s="72"/>
      <c r="O59" s="72"/>
      <c r="P59" s="72"/>
      <c r="Q59" s="72"/>
      <c r="R59" s="72"/>
      <c r="S59" s="72"/>
      <c r="T59" s="72"/>
      <c r="U59" s="72"/>
      <c r="V59" s="72"/>
      <c r="W59" s="72"/>
      <c r="X59" s="72"/>
      <c r="Y59" s="72"/>
      <c r="Z59" s="72"/>
      <c r="AA59" s="72"/>
      <c r="AB59" s="72"/>
    </row>
    <row r="60" spans="1:28" ht="37.5" customHeight="1">
      <c r="A60" s="72"/>
      <c r="B60" s="385" t="s">
        <v>171</v>
      </c>
      <c r="C60" s="293"/>
      <c r="D60" s="389" t="s">
        <v>172</v>
      </c>
      <c r="E60" s="286"/>
      <c r="F60" s="286"/>
      <c r="G60" s="286"/>
      <c r="H60" s="293"/>
      <c r="I60" s="72"/>
      <c r="J60" s="72"/>
      <c r="K60" s="72"/>
      <c r="L60" s="72"/>
      <c r="M60" s="72"/>
      <c r="N60" s="72"/>
      <c r="O60" s="72"/>
      <c r="P60" s="72"/>
      <c r="Q60" s="72"/>
      <c r="R60" s="72"/>
      <c r="S60" s="72"/>
      <c r="T60" s="72"/>
      <c r="U60" s="72"/>
      <c r="V60" s="72"/>
      <c r="W60" s="72"/>
      <c r="X60" s="72"/>
      <c r="Y60" s="72"/>
      <c r="Z60" s="72"/>
      <c r="AA60" s="72"/>
      <c r="AB60" s="72"/>
    </row>
    <row r="61" spans="1:28" ht="15.75" customHeight="1">
      <c r="A61" s="72"/>
      <c r="B61" s="162"/>
      <c r="C61" s="334" t="s">
        <v>164</v>
      </c>
      <c r="D61" s="286"/>
      <c r="E61" s="287"/>
      <c r="F61" s="346" t="s">
        <v>173</v>
      </c>
      <c r="G61" s="393"/>
      <c r="H61" s="163" t="s">
        <v>165</v>
      </c>
      <c r="I61" s="72"/>
      <c r="J61" s="72"/>
      <c r="K61" s="72"/>
      <c r="L61" s="72"/>
      <c r="M61" s="72"/>
      <c r="N61" s="72"/>
      <c r="O61" s="72"/>
      <c r="P61" s="72"/>
      <c r="Q61" s="72"/>
      <c r="R61" s="72"/>
      <c r="S61" s="72"/>
      <c r="T61" s="72"/>
      <c r="U61" s="72"/>
      <c r="V61" s="72"/>
      <c r="W61" s="72"/>
      <c r="X61" s="72"/>
      <c r="Y61" s="72"/>
      <c r="Z61" s="72"/>
      <c r="AA61" s="72"/>
      <c r="AB61" s="72"/>
    </row>
    <row r="62" spans="1:28" ht="17.25" customHeight="1">
      <c r="A62" s="95"/>
      <c r="B62" s="114" t="s">
        <v>107</v>
      </c>
      <c r="C62" s="374" t="s">
        <v>174</v>
      </c>
      <c r="D62" s="286"/>
      <c r="E62" s="287"/>
      <c r="F62" s="390">
        <v>0.2</v>
      </c>
      <c r="G62" s="287"/>
      <c r="H62" s="152">
        <f t="shared" ref="H62:H69" si="0">ROUND($H$49*F62,2)</f>
        <v>152.47</v>
      </c>
      <c r="I62" s="95"/>
      <c r="J62" s="95"/>
      <c r="K62" s="95"/>
      <c r="L62" s="95"/>
      <c r="M62" s="95"/>
      <c r="N62" s="95"/>
      <c r="O62" s="95"/>
      <c r="P62" s="95"/>
      <c r="Q62" s="95"/>
      <c r="R62" s="95"/>
      <c r="S62" s="95"/>
      <c r="T62" s="95"/>
      <c r="U62" s="95"/>
      <c r="V62" s="95"/>
      <c r="W62" s="95"/>
      <c r="X62" s="95"/>
      <c r="Y62" s="95"/>
      <c r="Z62" s="95"/>
      <c r="AA62" s="95"/>
      <c r="AB62" s="95"/>
    </row>
    <row r="63" spans="1:28" ht="17.25" customHeight="1">
      <c r="A63" s="95"/>
      <c r="B63" s="114" t="s">
        <v>109</v>
      </c>
      <c r="C63" s="374" t="s">
        <v>175</v>
      </c>
      <c r="D63" s="286"/>
      <c r="E63" s="287"/>
      <c r="F63" s="390">
        <v>2.5000000000000001E-2</v>
      </c>
      <c r="G63" s="287"/>
      <c r="H63" s="152">
        <f t="shared" si="0"/>
        <v>19.059999999999999</v>
      </c>
      <c r="I63" s="95"/>
      <c r="J63" s="95"/>
      <c r="K63" s="95"/>
      <c r="L63" s="95"/>
      <c r="M63" s="95"/>
      <c r="N63" s="95"/>
      <c r="O63" s="95"/>
      <c r="P63" s="95"/>
      <c r="Q63" s="95"/>
      <c r="R63" s="95"/>
      <c r="S63" s="95"/>
      <c r="T63" s="95"/>
      <c r="U63" s="95"/>
      <c r="V63" s="95"/>
      <c r="W63" s="95"/>
      <c r="X63" s="95"/>
      <c r="Y63" s="95"/>
      <c r="Z63" s="95"/>
      <c r="AA63" s="95"/>
      <c r="AB63" s="95"/>
    </row>
    <row r="64" spans="1:28" ht="17.25" customHeight="1">
      <c r="A64" s="95"/>
      <c r="B64" s="114" t="s">
        <v>111</v>
      </c>
      <c r="C64" s="374" t="s">
        <v>176</v>
      </c>
      <c r="D64" s="286"/>
      <c r="E64" s="287"/>
      <c r="F64" s="390">
        <f>('1-ABA-DE-CARREGAMENTO'!C49*'1-ABA-DE-CARREGAMENTO'!C50)/100</f>
        <v>0.03</v>
      </c>
      <c r="G64" s="287"/>
      <c r="H64" s="152">
        <f t="shared" si="0"/>
        <v>22.87</v>
      </c>
      <c r="I64" s="95"/>
      <c r="J64" s="95"/>
      <c r="K64" s="95"/>
      <c r="L64" s="95"/>
      <c r="M64" s="95"/>
      <c r="N64" s="95"/>
      <c r="O64" s="95"/>
      <c r="P64" s="95"/>
      <c r="Q64" s="95"/>
      <c r="R64" s="95"/>
      <c r="S64" s="95"/>
      <c r="T64" s="95"/>
      <c r="U64" s="95"/>
      <c r="V64" s="95"/>
      <c r="W64" s="95"/>
      <c r="X64" s="95"/>
      <c r="Y64" s="95"/>
      <c r="Z64" s="95"/>
      <c r="AA64" s="95"/>
      <c r="AB64" s="95"/>
    </row>
    <row r="65" spans="1:28" ht="17.25" customHeight="1">
      <c r="A65" s="95"/>
      <c r="B65" s="114" t="s">
        <v>114</v>
      </c>
      <c r="C65" s="374" t="s">
        <v>177</v>
      </c>
      <c r="D65" s="286"/>
      <c r="E65" s="287"/>
      <c r="F65" s="390">
        <v>1.4999999999999999E-2</v>
      </c>
      <c r="G65" s="287"/>
      <c r="H65" s="152">
        <f t="shared" si="0"/>
        <v>11.44</v>
      </c>
      <c r="I65" s="95"/>
      <c r="J65" s="95"/>
      <c r="K65" s="95"/>
      <c r="L65" s="95"/>
      <c r="M65" s="95"/>
      <c r="N65" s="95"/>
      <c r="O65" s="95"/>
      <c r="P65" s="95"/>
      <c r="Q65" s="95"/>
      <c r="R65" s="95"/>
      <c r="S65" s="95"/>
      <c r="T65" s="95"/>
      <c r="U65" s="95"/>
      <c r="V65" s="95"/>
      <c r="W65" s="95"/>
      <c r="X65" s="95"/>
      <c r="Y65" s="95"/>
      <c r="Z65" s="95"/>
      <c r="AA65" s="95"/>
      <c r="AB65" s="95"/>
    </row>
    <row r="66" spans="1:28" ht="17.25" customHeight="1">
      <c r="A66" s="95"/>
      <c r="B66" s="114" t="s">
        <v>145</v>
      </c>
      <c r="C66" s="374" t="s">
        <v>178</v>
      </c>
      <c r="D66" s="286"/>
      <c r="E66" s="287"/>
      <c r="F66" s="390">
        <v>0.01</v>
      </c>
      <c r="G66" s="287"/>
      <c r="H66" s="152">
        <f t="shared" si="0"/>
        <v>7.62</v>
      </c>
      <c r="I66" s="95"/>
      <c r="J66" s="95"/>
      <c r="K66" s="95"/>
      <c r="L66" s="95"/>
      <c r="M66" s="95"/>
      <c r="N66" s="95"/>
      <c r="O66" s="95"/>
      <c r="P66" s="95"/>
      <c r="Q66" s="95"/>
      <c r="R66" s="95"/>
      <c r="S66" s="95"/>
      <c r="T66" s="95"/>
      <c r="U66" s="95"/>
      <c r="V66" s="95"/>
      <c r="W66" s="95"/>
      <c r="X66" s="95"/>
      <c r="Y66" s="95"/>
      <c r="Z66" s="95"/>
      <c r="AA66" s="95"/>
      <c r="AB66" s="95"/>
    </row>
    <row r="67" spans="1:28" ht="17.25" customHeight="1">
      <c r="A67" s="95"/>
      <c r="B67" s="114" t="s">
        <v>147</v>
      </c>
      <c r="C67" s="374" t="s">
        <v>179</v>
      </c>
      <c r="D67" s="286"/>
      <c r="E67" s="287"/>
      <c r="F67" s="390">
        <v>6.0000000000000001E-3</v>
      </c>
      <c r="G67" s="287"/>
      <c r="H67" s="152">
        <f t="shared" si="0"/>
        <v>4.57</v>
      </c>
      <c r="I67" s="95"/>
      <c r="J67" s="95"/>
      <c r="K67" s="95"/>
      <c r="L67" s="95"/>
      <c r="M67" s="95"/>
      <c r="N67" s="95"/>
      <c r="O67" s="95"/>
      <c r="P67" s="95"/>
      <c r="Q67" s="95"/>
      <c r="R67" s="95"/>
      <c r="S67" s="95"/>
      <c r="T67" s="95"/>
      <c r="U67" s="95"/>
      <c r="V67" s="95"/>
      <c r="W67" s="95"/>
      <c r="X67" s="95"/>
      <c r="Y67" s="95"/>
      <c r="Z67" s="95"/>
      <c r="AA67" s="95"/>
      <c r="AB67" s="95"/>
    </row>
    <row r="68" spans="1:28" ht="17.25" customHeight="1">
      <c r="A68" s="95"/>
      <c r="B68" s="114" t="s">
        <v>149</v>
      </c>
      <c r="C68" s="374" t="s">
        <v>180</v>
      </c>
      <c r="D68" s="286"/>
      <c r="E68" s="287"/>
      <c r="F68" s="390">
        <v>2E-3</v>
      </c>
      <c r="G68" s="287"/>
      <c r="H68" s="152">
        <f t="shared" si="0"/>
        <v>1.52</v>
      </c>
      <c r="I68" s="95"/>
      <c r="J68" s="95"/>
      <c r="K68" s="95"/>
      <c r="L68" s="95"/>
      <c r="M68" s="95"/>
      <c r="N68" s="95"/>
      <c r="O68" s="95"/>
      <c r="P68" s="95"/>
      <c r="Q68" s="95"/>
      <c r="R68" s="95"/>
      <c r="S68" s="95"/>
      <c r="T68" s="95"/>
      <c r="U68" s="95"/>
      <c r="V68" s="95"/>
      <c r="W68" s="95"/>
      <c r="X68" s="95"/>
      <c r="Y68" s="95"/>
      <c r="Z68" s="95"/>
      <c r="AA68" s="95"/>
      <c r="AB68" s="95"/>
    </row>
    <row r="69" spans="1:28" ht="17.25" customHeight="1">
      <c r="A69" s="95"/>
      <c r="B69" s="114" t="s">
        <v>151</v>
      </c>
      <c r="C69" s="374" t="s">
        <v>181</v>
      </c>
      <c r="D69" s="286"/>
      <c r="E69" s="287"/>
      <c r="F69" s="390">
        <v>0.08</v>
      </c>
      <c r="G69" s="287"/>
      <c r="H69" s="152">
        <f t="shared" si="0"/>
        <v>60.99</v>
      </c>
      <c r="I69" s="95"/>
      <c r="J69" s="95"/>
      <c r="K69" s="95"/>
      <c r="L69" s="95"/>
      <c r="M69" s="95"/>
      <c r="N69" s="95"/>
      <c r="O69" s="95"/>
      <c r="P69" s="95"/>
      <c r="Q69" s="95"/>
      <c r="R69" s="95"/>
      <c r="S69" s="95"/>
      <c r="T69" s="95"/>
      <c r="U69" s="95"/>
      <c r="V69" s="95"/>
      <c r="W69" s="95"/>
      <c r="X69" s="95"/>
      <c r="Y69" s="95"/>
      <c r="Z69" s="95"/>
      <c r="AA69" s="95"/>
      <c r="AB69" s="95"/>
    </row>
    <row r="70" spans="1:28" ht="31.5" customHeight="1">
      <c r="A70" s="148"/>
      <c r="B70" s="404" t="s">
        <v>182</v>
      </c>
      <c r="C70" s="286"/>
      <c r="D70" s="286"/>
      <c r="E70" s="287"/>
      <c r="F70" s="405">
        <f>SUM(F62:G69)</f>
        <v>0.36800000000000005</v>
      </c>
      <c r="G70" s="287"/>
      <c r="H70" s="164">
        <f>SUM(H62:H69)</f>
        <v>280.54000000000002</v>
      </c>
      <c r="I70" s="148"/>
      <c r="J70" s="148"/>
      <c r="K70" s="148"/>
      <c r="L70" s="148"/>
      <c r="M70" s="148"/>
      <c r="N70" s="148"/>
      <c r="O70" s="148"/>
      <c r="P70" s="148"/>
      <c r="Q70" s="148"/>
      <c r="R70" s="148"/>
      <c r="S70" s="148"/>
      <c r="T70" s="148"/>
      <c r="U70" s="148"/>
      <c r="V70" s="148"/>
      <c r="W70" s="148"/>
      <c r="X70" s="148"/>
      <c r="Y70" s="148"/>
      <c r="Z70" s="148"/>
      <c r="AA70" s="148"/>
      <c r="AB70" s="148"/>
    </row>
    <row r="71" spans="1:28" ht="12.75" customHeight="1">
      <c r="A71" s="72"/>
      <c r="B71" s="160"/>
      <c r="C71" s="165"/>
      <c r="D71" s="165"/>
      <c r="E71" s="165"/>
      <c r="F71" s="166"/>
      <c r="G71" s="166"/>
      <c r="H71" s="167"/>
      <c r="I71" s="72"/>
      <c r="J71" s="72"/>
      <c r="K71" s="72"/>
      <c r="L71" s="72"/>
      <c r="M71" s="72"/>
      <c r="N71" s="72"/>
      <c r="O71" s="72"/>
      <c r="P71" s="72"/>
      <c r="Q71" s="72"/>
      <c r="R71" s="72"/>
      <c r="S71" s="72"/>
      <c r="T71" s="72"/>
      <c r="U71" s="72"/>
      <c r="V71" s="72"/>
      <c r="W71" s="72"/>
      <c r="X71" s="72"/>
      <c r="Y71" s="72"/>
      <c r="Z71" s="72"/>
      <c r="AA71" s="72"/>
      <c r="AB71" s="72"/>
    </row>
    <row r="72" spans="1:28" ht="21.75" customHeight="1">
      <c r="A72" s="72"/>
      <c r="B72" s="385" t="s">
        <v>183</v>
      </c>
      <c r="C72" s="293"/>
      <c r="D72" s="389" t="s">
        <v>184</v>
      </c>
      <c r="E72" s="286"/>
      <c r="F72" s="286"/>
      <c r="G72" s="286"/>
      <c r="H72" s="293"/>
      <c r="I72" s="72"/>
      <c r="J72" s="72"/>
      <c r="K72" s="72"/>
      <c r="L72" s="72"/>
      <c r="M72" s="72"/>
      <c r="N72" s="72"/>
      <c r="O72" s="72"/>
      <c r="P72" s="72"/>
      <c r="Q72" s="72"/>
      <c r="R72" s="72"/>
      <c r="S72" s="72"/>
      <c r="T72" s="72"/>
      <c r="U72" s="72"/>
      <c r="V72" s="72"/>
      <c r="W72" s="72"/>
      <c r="X72" s="72"/>
      <c r="Y72" s="72"/>
      <c r="Z72" s="72"/>
      <c r="AA72" s="72"/>
      <c r="AB72" s="72"/>
    </row>
    <row r="73" spans="1:28" ht="15.75" customHeight="1">
      <c r="A73" s="72"/>
      <c r="B73" s="162"/>
      <c r="C73" s="334" t="s">
        <v>164</v>
      </c>
      <c r="D73" s="286"/>
      <c r="E73" s="286"/>
      <c r="F73" s="286"/>
      <c r="G73" s="287"/>
      <c r="H73" s="259" t="s">
        <v>165</v>
      </c>
      <c r="I73" s="72"/>
      <c r="J73" s="72"/>
      <c r="K73" s="72"/>
      <c r="L73" s="72"/>
      <c r="M73" s="72"/>
      <c r="N73" s="72"/>
      <c r="O73" s="72"/>
      <c r="P73" s="72"/>
      <c r="Q73" s="72"/>
      <c r="R73" s="72"/>
      <c r="S73" s="72"/>
      <c r="T73" s="72"/>
      <c r="U73" s="72"/>
      <c r="V73" s="72"/>
      <c r="W73" s="72"/>
      <c r="X73" s="72"/>
      <c r="Y73" s="72"/>
      <c r="Z73" s="72"/>
      <c r="AA73" s="72"/>
      <c r="AB73" s="72"/>
    </row>
    <row r="74" spans="1:28" ht="16.5" customHeight="1">
      <c r="A74" s="95"/>
      <c r="B74" s="408" t="s">
        <v>107</v>
      </c>
      <c r="C74" s="410" t="s">
        <v>298</v>
      </c>
      <c r="D74" s="394" t="s">
        <v>299</v>
      </c>
      <c r="E74" s="395"/>
      <c r="F74" s="396">
        <f>H35</f>
        <v>719.21363636363628</v>
      </c>
      <c r="G74" s="395"/>
      <c r="H74" s="409">
        <f>IF(F76&lt;=0,"-",ROUND((((F78*F76)*2)-(F74*0.06))*(1-0.0925),2)*1)</f>
        <v>82.08</v>
      </c>
      <c r="I74" s="95"/>
      <c r="J74" s="95"/>
      <c r="K74" s="95"/>
      <c r="L74" s="95"/>
      <c r="M74" s="95"/>
      <c r="N74" s="95"/>
      <c r="O74" s="95"/>
      <c r="P74" s="95"/>
      <c r="Q74" s="95"/>
      <c r="R74" s="95"/>
      <c r="S74" s="95"/>
      <c r="T74" s="95"/>
      <c r="U74" s="95"/>
      <c r="V74" s="95"/>
      <c r="W74" s="95"/>
      <c r="X74" s="95"/>
      <c r="Y74" s="95"/>
      <c r="Z74" s="95"/>
      <c r="AA74" s="95"/>
      <c r="AB74" s="95"/>
    </row>
    <row r="75" spans="1:28" ht="16.5" customHeight="1">
      <c r="A75" s="95"/>
      <c r="B75" s="324"/>
      <c r="C75" s="411"/>
      <c r="D75" s="412" t="s">
        <v>187</v>
      </c>
      <c r="E75" s="398"/>
      <c r="F75" s="397">
        <f>'1-ABA-DE-CARREGAMENTO'!C57</f>
        <v>2</v>
      </c>
      <c r="G75" s="398"/>
      <c r="H75" s="324"/>
      <c r="I75" s="264"/>
      <c r="J75" s="95"/>
      <c r="K75" s="95"/>
      <c r="L75" s="95"/>
      <c r="M75" s="95"/>
      <c r="N75" s="95"/>
      <c r="O75" s="95"/>
      <c r="P75" s="95"/>
      <c r="Q75" s="95"/>
      <c r="R75" s="95"/>
      <c r="S75" s="95"/>
      <c r="T75" s="95"/>
      <c r="U75" s="95"/>
      <c r="V75" s="95"/>
      <c r="W75" s="95"/>
      <c r="X75" s="95"/>
      <c r="Y75" s="95"/>
      <c r="Z75" s="95"/>
      <c r="AA75" s="95"/>
      <c r="AB75" s="95"/>
    </row>
    <row r="76" spans="1:28" ht="27.75" customHeight="1">
      <c r="A76" s="95"/>
      <c r="B76" s="325"/>
      <c r="C76" s="339"/>
      <c r="D76" s="413" t="s">
        <v>300</v>
      </c>
      <c r="E76" s="400"/>
      <c r="F76" s="399">
        <f>'1-ABA-DE-CARREGAMENTO'!C56</f>
        <v>3.34</v>
      </c>
      <c r="G76" s="400"/>
      <c r="H76" s="325"/>
      <c r="I76" s="168"/>
      <c r="J76" s="168"/>
      <c r="K76" s="95"/>
      <c r="L76" s="95"/>
      <c r="M76" s="95"/>
      <c r="N76" s="95"/>
      <c r="O76" s="95"/>
      <c r="P76" s="95"/>
      <c r="Q76" s="95"/>
      <c r="R76" s="95"/>
      <c r="S76" s="95"/>
      <c r="T76" s="95"/>
      <c r="U76" s="95"/>
      <c r="V76" s="95"/>
      <c r="W76" s="95"/>
      <c r="X76" s="95"/>
      <c r="Y76" s="95"/>
      <c r="Z76" s="95"/>
      <c r="AA76" s="95"/>
      <c r="AB76" s="95"/>
    </row>
    <row r="77" spans="1:28" ht="28.5" customHeight="1">
      <c r="A77" s="95"/>
      <c r="B77" s="408" t="s">
        <v>109</v>
      </c>
      <c r="C77" s="414" t="s">
        <v>189</v>
      </c>
      <c r="D77" s="415" t="s">
        <v>301</v>
      </c>
      <c r="E77" s="416"/>
      <c r="F77" s="401">
        <f>'1-ABA-DE-CARREGAMENTO'!C54</f>
        <v>10.09</v>
      </c>
      <c r="G77" s="395"/>
      <c r="H77" s="402">
        <f>ROUND(((F77*F78)-((F77*F78)*F79))*(1-0.0925),2)</f>
        <v>148.34</v>
      </c>
      <c r="I77" s="168"/>
      <c r="J77" s="168"/>
      <c r="K77" s="95"/>
      <c r="L77" s="95"/>
      <c r="M77" s="95"/>
      <c r="N77" s="95"/>
      <c r="O77" s="95"/>
      <c r="P77" s="95"/>
      <c r="Q77" s="95"/>
      <c r="R77" s="95"/>
      <c r="S77" s="95"/>
      <c r="T77" s="95"/>
      <c r="U77" s="95"/>
      <c r="V77" s="95"/>
      <c r="W77" s="95"/>
      <c r="X77" s="95"/>
      <c r="Y77" s="95"/>
      <c r="Z77" s="95"/>
      <c r="AA77" s="95"/>
      <c r="AB77" s="95"/>
    </row>
    <row r="78" spans="1:28" ht="16.5" customHeight="1">
      <c r="A78" s="95"/>
      <c r="B78" s="324"/>
      <c r="C78" s="324"/>
      <c r="D78" s="412" t="s">
        <v>191</v>
      </c>
      <c r="E78" s="398"/>
      <c r="F78" s="397">
        <f>'1-ABA-DE-CARREGAMENTO'!C55</f>
        <v>20</v>
      </c>
      <c r="G78" s="398"/>
      <c r="H78" s="324"/>
      <c r="I78" s="95"/>
      <c r="J78" s="168"/>
      <c r="K78" s="95"/>
      <c r="L78" s="95"/>
      <c r="M78" s="95"/>
      <c r="N78" s="95"/>
      <c r="O78" s="95"/>
      <c r="P78" s="95"/>
      <c r="Q78" s="95"/>
      <c r="R78" s="95"/>
      <c r="S78" s="95"/>
      <c r="T78" s="95"/>
      <c r="U78" s="95"/>
      <c r="V78" s="95"/>
      <c r="W78" s="95"/>
      <c r="X78" s="95"/>
      <c r="Y78" s="95"/>
      <c r="Z78" s="95"/>
      <c r="AA78" s="95"/>
      <c r="AB78" s="95"/>
    </row>
    <row r="79" spans="1:28" ht="16.5" customHeight="1">
      <c r="A79" s="95"/>
      <c r="B79" s="325"/>
      <c r="C79" s="325"/>
      <c r="D79" s="418" t="s">
        <v>192</v>
      </c>
      <c r="E79" s="400"/>
      <c r="F79" s="403">
        <f>'1-ABA-DE-CARREGAMENTO'!C52</f>
        <v>0.19</v>
      </c>
      <c r="G79" s="400"/>
      <c r="H79" s="325"/>
      <c r="I79" s="95"/>
      <c r="J79" s="168"/>
      <c r="K79" s="95"/>
      <c r="L79" s="95"/>
      <c r="M79" s="95"/>
      <c r="N79" s="95"/>
      <c r="O79" s="95"/>
      <c r="P79" s="95"/>
      <c r="Q79" s="95"/>
      <c r="R79" s="95"/>
      <c r="S79" s="95"/>
      <c r="T79" s="95"/>
      <c r="U79" s="95"/>
      <c r="V79" s="95"/>
      <c r="W79" s="95"/>
      <c r="X79" s="95"/>
      <c r="Y79" s="95"/>
      <c r="Z79" s="95"/>
      <c r="AA79" s="95"/>
      <c r="AB79" s="95"/>
    </row>
    <row r="80" spans="1:28" ht="16.5" customHeight="1">
      <c r="A80" s="95"/>
      <c r="B80" s="114" t="s">
        <v>111</v>
      </c>
      <c r="C80" s="374" t="s">
        <v>193</v>
      </c>
      <c r="D80" s="286"/>
      <c r="E80" s="286"/>
      <c r="F80" s="286"/>
      <c r="G80" s="287"/>
      <c r="H80" s="171">
        <v>0</v>
      </c>
      <c r="I80" s="95"/>
      <c r="J80" s="95"/>
      <c r="K80" s="95"/>
      <c r="L80" s="95"/>
      <c r="M80" s="95"/>
      <c r="N80" s="95"/>
      <c r="O80" s="95"/>
      <c r="P80" s="95"/>
      <c r="Q80" s="95"/>
      <c r="R80" s="95"/>
      <c r="S80" s="95"/>
      <c r="T80" s="95"/>
      <c r="U80" s="95"/>
      <c r="V80" s="95"/>
      <c r="W80" s="95"/>
      <c r="X80" s="95"/>
      <c r="Y80" s="95"/>
      <c r="Z80" s="95"/>
      <c r="AA80" s="95"/>
      <c r="AB80" s="95"/>
    </row>
    <row r="81" spans="1:29" ht="32.25" customHeight="1">
      <c r="A81" s="95"/>
      <c r="B81" s="114" t="s">
        <v>114</v>
      </c>
      <c r="C81" s="363" t="s">
        <v>194</v>
      </c>
      <c r="D81" s="286"/>
      <c r="E81" s="286"/>
      <c r="F81" s="286"/>
      <c r="G81" s="287"/>
      <c r="H81" s="171">
        <f>'1-ABA-DE-CARREGAMENTO'!C59</f>
        <v>17.32</v>
      </c>
      <c r="I81" s="95"/>
      <c r="J81" s="95"/>
      <c r="K81" s="95"/>
      <c r="L81" s="95"/>
      <c r="M81" s="95"/>
      <c r="N81" s="95"/>
      <c r="O81" s="95"/>
      <c r="P81" s="95"/>
      <c r="Q81" s="95"/>
      <c r="R81" s="95"/>
      <c r="S81" s="95"/>
      <c r="T81" s="95"/>
      <c r="U81" s="95"/>
      <c r="V81" s="95"/>
      <c r="W81" s="95"/>
      <c r="X81" s="95"/>
      <c r="Y81" s="95"/>
      <c r="Z81" s="95"/>
      <c r="AA81" s="95"/>
      <c r="AB81" s="95"/>
    </row>
    <row r="82" spans="1:29" ht="16.5" customHeight="1">
      <c r="A82" s="95"/>
      <c r="B82" s="114" t="s">
        <v>145</v>
      </c>
      <c r="C82" s="374" t="s">
        <v>195</v>
      </c>
      <c r="D82" s="286"/>
      <c r="E82" s="286"/>
      <c r="F82" s="286"/>
      <c r="G82" s="287"/>
      <c r="H82" s="171">
        <v>0</v>
      </c>
      <c r="I82" s="95"/>
      <c r="J82" s="95"/>
      <c r="K82" s="95"/>
      <c r="L82" s="95"/>
      <c r="M82" s="95"/>
      <c r="N82" s="95"/>
      <c r="O82" s="95"/>
      <c r="P82" s="95"/>
      <c r="Q82" s="95"/>
      <c r="R82" s="95"/>
      <c r="S82" s="95"/>
      <c r="T82" s="95"/>
      <c r="U82" s="95"/>
      <c r="V82" s="95"/>
      <c r="W82" s="95"/>
      <c r="X82" s="95"/>
      <c r="Y82" s="95"/>
      <c r="Z82" s="95"/>
      <c r="AA82" s="95"/>
      <c r="AB82" s="95"/>
      <c r="AC82" s="95"/>
    </row>
    <row r="83" spans="1:29" ht="16.5" customHeight="1">
      <c r="A83" s="95"/>
      <c r="B83" s="336" t="s">
        <v>147</v>
      </c>
      <c r="C83" s="420" t="s">
        <v>158</v>
      </c>
      <c r="D83" s="417"/>
      <c r="E83" s="286"/>
      <c r="F83" s="286"/>
      <c r="G83" s="287"/>
      <c r="H83" s="171">
        <v>0</v>
      </c>
      <c r="I83" s="95"/>
      <c r="J83" s="95"/>
      <c r="K83" s="95"/>
      <c r="L83" s="95"/>
      <c r="M83" s="95"/>
      <c r="N83" s="95"/>
      <c r="O83" s="95"/>
      <c r="P83" s="95"/>
      <c r="Q83" s="95"/>
      <c r="R83" s="95"/>
      <c r="S83" s="95"/>
      <c r="T83" s="95"/>
      <c r="U83" s="95"/>
      <c r="V83" s="95"/>
      <c r="W83" s="95"/>
      <c r="X83" s="95"/>
      <c r="Y83" s="95"/>
      <c r="Z83" s="95"/>
      <c r="AA83" s="95"/>
      <c r="AB83" s="95"/>
      <c r="AC83" s="95"/>
    </row>
    <row r="84" spans="1:29" ht="16.5" customHeight="1">
      <c r="A84" s="95"/>
      <c r="B84" s="419"/>
      <c r="C84" s="324"/>
      <c r="D84" s="417"/>
      <c r="E84" s="286"/>
      <c r="F84" s="286"/>
      <c r="G84" s="287"/>
      <c r="H84" s="171">
        <v>0</v>
      </c>
      <c r="I84" s="95"/>
      <c r="J84" s="95"/>
      <c r="K84" s="95"/>
      <c r="L84" s="95"/>
      <c r="M84" s="95"/>
      <c r="N84" s="95"/>
      <c r="O84" s="95"/>
      <c r="P84" s="95"/>
      <c r="Q84" s="95"/>
      <c r="R84" s="95"/>
      <c r="S84" s="95"/>
      <c r="T84" s="95"/>
      <c r="U84" s="95"/>
      <c r="V84" s="95"/>
      <c r="W84" s="95"/>
      <c r="X84" s="95"/>
      <c r="Y84" s="95"/>
      <c r="Z84" s="95"/>
      <c r="AA84" s="95"/>
      <c r="AB84" s="95"/>
      <c r="AC84" s="95"/>
    </row>
    <row r="85" spans="1:29" ht="16.5" customHeight="1">
      <c r="A85" s="95"/>
      <c r="B85" s="337"/>
      <c r="C85" s="325"/>
      <c r="D85" s="417"/>
      <c r="E85" s="286"/>
      <c r="F85" s="286"/>
      <c r="G85" s="287"/>
      <c r="H85" s="171">
        <v>0</v>
      </c>
      <c r="I85" s="95"/>
      <c r="J85" s="95"/>
      <c r="K85" s="95"/>
      <c r="L85" s="95"/>
      <c r="M85" s="95"/>
      <c r="N85" s="95"/>
      <c r="O85" s="95"/>
      <c r="P85" s="95"/>
      <c r="Q85" s="95"/>
      <c r="R85" s="95"/>
      <c r="S85" s="95"/>
      <c r="T85" s="95"/>
      <c r="U85" s="95"/>
      <c r="V85" s="95"/>
      <c r="W85" s="95"/>
      <c r="X85" s="95"/>
      <c r="Y85" s="95"/>
      <c r="Z85" s="95"/>
      <c r="AA85" s="95"/>
      <c r="AB85" s="95"/>
      <c r="AC85" s="95"/>
    </row>
    <row r="86" spans="1:29" ht="28.5" customHeight="1">
      <c r="A86" s="148"/>
      <c r="B86" s="385" t="s">
        <v>196</v>
      </c>
      <c r="C86" s="286"/>
      <c r="D86" s="286"/>
      <c r="E86" s="286"/>
      <c r="F86" s="286"/>
      <c r="G86" s="287"/>
      <c r="H86" s="172">
        <f>SUM(H73:H85)</f>
        <v>247.74</v>
      </c>
      <c r="I86" s="148"/>
      <c r="J86" s="148"/>
      <c r="K86" s="148"/>
      <c r="L86" s="148"/>
      <c r="M86" s="148"/>
      <c r="N86" s="148"/>
      <c r="O86" s="148"/>
      <c r="P86" s="148"/>
      <c r="Q86" s="148"/>
      <c r="R86" s="148"/>
      <c r="S86" s="148"/>
      <c r="T86" s="148"/>
      <c r="U86" s="148"/>
      <c r="V86" s="148"/>
      <c r="W86" s="148"/>
      <c r="X86" s="148"/>
      <c r="Y86" s="148"/>
      <c r="Z86" s="148"/>
      <c r="AA86" s="148"/>
      <c r="AB86" s="148"/>
      <c r="AC86" s="148"/>
    </row>
    <row r="87" spans="1:29" ht="12" customHeight="1">
      <c r="A87" s="72"/>
      <c r="B87" s="140" t="s">
        <v>132</v>
      </c>
      <c r="C87" s="421" t="s">
        <v>197</v>
      </c>
      <c r="D87" s="286"/>
      <c r="E87" s="286"/>
      <c r="F87" s="286"/>
      <c r="G87" s="286"/>
      <c r="H87" s="360"/>
      <c r="I87" s="72"/>
      <c r="J87" s="72"/>
      <c r="K87" s="72"/>
      <c r="L87" s="72"/>
      <c r="M87" s="72"/>
      <c r="N87" s="72"/>
      <c r="O87" s="72"/>
      <c r="P87" s="72"/>
      <c r="Q87" s="72"/>
      <c r="R87" s="72"/>
      <c r="S87" s="72"/>
      <c r="T87" s="72"/>
      <c r="U87" s="72"/>
      <c r="V87" s="72"/>
      <c r="W87" s="72"/>
      <c r="X87" s="72"/>
      <c r="Y87" s="72"/>
      <c r="Z87" s="72"/>
      <c r="AA87" s="72"/>
      <c r="AB87" s="72"/>
      <c r="AC87" s="72"/>
    </row>
    <row r="88" spans="1:29" ht="12" customHeight="1">
      <c r="A88" s="72"/>
      <c r="B88" s="173"/>
      <c r="C88" s="134"/>
      <c r="D88" s="134"/>
      <c r="E88" s="134"/>
      <c r="F88" s="134"/>
      <c r="G88" s="134"/>
      <c r="H88" s="174"/>
      <c r="I88" s="72"/>
      <c r="J88" s="72"/>
      <c r="K88" s="72"/>
      <c r="L88" s="72"/>
      <c r="M88" s="72"/>
      <c r="N88" s="72"/>
      <c r="O88" s="72"/>
      <c r="P88" s="72"/>
      <c r="Q88" s="72"/>
      <c r="R88" s="72"/>
      <c r="S88" s="72"/>
      <c r="T88" s="72"/>
      <c r="U88" s="72"/>
      <c r="V88" s="72"/>
      <c r="W88" s="72"/>
      <c r="X88" s="72"/>
      <c r="Y88" s="72"/>
      <c r="Z88" s="72"/>
      <c r="AA88" s="72"/>
      <c r="AB88" s="72"/>
      <c r="AC88" s="72"/>
    </row>
    <row r="89" spans="1:29" ht="30" customHeight="1">
      <c r="A89" s="72"/>
      <c r="B89" s="385" t="s">
        <v>198</v>
      </c>
      <c r="C89" s="293"/>
      <c r="D89" s="389" t="s">
        <v>199</v>
      </c>
      <c r="E89" s="286"/>
      <c r="F89" s="286"/>
      <c r="G89" s="286"/>
      <c r="H89" s="293"/>
      <c r="I89" s="72"/>
      <c r="J89" s="72"/>
      <c r="K89" s="72"/>
      <c r="L89" s="72"/>
      <c r="M89" s="72"/>
      <c r="N89" s="72"/>
      <c r="O89" s="72"/>
      <c r="P89" s="72"/>
      <c r="Q89" s="72"/>
      <c r="R89" s="72"/>
      <c r="S89" s="72"/>
      <c r="T89" s="72"/>
      <c r="U89" s="72"/>
      <c r="V89" s="72"/>
      <c r="W89" s="72"/>
      <c r="X89" s="72"/>
      <c r="Y89" s="72"/>
      <c r="Z89" s="72"/>
      <c r="AA89" s="72"/>
      <c r="AB89" s="72"/>
      <c r="AC89" s="72"/>
    </row>
    <row r="90" spans="1:29" ht="18.75" customHeight="1">
      <c r="A90" s="72"/>
      <c r="B90" s="175">
        <v>2</v>
      </c>
      <c r="C90" s="422" t="s">
        <v>164</v>
      </c>
      <c r="D90" s="286"/>
      <c r="E90" s="286"/>
      <c r="F90" s="286"/>
      <c r="G90" s="287"/>
      <c r="H90" s="176" t="s">
        <v>165</v>
      </c>
      <c r="I90" s="72"/>
      <c r="J90" s="72"/>
      <c r="K90" s="72"/>
      <c r="L90" s="72"/>
      <c r="M90" s="72"/>
      <c r="N90" s="72"/>
      <c r="O90" s="72"/>
      <c r="P90" s="72"/>
      <c r="Q90" s="72"/>
      <c r="R90" s="72"/>
      <c r="S90" s="72"/>
      <c r="T90" s="72"/>
      <c r="U90" s="72"/>
      <c r="V90" s="72"/>
      <c r="W90" s="72"/>
      <c r="X90" s="72"/>
      <c r="Y90" s="72"/>
      <c r="Z90" s="72"/>
      <c r="AA90" s="72"/>
      <c r="AB90" s="72"/>
      <c r="AC90" s="72"/>
    </row>
    <row r="91" spans="1:29" ht="15" customHeight="1">
      <c r="A91" s="95"/>
      <c r="B91" s="177" t="s">
        <v>200</v>
      </c>
      <c r="C91" s="363" t="s">
        <v>201</v>
      </c>
      <c r="D91" s="286"/>
      <c r="E91" s="286"/>
      <c r="F91" s="286"/>
      <c r="G91" s="287"/>
      <c r="H91" s="152">
        <f>H58</f>
        <v>118.42326052985452</v>
      </c>
      <c r="I91" s="95"/>
      <c r="J91" s="95"/>
      <c r="K91" s="95"/>
      <c r="L91" s="95"/>
      <c r="M91" s="95"/>
      <c r="N91" s="95"/>
      <c r="O91" s="95"/>
      <c r="P91" s="95"/>
      <c r="Q91" s="95"/>
      <c r="R91" s="95"/>
      <c r="S91" s="95"/>
      <c r="T91" s="95"/>
      <c r="U91" s="95"/>
      <c r="V91" s="95"/>
      <c r="W91" s="95"/>
      <c r="X91" s="95"/>
      <c r="Y91" s="95"/>
      <c r="Z91" s="95"/>
      <c r="AA91" s="95"/>
      <c r="AB91" s="95"/>
      <c r="AC91" s="95"/>
    </row>
    <row r="92" spans="1:29" ht="15" customHeight="1">
      <c r="A92" s="95"/>
      <c r="B92" s="177" t="s">
        <v>202</v>
      </c>
      <c r="C92" s="363" t="s">
        <v>203</v>
      </c>
      <c r="D92" s="286"/>
      <c r="E92" s="286"/>
      <c r="F92" s="286"/>
      <c r="G92" s="287"/>
      <c r="H92" s="152">
        <f>H70</f>
        <v>280.54000000000002</v>
      </c>
      <c r="I92" s="95"/>
      <c r="J92" s="95"/>
      <c r="K92" s="95"/>
      <c r="L92" s="95"/>
      <c r="M92" s="95"/>
      <c r="N92" s="95"/>
      <c r="O92" s="95"/>
      <c r="P92" s="95"/>
      <c r="Q92" s="95"/>
      <c r="R92" s="95"/>
      <c r="S92" s="95"/>
      <c r="T92" s="95"/>
      <c r="U92" s="95"/>
      <c r="V92" s="95"/>
      <c r="W92" s="95"/>
      <c r="X92" s="95"/>
      <c r="Y92" s="95"/>
      <c r="Z92" s="95"/>
      <c r="AA92" s="95"/>
      <c r="AB92" s="95"/>
      <c r="AC92" s="95"/>
    </row>
    <row r="93" spans="1:29" ht="15" customHeight="1">
      <c r="A93" s="95"/>
      <c r="B93" s="177" t="s">
        <v>204</v>
      </c>
      <c r="C93" s="374" t="s">
        <v>184</v>
      </c>
      <c r="D93" s="286"/>
      <c r="E93" s="286"/>
      <c r="F93" s="286"/>
      <c r="G93" s="287"/>
      <c r="H93" s="152">
        <f>H86</f>
        <v>247.74</v>
      </c>
      <c r="I93" s="95"/>
      <c r="J93" s="95"/>
      <c r="K93" s="95"/>
      <c r="L93" s="95"/>
      <c r="M93" s="95"/>
      <c r="N93" s="95"/>
      <c r="O93" s="95"/>
      <c r="P93" s="95"/>
      <c r="Q93" s="95"/>
      <c r="R93" s="95"/>
      <c r="S93" s="95"/>
      <c r="T93" s="95"/>
      <c r="U93" s="95"/>
      <c r="V93" s="95"/>
      <c r="W93" s="95"/>
      <c r="X93" s="95"/>
      <c r="Y93" s="95"/>
      <c r="Z93" s="95"/>
      <c r="AA93" s="95"/>
      <c r="AB93" s="95"/>
      <c r="AC93" s="95"/>
    </row>
    <row r="94" spans="1:29" ht="28.5" customHeight="1">
      <c r="A94" s="95"/>
      <c r="B94" s="423" t="s">
        <v>205</v>
      </c>
      <c r="C94" s="376"/>
      <c r="D94" s="376"/>
      <c r="E94" s="376"/>
      <c r="F94" s="376"/>
      <c r="G94" s="377"/>
      <c r="H94" s="178">
        <f>SUM(H91:H93)</f>
        <v>646.70326052985456</v>
      </c>
      <c r="I94" s="95"/>
      <c r="J94" s="95"/>
      <c r="K94" s="95"/>
      <c r="L94" s="95"/>
      <c r="M94" s="95"/>
      <c r="N94" s="95"/>
      <c r="O94" s="95"/>
      <c r="P94" s="95"/>
      <c r="Q94" s="95"/>
      <c r="R94" s="95"/>
      <c r="S94" s="95"/>
      <c r="T94" s="95"/>
      <c r="U94" s="95"/>
      <c r="V94" s="95"/>
      <c r="W94" s="95"/>
      <c r="X94" s="95"/>
      <c r="Y94" s="95"/>
      <c r="Z94" s="95"/>
      <c r="AA94" s="95"/>
      <c r="AB94" s="95"/>
      <c r="AC94" s="95"/>
    </row>
    <row r="95" spans="1:29" ht="78" customHeight="1">
      <c r="A95" s="95"/>
      <c r="B95" s="14"/>
      <c r="C95" s="179"/>
      <c r="D95" s="179"/>
      <c r="E95" s="179"/>
      <c r="F95" s="179"/>
      <c r="G95" s="179"/>
      <c r="H95" s="180"/>
      <c r="I95" s="95"/>
      <c r="J95" s="95"/>
      <c r="K95" s="95"/>
      <c r="L95" s="95"/>
      <c r="M95" s="95"/>
      <c r="N95" s="95"/>
      <c r="O95" s="95"/>
      <c r="P95" s="95"/>
      <c r="Q95" s="95"/>
      <c r="R95" s="95"/>
      <c r="S95" s="95"/>
      <c r="T95" s="95"/>
      <c r="U95" s="95"/>
      <c r="V95" s="95"/>
      <c r="W95" s="95"/>
      <c r="X95" s="95"/>
      <c r="Y95" s="95"/>
      <c r="Z95" s="95"/>
      <c r="AA95" s="95"/>
      <c r="AB95" s="95"/>
      <c r="AC95" s="95"/>
    </row>
    <row r="96" spans="1:29" ht="19.5" customHeight="1">
      <c r="A96" s="95"/>
      <c r="B96" s="424" t="s">
        <v>206</v>
      </c>
      <c r="C96" s="333"/>
      <c r="D96" s="422" t="s">
        <v>207</v>
      </c>
      <c r="E96" s="286"/>
      <c r="F96" s="286"/>
      <c r="G96" s="286"/>
      <c r="H96" s="293"/>
      <c r="I96" s="95"/>
      <c r="J96" s="95"/>
      <c r="K96" s="95"/>
      <c r="L96" s="95"/>
      <c r="M96" s="95"/>
      <c r="N96" s="95"/>
      <c r="O96" s="95"/>
      <c r="P96" s="95"/>
      <c r="Q96" s="95"/>
      <c r="R96" s="95"/>
      <c r="S96" s="95"/>
      <c r="T96" s="95"/>
      <c r="U96" s="95"/>
      <c r="V96" s="95"/>
      <c r="W96" s="95"/>
      <c r="X96" s="95"/>
      <c r="Y96" s="95"/>
      <c r="Z96" s="95"/>
      <c r="AA96" s="95"/>
      <c r="AB96" s="95"/>
      <c r="AC96" s="95"/>
    </row>
    <row r="97" spans="1:29" ht="15.75" customHeight="1">
      <c r="A97" s="72"/>
      <c r="B97" s="151"/>
      <c r="C97" s="334" t="s">
        <v>164</v>
      </c>
      <c r="D97" s="286"/>
      <c r="E97" s="286"/>
      <c r="F97" s="286"/>
      <c r="G97" s="287"/>
      <c r="H97" s="137" t="s">
        <v>165</v>
      </c>
      <c r="I97" s="72"/>
      <c r="J97" s="72"/>
      <c r="K97" s="72"/>
      <c r="L97" s="72"/>
      <c r="M97" s="72"/>
      <c r="N97" s="72"/>
      <c r="O97" s="72"/>
      <c r="P97" s="72"/>
      <c r="Q97" s="72"/>
      <c r="R97" s="72"/>
      <c r="S97" s="72"/>
      <c r="T97" s="72"/>
      <c r="U97" s="72"/>
      <c r="V97" s="72"/>
      <c r="W97" s="72"/>
      <c r="X97" s="72"/>
      <c r="Y97" s="72"/>
      <c r="Z97" s="72"/>
      <c r="AA97" s="72"/>
      <c r="AB97" s="72"/>
      <c r="AC97" s="72"/>
    </row>
    <row r="98" spans="1:29" ht="15" customHeight="1">
      <c r="A98" s="72"/>
      <c r="B98" s="114" t="s">
        <v>107</v>
      </c>
      <c r="C98" s="425" t="s">
        <v>208</v>
      </c>
      <c r="D98" s="286"/>
      <c r="E98" s="286"/>
      <c r="F98" s="286"/>
      <c r="G98" s="287"/>
      <c r="H98" s="181">
        <f>ROUND((H49/12)+(H54/12)+(H49/12/12)+(H55/12),2)*0.05</f>
        <v>3.8020000000000005</v>
      </c>
      <c r="I98" s="72"/>
      <c r="J98" s="72"/>
      <c r="K98" s="72"/>
      <c r="L98" s="72"/>
      <c r="M98" s="72"/>
      <c r="N98" s="72"/>
      <c r="O98" s="72"/>
      <c r="P98" s="72"/>
      <c r="Q98" s="72"/>
      <c r="R98" s="72"/>
      <c r="S98" s="72"/>
      <c r="T98" s="72"/>
      <c r="U98" s="72"/>
      <c r="V98" s="72"/>
      <c r="W98" s="72"/>
      <c r="X98" s="72"/>
      <c r="Y98" s="72"/>
      <c r="Z98" s="72"/>
      <c r="AA98" s="72"/>
      <c r="AB98" s="72"/>
      <c r="AC98" s="72"/>
    </row>
    <row r="99" spans="1:29" ht="15" customHeight="1">
      <c r="A99" s="72"/>
      <c r="B99" s="114" t="s">
        <v>109</v>
      </c>
      <c r="C99" s="425" t="s">
        <v>209</v>
      </c>
      <c r="D99" s="286"/>
      <c r="E99" s="286"/>
      <c r="F99" s="286"/>
      <c r="G99" s="287"/>
      <c r="H99" s="181">
        <f>H98*F69</f>
        <v>0.30416000000000004</v>
      </c>
      <c r="I99" s="72"/>
      <c r="J99" s="72"/>
      <c r="K99" s="72"/>
      <c r="L99" s="72"/>
      <c r="M99" s="72"/>
      <c r="N99" s="72"/>
      <c r="O99" s="72"/>
      <c r="P99" s="72"/>
      <c r="Q99" s="72"/>
      <c r="R99" s="72"/>
      <c r="S99" s="72"/>
      <c r="T99" s="72"/>
      <c r="U99" s="72"/>
      <c r="V99" s="72"/>
      <c r="W99" s="72"/>
      <c r="X99" s="72"/>
      <c r="Y99" s="72"/>
      <c r="Z99" s="72"/>
      <c r="AA99" s="72"/>
      <c r="AB99" s="72"/>
      <c r="AC99" s="72"/>
    </row>
    <row r="100" spans="1:29" ht="15" customHeight="1">
      <c r="A100" s="72"/>
      <c r="B100" s="114" t="s">
        <v>111</v>
      </c>
      <c r="C100" s="428" t="s">
        <v>302</v>
      </c>
      <c r="D100" s="286"/>
      <c r="E100" s="286"/>
      <c r="F100" s="286"/>
      <c r="G100" s="287"/>
      <c r="H100" s="181">
        <f>ROUND((((H49*0.08)*0.4)*0.06),2)</f>
        <v>1.46</v>
      </c>
      <c r="I100" s="72"/>
      <c r="J100" s="72"/>
      <c r="K100" s="72"/>
      <c r="L100" s="72"/>
      <c r="M100" s="72"/>
      <c r="N100" s="72"/>
      <c r="O100" s="72"/>
      <c r="P100" s="72"/>
      <c r="Q100" s="72"/>
      <c r="R100" s="72"/>
      <c r="S100" s="72"/>
      <c r="T100" s="72"/>
      <c r="U100" s="72"/>
      <c r="V100" s="72"/>
      <c r="W100" s="72"/>
      <c r="X100" s="72"/>
      <c r="Y100" s="72"/>
      <c r="Z100" s="72"/>
      <c r="AA100" s="72"/>
      <c r="AB100" s="72"/>
      <c r="AC100" s="72"/>
    </row>
    <row r="101" spans="1:29" ht="15" customHeight="1">
      <c r="A101" s="72"/>
      <c r="B101" s="114" t="s">
        <v>114</v>
      </c>
      <c r="C101" s="425" t="s">
        <v>211</v>
      </c>
      <c r="D101" s="286"/>
      <c r="E101" s="286"/>
      <c r="F101" s="286"/>
      <c r="G101" s="287"/>
      <c r="H101" s="181">
        <f>ROUND(((H49/30)*7)/H14*0.9,2)</f>
        <v>5.34</v>
      </c>
      <c r="I101" s="72"/>
      <c r="J101" s="72"/>
      <c r="K101" s="72"/>
      <c r="L101" s="72"/>
      <c r="M101" s="72"/>
      <c r="N101" s="72"/>
      <c r="O101" s="72"/>
      <c r="P101" s="72"/>
      <c r="Q101" s="72"/>
      <c r="R101" s="72"/>
      <c r="S101" s="72"/>
      <c r="T101" s="72"/>
      <c r="U101" s="72"/>
      <c r="V101" s="72"/>
      <c r="W101" s="72"/>
      <c r="X101" s="72"/>
      <c r="Y101" s="72"/>
      <c r="Z101" s="72"/>
      <c r="AA101" s="72"/>
      <c r="AB101" s="72"/>
      <c r="AC101" s="72"/>
    </row>
    <row r="102" spans="1:29" ht="15" customHeight="1">
      <c r="A102" s="72"/>
      <c r="B102" s="114" t="s">
        <v>145</v>
      </c>
      <c r="C102" s="425" t="s">
        <v>212</v>
      </c>
      <c r="D102" s="286"/>
      <c r="E102" s="286"/>
      <c r="F102" s="286"/>
      <c r="G102" s="287"/>
      <c r="H102" s="182">
        <f>ROUND(H101*F70,2)</f>
        <v>1.97</v>
      </c>
      <c r="I102" s="72"/>
      <c r="J102" s="72"/>
      <c r="K102" s="72"/>
      <c r="L102" s="72"/>
      <c r="M102" s="72"/>
      <c r="N102" s="72"/>
      <c r="O102" s="72"/>
      <c r="P102" s="72"/>
      <c r="Q102" s="72"/>
      <c r="R102" s="72"/>
      <c r="S102" s="72"/>
      <c r="T102" s="72"/>
      <c r="U102" s="72"/>
      <c r="V102" s="72"/>
      <c r="W102" s="72"/>
      <c r="X102" s="72"/>
      <c r="Y102" s="72"/>
      <c r="Z102" s="72"/>
      <c r="AA102" s="72"/>
      <c r="AB102" s="72"/>
      <c r="AC102" s="72"/>
    </row>
    <row r="103" spans="1:29" ht="15" customHeight="1">
      <c r="A103" s="72"/>
      <c r="B103" s="114" t="s">
        <v>114</v>
      </c>
      <c r="C103" s="428" t="s">
        <v>303</v>
      </c>
      <c r="D103" s="286"/>
      <c r="E103" s="286"/>
      <c r="F103" s="286"/>
      <c r="G103" s="287"/>
      <c r="H103" s="181">
        <f>ROUND(0.08*0.4*(H49+H54+H55+H110)*0.9,2)</f>
        <v>26.75</v>
      </c>
      <c r="I103" s="72"/>
      <c r="J103" s="72"/>
      <c r="K103" s="72"/>
      <c r="L103" s="72"/>
      <c r="M103" s="72"/>
      <c r="N103" s="72"/>
      <c r="O103" s="72"/>
      <c r="P103" s="72"/>
      <c r="Q103" s="72"/>
      <c r="R103" s="72"/>
      <c r="S103" s="72"/>
      <c r="T103" s="72"/>
      <c r="U103" s="72"/>
      <c r="V103" s="72"/>
      <c r="W103" s="72"/>
      <c r="X103" s="72"/>
      <c r="Y103" s="72"/>
      <c r="Z103" s="72"/>
      <c r="AA103" s="72"/>
      <c r="AB103" s="72"/>
      <c r="AC103" s="72"/>
    </row>
    <row r="104" spans="1:29" ht="28.5" customHeight="1">
      <c r="A104" s="95"/>
      <c r="B104" s="423" t="s">
        <v>214</v>
      </c>
      <c r="C104" s="376"/>
      <c r="D104" s="376"/>
      <c r="E104" s="377"/>
      <c r="F104" s="429"/>
      <c r="G104" s="377"/>
      <c r="H104" s="178">
        <f>SUM(H98:H103)</f>
        <v>39.626159999999999</v>
      </c>
      <c r="I104" s="95"/>
      <c r="J104" s="95"/>
      <c r="K104" s="95"/>
      <c r="L104" s="95"/>
      <c r="M104" s="95"/>
      <c r="N104" s="95"/>
      <c r="O104" s="95"/>
      <c r="P104" s="95"/>
      <c r="Q104" s="95"/>
      <c r="R104" s="95"/>
      <c r="S104" s="95"/>
      <c r="T104" s="95"/>
      <c r="U104" s="95"/>
      <c r="V104" s="95"/>
      <c r="W104" s="95"/>
      <c r="X104" s="95"/>
      <c r="Y104" s="95"/>
      <c r="Z104" s="95"/>
      <c r="AA104" s="95"/>
      <c r="AB104" s="95"/>
      <c r="AC104" s="95"/>
    </row>
    <row r="105" spans="1:29" ht="16.5" customHeight="1">
      <c r="A105" s="72"/>
      <c r="B105" s="107"/>
      <c r="C105" s="107"/>
      <c r="D105" s="107"/>
      <c r="E105" s="107"/>
      <c r="F105" s="107"/>
      <c r="G105" s="107"/>
      <c r="H105" s="107"/>
      <c r="I105" s="72"/>
      <c r="J105" s="72"/>
      <c r="K105" s="72"/>
      <c r="L105" s="72"/>
      <c r="M105" s="72"/>
      <c r="N105" s="72"/>
      <c r="O105" s="72"/>
      <c r="P105" s="72"/>
      <c r="Q105" s="72"/>
      <c r="R105" s="72"/>
      <c r="S105" s="72"/>
      <c r="T105" s="72"/>
      <c r="U105" s="72"/>
      <c r="V105" s="72"/>
      <c r="W105" s="72"/>
      <c r="X105" s="72"/>
      <c r="Y105" s="72"/>
      <c r="Z105" s="72"/>
      <c r="AA105" s="72"/>
      <c r="AB105" s="72"/>
      <c r="AC105" s="72"/>
    </row>
    <row r="106" spans="1:29" ht="17.25" customHeight="1">
      <c r="A106" s="148"/>
      <c r="B106" s="424" t="s">
        <v>215</v>
      </c>
      <c r="C106" s="333"/>
      <c r="D106" s="430" t="s">
        <v>216</v>
      </c>
      <c r="E106" s="298"/>
      <c r="F106" s="298"/>
      <c r="G106" s="298"/>
      <c r="H106" s="299"/>
      <c r="I106" s="183"/>
      <c r="J106" s="148"/>
      <c r="K106" s="148"/>
      <c r="L106" s="148"/>
      <c r="M106" s="148"/>
      <c r="N106" s="148"/>
      <c r="O106" s="148"/>
      <c r="P106" s="148"/>
      <c r="Q106" s="148"/>
      <c r="R106" s="148"/>
      <c r="S106" s="148"/>
      <c r="T106" s="148"/>
      <c r="U106" s="148"/>
      <c r="V106" s="148"/>
      <c r="W106" s="148"/>
      <c r="X106" s="148"/>
      <c r="Y106" s="148"/>
      <c r="Z106" s="148"/>
      <c r="AA106" s="148"/>
      <c r="AB106" s="148"/>
      <c r="AC106" s="148"/>
    </row>
    <row r="107" spans="1:29" ht="33.75" customHeight="1">
      <c r="A107" s="148"/>
      <c r="B107" s="431" t="s">
        <v>304</v>
      </c>
      <c r="C107" s="286"/>
      <c r="D107" s="286"/>
      <c r="E107" s="286"/>
      <c r="F107" s="286"/>
      <c r="G107" s="287"/>
      <c r="H107" s="184">
        <f>H49+H91</f>
        <v>880.78971507530889</v>
      </c>
      <c r="I107" s="183"/>
      <c r="J107" s="148"/>
      <c r="K107" s="148"/>
      <c r="L107" s="148"/>
      <c r="M107" s="148"/>
      <c r="N107" s="148"/>
      <c r="O107" s="148"/>
      <c r="P107" s="148"/>
      <c r="Q107" s="148"/>
      <c r="R107" s="148"/>
      <c r="S107" s="148"/>
      <c r="T107" s="148"/>
      <c r="U107" s="148"/>
      <c r="V107" s="148"/>
      <c r="W107" s="148"/>
      <c r="X107" s="148"/>
      <c r="Y107" s="148"/>
      <c r="Z107" s="148"/>
      <c r="AA107" s="148"/>
      <c r="AB107" s="148"/>
      <c r="AC107" s="148"/>
    </row>
    <row r="108" spans="1:29" ht="17.25" customHeight="1">
      <c r="A108" s="72"/>
      <c r="B108" s="385" t="s">
        <v>218</v>
      </c>
      <c r="C108" s="293"/>
      <c r="D108" s="389" t="s">
        <v>219</v>
      </c>
      <c r="E108" s="286"/>
      <c r="F108" s="286"/>
      <c r="G108" s="286"/>
      <c r="H108" s="287"/>
      <c r="J108" s="72"/>
      <c r="K108" s="72"/>
      <c r="L108" s="72"/>
      <c r="M108" s="72"/>
      <c r="N108" s="72"/>
      <c r="O108" s="72"/>
      <c r="P108" s="72"/>
      <c r="Q108" s="72"/>
      <c r="R108" s="72"/>
      <c r="S108" s="72"/>
      <c r="T108" s="72"/>
      <c r="U108" s="72"/>
      <c r="V108" s="72"/>
      <c r="W108" s="72"/>
      <c r="X108" s="72"/>
      <c r="Y108" s="72"/>
      <c r="Z108" s="72"/>
      <c r="AA108" s="72"/>
      <c r="AB108" s="72"/>
      <c r="AC108" s="72"/>
    </row>
    <row r="109" spans="1:29" ht="15.75" customHeight="1">
      <c r="A109" s="72"/>
      <c r="B109" s="185"/>
      <c r="C109" s="432" t="s">
        <v>164</v>
      </c>
      <c r="D109" s="286"/>
      <c r="E109" s="286"/>
      <c r="F109" s="286"/>
      <c r="G109" s="287"/>
      <c r="H109" s="186" t="s">
        <v>165</v>
      </c>
      <c r="I109" s="187"/>
      <c r="J109" s="72"/>
      <c r="K109" s="72"/>
      <c r="L109" s="72"/>
      <c r="M109" s="72"/>
      <c r="N109" s="72"/>
      <c r="O109" s="72"/>
      <c r="P109" s="72"/>
      <c r="Q109" s="72"/>
      <c r="R109" s="72"/>
      <c r="S109" s="72"/>
      <c r="T109" s="72"/>
      <c r="U109" s="72"/>
      <c r="V109" s="72"/>
      <c r="W109" s="72"/>
      <c r="X109" s="72"/>
      <c r="Y109" s="72"/>
      <c r="Z109" s="72"/>
      <c r="AA109" s="72"/>
      <c r="AB109" s="72"/>
      <c r="AC109" s="72"/>
    </row>
    <row r="110" spans="1:29" ht="19.5" customHeight="1">
      <c r="A110" s="72"/>
      <c r="B110" s="114" t="s">
        <v>107</v>
      </c>
      <c r="C110" s="120" t="s">
        <v>220</v>
      </c>
      <c r="D110" s="433"/>
      <c r="E110" s="286"/>
      <c r="F110" s="286"/>
      <c r="G110" s="287"/>
      <c r="H110" s="152">
        <f>H107*0.09075</f>
        <v>79.931666643084284</v>
      </c>
      <c r="I110" s="188" t="s">
        <v>221</v>
      </c>
      <c r="J110" s="72"/>
      <c r="K110" s="72"/>
      <c r="L110" s="72"/>
      <c r="M110" s="72"/>
      <c r="N110" s="72"/>
      <c r="O110" s="72"/>
      <c r="P110" s="72"/>
      <c r="Q110" s="72"/>
      <c r="R110" s="72"/>
      <c r="S110" s="72"/>
      <c r="T110" s="72"/>
      <c r="U110" s="72"/>
      <c r="V110" s="72"/>
      <c r="W110" s="72"/>
      <c r="X110" s="72"/>
      <c r="Y110" s="72"/>
      <c r="Z110" s="72"/>
      <c r="AA110" s="72"/>
      <c r="AB110" s="72"/>
      <c r="AC110" s="72"/>
    </row>
    <row r="111" spans="1:29" ht="19.5" customHeight="1">
      <c r="A111" s="72"/>
      <c r="B111" s="114" t="s">
        <v>109</v>
      </c>
      <c r="C111" s="189" t="s">
        <v>222</v>
      </c>
      <c r="D111" s="155"/>
      <c r="E111" s="155"/>
      <c r="F111" s="155"/>
      <c r="G111" s="190"/>
      <c r="H111" s="152">
        <f>(((H49)/30)*2.96)/12</f>
        <v>6.2683464040404031</v>
      </c>
      <c r="I111" s="191" t="s">
        <v>223</v>
      </c>
      <c r="J111" s="72"/>
      <c r="K111" s="72"/>
      <c r="L111" s="72"/>
      <c r="M111" s="72"/>
      <c r="N111" s="72"/>
      <c r="O111" s="72"/>
      <c r="P111" s="72"/>
      <c r="Q111" s="72"/>
      <c r="R111" s="72"/>
      <c r="S111" s="72"/>
      <c r="T111" s="72"/>
      <c r="U111" s="72"/>
      <c r="V111" s="72"/>
      <c r="W111" s="72"/>
      <c r="X111" s="72"/>
      <c r="Y111" s="72"/>
      <c r="Z111" s="72"/>
      <c r="AA111" s="72"/>
      <c r="AB111" s="72"/>
      <c r="AC111" s="72"/>
    </row>
    <row r="112" spans="1:29" ht="19.5" customHeight="1">
      <c r="A112" s="72"/>
      <c r="B112" s="114" t="s">
        <v>111</v>
      </c>
      <c r="C112" s="189" t="s">
        <v>224</v>
      </c>
      <c r="D112" s="155"/>
      <c r="E112" s="155"/>
      <c r="F112" s="155"/>
      <c r="G112" s="190"/>
      <c r="H112" s="152">
        <f>IF(I111="S",((((5/30)*(H49))/12)*0.015),IF(I111="N",0,"INFORME S ou N"))</f>
        <v>0.15882634469696966</v>
      </c>
      <c r="I112" s="188" t="s">
        <v>221</v>
      </c>
      <c r="J112" s="72"/>
      <c r="K112" s="72"/>
      <c r="L112" s="72"/>
      <c r="M112" s="72"/>
      <c r="N112" s="72"/>
      <c r="O112" s="72"/>
      <c r="P112" s="72"/>
      <c r="Q112" s="72"/>
      <c r="R112" s="72"/>
      <c r="S112" s="72"/>
      <c r="T112" s="72"/>
      <c r="U112" s="72"/>
      <c r="V112" s="72"/>
      <c r="W112" s="72"/>
      <c r="X112" s="72"/>
      <c r="Y112" s="72"/>
      <c r="Z112" s="72"/>
      <c r="AA112" s="72"/>
      <c r="AB112" s="72"/>
      <c r="AC112" s="72"/>
    </row>
    <row r="113" spans="1:29" ht="19.5" customHeight="1">
      <c r="A113" s="72"/>
      <c r="B113" s="114" t="s">
        <v>114</v>
      </c>
      <c r="C113" s="189" t="s">
        <v>225</v>
      </c>
      <c r="D113" s="155"/>
      <c r="E113" s="155"/>
      <c r="F113" s="155"/>
      <c r="G113" s="190"/>
      <c r="H113" s="152">
        <f>ROUND((((15/30)*H49)/12)*0.0078,2)</f>
        <v>0.25</v>
      </c>
      <c r="I113" s="191" t="s">
        <v>223</v>
      </c>
      <c r="J113" s="72"/>
      <c r="K113" s="72"/>
      <c r="L113" s="72"/>
      <c r="M113" s="72"/>
      <c r="N113" s="72"/>
      <c r="O113" s="72"/>
      <c r="P113" s="72"/>
      <c r="Q113" s="72"/>
      <c r="R113" s="72"/>
      <c r="S113" s="72"/>
      <c r="T113" s="72"/>
      <c r="U113" s="72"/>
      <c r="V113" s="72"/>
      <c r="W113" s="72"/>
      <c r="X113" s="72"/>
      <c r="Y113" s="72"/>
      <c r="Z113" s="72"/>
      <c r="AA113" s="72"/>
      <c r="AB113" s="72"/>
      <c r="AC113" s="72"/>
    </row>
    <row r="114" spans="1:29" ht="19.5" customHeight="1">
      <c r="A114" s="72"/>
      <c r="B114" s="114" t="s">
        <v>145</v>
      </c>
      <c r="C114" s="189" t="s">
        <v>226</v>
      </c>
      <c r="D114" s="155"/>
      <c r="E114" s="155"/>
      <c r="F114" s="155"/>
      <c r="G114" s="190"/>
      <c r="H114" s="152">
        <f>IF(I113="S",(((1+1/3)*(4/12))*(H49))/12*0.02,IF(I113="N",0,"INFORME S ou N"))</f>
        <v>0.56471589225589214</v>
      </c>
      <c r="I114" s="72"/>
      <c r="J114" s="72"/>
      <c r="K114" s="72"/>
      <c r="L114" s="72"/>
      <c r="M114" s="72"/>
      <c r="N114" s="72"/>
      <c r="O114" s="72"/>
      <c r="P114" s="72"/>
      <c r="Q114" s="72"/>
      <c r="R114" s="72"/>
      <c r="S114" s="72"/>
      <c r="T114" s="72"/>
      <c r="U114" s="72"/>
      <c r="V114" s="72"/>
      <c r="W114" s="72"/>
      <c r="X114" s="72"/>
      <c r="Y114" s="72"/>
      <c r="Z114" s="72"/>
      <c r="AA114" s="72"/>
      <c r="AB114" s="72"/>
      <c r="AC114" s="72"/>
    </row>
    <row r="115" spans="1:29" ht="19.5" customHeight="1">
      <c r="A115" s="72"/>
      <c r="B115" s="192" t="s">
        <v>147</v>
      </c>
      <c r="C115" s="425" t="s">
        <v>227</v>
      </c>
      <c r="D115" s="286"/>
      <c r="E115" s="286"/>
      <c r="F115" s="286"/>
      <c r="G115" s="287"/>
      <c r="H115" s="171">
        <f>(((H49)/30))*5/12</f>
        <v>10.588422979797977</v>
      </c>
      <c r="I115" s="72"/>
      <c r="J115" s="72"/>
      <c r="K115" s="72"/>
      <c r="L115" s="72"/>
      <c r="M115" s="72"/>
      <c r="N115" s="72"/>
      <c r="O115" s="72"/>
      <c r="P115" s="72"/>
      <c r="Q115" s="72"/>
      <c r="R115" s="72"/>
      <c r="S115" s="72"/>
      <c r="T115" s="72"/>
      <c r="U115" s="72"/>
      <c r="V115" s="72"/>
      <c r="W115" s="72"/>
      <c r="X115" s="72"/>
      <c r="Y115" s="72"/>
      <c r="Z115" s="72"/>
      <c r="AA115" s="72"/>
      <c r="AB115" s="72"/>
      <c r="AC115" s="72"/>
    </row>
    <row r="116" spans="1:29" ht="14.25" customHeight="1">
      <c r="A116" s="72"/>
      <c r="B116" s="193"/>
      <c r="C116" s="22"/>
      <c r="D116" s="194"/>
      <c r="E116" s="195"/>
      <c r="F116" s="196"/>
      <c r="G116" s="197" t="s">
        <v>228</v>
      </c>
      <c r="H116" s="198">
        <f>SUM(H110:H115)</f>
        <v>97.761978263875534</v>
      </c>
      <c r="I116" s="72"/>
      <c r="J116" s="72"/>
      <c r="K116" s="72"/>
      <c r="L116" s="72"/>
      <c r="M116" s="72"/>
      <c r="N116" s="72"/>
      <c r="O116" s="72"/>
      <c r="P116" s="72"/>
      <c r="Q116" s="72"/>
      <c r="R116" s="72"/>
      <c r="S116" s="72"/>
      <c r="T116" s="72"/>
      <c r="U116" s="72"/>
      <c r="V116" s="72"/>
      <c r="W116" s="72"/>
      <c r="X116" s="72"/>
      <c r="Y116" s="72"/>
      <c r="Z116" s="72"/>
      <c r="AA116" s="72"/>
      <c r="AB116" s="72"/>
      <c r="AC116" s="72"/>
    </row>
    <row r="117" spans="1:29" ht="14.25" customHeight="1">
      <c r="A117" s="72"/>
      <c r="B117" s="199" t="s">
        <v>149</v>
      </c>
      <c r="C117" s="200" t="s">
        <v>229</v>
      </c>
      <c r="D117" s="200"/>
      <c r="E117" s="201"/>
      <c r="F117" s="202"/>
      <c r="G117" s="203"/>
      <c r="H117" s="204">
        <f>H116*F70</f>
        <v>35.976408001106201</v>
      </c>
      <c r="I117" s="72"/>
      <c r="J117" s="72"/>
      <c r="K117" s="72"/>
      <c r="L117" s="72"/>
      <c r="M117" s="72"/>
      <c r="N117" s="72"/>
      <c r="O117" s="72"/>
      <c r="P117" s="72"/>
      <c r="Q117" s="72"/>
      <c r="R117" s="72"/>
      <c r="S117" s="72"/>
      <c r="T117" s="72"/>
      <c r="U117" s="72"/>
      <c r="V117" s="72"/>
      <c r="W117" s="72"/>
      <c r="X117" s="72"/>
      <c r="Y117" s="72"/>
      <c r="Z117" s="72"/>
      <c r="AA117" s="72"/>
      <c r="AB117" s="72"/>
      <c r="AC117" s="72"/>
    </row>
    <row r="118" spans="1:29" ht="18.75" customHeight="1">
      <c r="A118" s="148"/>
      <c r="B118" s="361" t="s">
        <v>230</v>
      </c>
      <c r="C118" s="286"/>
      <c r="D118" s="286"/>
      <c r="E118" s="286"/>
      <c r="F118" s="286"/>
      <c r="G118" s="287"/>
      <c r="H118" s="205">
        <f>ROUND(SUM(H116:H117),2)</f>
        <v>133.74</v>
      </c>
      <c r="I118" s="148"/>
      <c r="J118" s="148"/>
      <c r="K118" s="148"/>
      <c r="L118" s="148"/>
      <c r="M118" s="148"/>
      <c r="N118" s="148"/>
      <c r="O118" s="148"/>
      <c r="P118" s="148"/>
      <c r="Q118" s="148"/>
      <c r="R118" s="148"/>
      <c r="S118" s="148"/>
      <c r="T118" s="148"/>
      <c r="U118" s="148"/>
      <c r="V118" s="148"/>
      <c r="W118" s="148"/>
      <c r="X118" s="148"/>
      <c r="Y118" s="148"/>
      <c r="Z118" s="148"/>
      <c r="AA118" s="148"/>
      <c r="AB118" s="148"/>
      <c r="AC118" s="148"/>
    </row>
    <row r="119" spans="1:29" ht="15.75" customHeight="1">
      <c r="A119" s="148"/>
      <c r="B119" s="160"/>
      <c r="C119" s="119"/>
      <c r="D119" s="119"/>
      <c r="E119" s="119"/>
      <c r="F119" s="166"/>
      <c r="G119" s="166"/>
      <c r="H119" s="206"/>
      <c r="I119" s="148"/>
      <c r="J119" s="148"/>
      <c r="K119" s="148"/>
      <c r="L119" s="148"/>
      <c r="M119" s="148"/>
      <c r="N119" s="148"/>
      <c r="O119" s="148"/>
      <c r="P119" s="148"/>
      <c r="Q119" s="148"/>
      <c r="R119" s="148"/>
      <c r="S119" s="148"/>
      <c r="T119" s="148"/>
      <c r="U119" s="148"/>
      <c r="V119" s="148"/>
      <c r="W119" s="148"/>
      <c r="X119" s="148"/>
      <c r="Y119" s="148"/>
      <c r="Z119" s="148"/>
      <c r="AA119" s="148"/>
      <c r="AB119" s="148"/>
      <c r="AC119" s="148"/>
    </row>
    <row r="120" spans="1:29" ht="19.5" customHeight="1">
      <c r="A120" s="72"/>
      <c r="B120" s="385" t="s">
        <v>231</v>
      </c>
      <c r="C120" s="293"/>
      <c r="D120" s="389" t="s">
        <v>232</v>
      </c>
      <c r="E120" s="286"/>
      <c r="F120" s="286"/>
      <c r="G120" s="286"/>
      <c r="H120" s="293"/>
      <c r="I120" s="72"/>
      <c r="J120" s="72"/>
      <c r="K120" s="72"/>
      <c r="L120" s="72"/>
      <c r="M120" s="72"/>
      <c r="N120" s="72"/>
      <c r="O120" s="72"/>
      <c r="P120" s="72"/>
      <c r="Q120" s="72"/>
      <c r="R120" s="72"/>
      <c r="S120" s="72"/>
      <c r="T120" s="72"/>
      <c r="U120" s="72"/>
      <c r="V120" s="72"/>
      <c r="W120" s="72"/>
      <c r="X120" s="72"/>
      <c r="Y120" s="72"/>
      <c r="Z120" s="72"/>
      <c r="AA120" s="72"/>
      <c r="AB120" s="72"/>
      <c r="AC120" s="72"/>
    </row>
    <row r="121" spans="1:29" ht="15.75" customHeight="1">
      <c r="A121" s="72"/>
      <c r="B121" s="151"/>
      <c r="C121" s="334" t="s">
        <v>164</v>
      </c>
      <c r="D121" s="286"/>
      <c r="E121" s="286"/>
      <c r="F121" s="286"/>
      <c r="G121" s="287"/>
      <c r="H121" s="137" t="s">
        <v>165</v>
      </c>
      <c r="I121" s="72"/>
      <c r="J121" s="72"/>
      <c r="K121" s="72"/>
      <c r="L121" s="72"/>
      <c r="M121" s="72"/>
      <c r="N121" s="72"/>
      <c r="O121" s="72"/>
      <c r="P121" s="72"/>
      <c r="Q121" s="72"/>
      <c r="R121" s="72"/>
      <c r="S121" s="72"/>
      <c r="T121" s="72"/>
      <c r="U121" s="72"/>
      <c r="V121" s="72"/>
      <c r="W121" s="72"/>
      <c r="X121" s="72"/>
      <c r="Y121" s="72"/>
      <c r="Z121" s="72"/>
      <c r="AA121" s="72"/>
      <c r="AB121" s="72"/>
      <c r="AC121" s="72"/>
    </row>
    <row r="122" spans="1:29" ht="15.75" customHeight="1">
      <c r="A122" s="72"/>
      <c r="B122" s="114" t="s">
        <v>107</v>
      </c>
      <c r="C122" s="374" t="s">
        <v>233</v>
      </c>
      <c r="D122" s="286"/>
      <c r="E122" s="286"/>
      <c r="F122" s="286"/>
      <c r="G122" s="287"/>
      <c r="H122" s="152">
        <v>0</v>
      </c>
      <c r="I122" s="72"/>
      <c r="J122" s="72"/>
      <c r="K122" s="72"/>
      <c r="L122" s="72"/>
      <c r="M122" s="72"/>
      <c r="N122" s="72"/>
      <c r="O122" s="72"/>
      <c r="P122" s="72"/>
      <c r="Q122" s="72"/>
      <c r="R122" s="72"/>
      <c r="S122" s="72"/>
      <c r="T122" s="72"/>
      <c r="U122" s="72"/>
      <c r="V122" s="72"/>
      <c r="W122" s="72"/>
      <c r="X122" s="72"/>
      <c r="Y122" s="72"/>
      <c r="Z122" s="72"/>
      <c r="AA122" s="72"/>
      <c r="AB122" s="72"/>
      <c r="AC122" s="72"/>
    </row>
    <row r="123" spans="1:29" ht="18.75" customHeight="1">
      <c r="A123" s="148"/>
      <c r="B123" s="361" t="s">
        <v>234</v>
      </c>
      <c r="C123" s="286"/>
      <c r="D123" s="286"/>
      <c r="E123" s="286"/>
      <c r="F123" s="286"/>
      <c r="G123" s="287"/>
      <c r="H123" s="205">
        <f>ROUND(SUM(H122),2)</f>
        <v>0</v>
      </c>
      <c r="I123" s="148"/>
      <c r="J123" s="148"/>
      <c r="K123" s="148"/>
      <c r="L123" s="148"/>
      <c r="M123" s="148"/>
      <c r="N123" s="148"/>
      <c r="O123" s="148"/>
      <c r="P123" s="148"/>
      <c r="Q123" s="148"/>
      <c r="R123" s="148"/>
      <c r="S123" s="148"/>
      <c r="T123" s="148"/>
      <c r="U123" s="148"/>
      <c r="V123" s="148"/>
      <c r="W123" s="148"/>
      <c r="X123" s="148"/>
      <c r="Y123" s="148"/>
      <c r="Z123" s="148"/>
      <c r="AA123" s="148"/>
      <c r="AB123" s="148"/>
      <c r="AC123" s="148"/>
    </row>
    <row r="124" spans="1:29" ht="16.5" customHeight="1">
      <c r="A124" s="72"/>
      <c r="B124" s="207"/>
      <c r="C124" s="119"/>
      <c r="D124" s="208"/>
      <c r="E124" s="208"/>
      <c r="F124" s="119"/>
      <c r="G124" s="119"/>
      <c r="H124" s="209"/>
      <c r="I124" s="72"/>
      <c r="J124" s="72"/>
      <c r="K124" s="72"/>
      <c r="L124" s="72"/>
      <c r="M124" s="72"/>
      <c r="N124" s="72"/>
      <c r="O124" s="72"/>
      <c r="P124" s="72"/>
      <c r="Q124" s="72"/>
      <c r="R124" s="72"/>
      <c r="S124" s="72"/>
      <c r="T124" s="72"/>
      <c r="U124" s="72"/>
      <c r="V124" s="72"/>
      <c r="W124" s="72"/>
      <c r="X124" s="72"/>
      <c r="Y124" s="72"/>
      <c r="Z124" s="72"/>
      <c r="AA124" s="72"/>
      <c r="AB124" s="72"/>
      <c r="AC124" s="72"/>
    </row>
    <row r="125" spans="1:29" ht="19.5" customHeight="1">
      <c r="A125" s="72"/>
      <c r="B125" s="385" t="s">
        <v>198</v>
      </c>
      <c r="C125" s="293"/>
      <c r="D125" s="389" t="s">
        <v>235</v>
      </c>
      <c r="E125" s="286"/>
      <c r="F125" s="286"/>
      <c r="G125" s="286"/>
      <c r="H125" s="293"/>
      <c r="I125" s="72"/>
      <c r="J125" s="72"/>
      <c r="K125" s="72"/>
      <c r="L125" s="72"/>
      <c r="M125" s="72"/>
      <c r="N125" s="72"/>
      <c r="O125" s="72"/>
      <c r="P125" s="72"/>
      <c r="Q125" s="72"/>
      <c r="R125" s="72"/>
      <c r="S125" s="72"/>
      <c r="T125" s="72"/>
      <c r="U125" s="72"/>
      <c r="V125" s="72"/>
      <c r="W125" s="72"/>
      <c r="X125" s="72"/>
      <c r="Y125" s="72"/>
      <c r="Z125" s="72"/>
      <c r="AA125" s="72"/>
      <c r="AB125" s="72"/>
      <c r="AC125" s="72"/>
    </row>
    <row r="126" spans="1:29" ht="15.75" customHeight="1">
      <c r="A126" s="95"/>
      <c r="B126" s="210"/>
      <c r="C126" s="422" t="s">
        <v>164</v>
      </c>
      <c r="D126" s="286"/>
      <c r="E126" s="286"/>
      <c r="F126" s="286"/>
      <c r="G126" s="287"/>
      <c r="H126" s="211" t="s">
        <v>165</v>
      </c>
      <c r="I126" s="95"/>
      <c r="J126" s="95"/>
      <c r="K126" s="95"/>
      <c r="L126" s="95"/>
      <c r="M126" s="95"/>
      <c r="N126" s="95"/>
      <c r="O126" s="95"/>
      <c r="P126" s="95"/>
      <c r="Q126" s="95"/>
      <c r="R126" s="95"/>
      <c r="S126" s="95"/>
      <c r="T126" s="95"/>
      <c r="U126" s="95"/>
      <c r="V126" s="95"/>
      <c r="W126" s="95"/>
      <c r="X126" s="95"/>
      <c r="Y126" s="95"/>
      <c r="Z126" s="95"/>
      <c r="AA126" s="95"/>
      <c r="AB126" s="95"/>
      <c r="AC126" s="95"/>
    </row>
    <row r="127" spans="1:29" ht="17.25" customHeight="1">
      <c r="A127" s="72"/>
      <c r="B127" s="212" t="s">
        <v>236</v>
      </c>
      <c r="C127" s="335" t="s">
        <v>222</v>
      </c>
      <c r="D127" s="286"/>
      <c r="E127" s="286"/>
      <c r="F127" s="286"/>
      <c r="G127" s="287"/>
      <c r="H127" s="213">
        <f>H118</f>
        <v>133.74</v>
      </c>
      <c r="I127" s="72"/>
      <c r="J127" s="72"/>
      <c r="K127" s="72"/>
      <c r="L127" s="72"/>
      <c r="M127" s="72"/>
      <c r="N127" s="72"/>
      <c r="O127" s="72"/>
      <c r="P127" s="72"/>
      <c r="Q127" s="72"/>
      <c r="R127" s="72"/>
      <c r="S127" s="72"/>
      <c r="T127" s="72"/>
      <c r="U127" s="72"/>
      <c r="V127" s="72"/>
      <c r="W127" s="72"/>
      <c r="X127" s="72"/>
      <c r="Y127" s="72"/>
      <c r="Z127" s="72"/>
      <c r="AA127" s="72"/>
      <c r="AB127" s="72"/>
      <c r="AC127" s="72"/>
    </row>
    <row r="128" spans="1:29" ht="17.25" customHeight="1">
      <c r="A128" s="72"/>
      <c r="B128" s="212" t="s">
        <v>237</v>
      </c>
      <c r="C128" s="335" t="s">
        <v>232</v>
      </c>
      <c r="D128" s="286"/>
      <c r="E128" s="286"/>
      <c r="F128" s="286"/>
      <c r="G128" s="287"/>
      <c r="H128" s="213">
        <f>H122</f>
        <v>0</v>
      </c>
      <c r="I128" s="72"/>
      <c r="J128" s="72"/>
      <c r="K128" s="72"/>
      <c r="L128" s="72"/>
      <c r="M128" s="72"/>
      <c r="N128" s="72"/>
      <c r="O128" s="72"/>
      <c r="P128" s="72"/>
      <c r="Q128" s="72"/>
      <c r="R128" s="72"/>
      <c r="S128" s="72"/>
      <c r="T128" s="72"/>
      <c r="U128" s="72"/>
      <c r="V128" s="72"/>
      <c r="W128" s="72"/>
      <c r="X128" s="72"/>
      <c r="Y128" s="72"/>
      <c r="Z128" s="72"/>
      <c r="AA128" s="72"/>
      <c r="AB128" s="72"/>
      <c r="AC128" s="72"/>
    </row>
    <row r="129" spans="1:29" ht="28.5" customHeight="1">
      <c r="A129" s="95"/>
      <c r="B129" s="444" t="s">
        <v>238</v>
      </c>
      <c r="C129" s="376"/>
      <c r="D129" s="376"/>
      <c r="E129" s="376"/>
      <c r="F129" s="376"/>
      <c r="G129" s="377"/>
      <c r="H129" s="214">
        <f>SUM(H126:H128)</f>
        <v>133.74</v>
      </c>
      <c r="I129" s="95"/>
      <c r="J129" s="95"/>
      <c r="K129" s="95"/>
      <c r="L129" s="95"/>
      <c r="M129" s="95"/>
      <c r="N129" s="95"/>
      <c r="O129" s="95"/>
      <c r="P129" s="95"/>
      <c r="Q129" s="95"/>
      <c r="R129" s="95"/>
      <c r="S129" s="95"/>
      <c r="T129" s="95"/>
      <c r="U129" s="95"/>
      <c r="V129" s="95"/>
      <c r="W129" s="95"/>
      <c r="X129" s="95"/>
      <c r="Y129" s="95"/>
      <c r="Z129" s="95"/>
      <c r="AA129" s="95"/>
      <c r="AB129" s="95"/>
      <c r="AC129" s="95"/>
    </row>
    <row r="130" spans="1:29" ht="15.75" customHeight="1">
      <c r="A130" s="72"/>
      <c r="B130" s="107"/>
      <c r="C130" s="107"/>
      <c r="D130" s="107"/>
      <c r="E130" s="107"/>
      <c r="F130" s="107"/>
      <c r="G130" s="107"/>
      <c r="H130" s="107"/>
      <c r="I130" s="72"/>
      <c r="J130" s="72"/>
      <c r="K130" s="72"/>
      <c r="L130" s="72"/>
      <c r="M130" s="72"/>
      <c r="N130" s="72"/>
      <c r="O130" s="72"/>
      <c r="P130" s="72"/>
      <c r="Q130" s="72"/>
      <c r="R130" s="72"/>
      <c r="S130" s="72"/>
      <c r="T130" s="72"/>
      <c r="U130" s="72"/>
      <c r="V130" s="72"/>
      <c r="W130" s="72"/>
      <c r="X130" s="72"/>
      <c r="Y130" s="72"/>
      <c r="Z130" s="72"/>
      <c r="AA130" s="72"/>
      <c r="AB130" s="72"/>
      <c r="AC130" s="72"/>
    </row>
    <row r="131" spans="1:29" ht="30.75" customHeight="1">
      <c r="A131" s="72"/>
      <c r="B131" s="424" t="s">
        <v>239</v>
      </c>
      <c r="C131" s="445"/>
      <c r="D131" s="389" t="s">
        <v>240</v>
      </c>
      <c r="E131" s="286"/>
      <c r="F131" s="286"/>
      <c r="G131" s="286"/>
      <c r="H131" s="293"/>
      <c r="I131" s="72"/>
      <c r="J131" s="72"/>
      <c r="K131" s="72"/>
      <c r="L131" s="72"/>
      <c r="M131" s="72"/>
      <c r="N131" s="72"/>
      <c r="O131" s="72"/>
      <c r="P131" s="72"/>
      <c r="Q131" s="72"/>
      <c r="R131" s="72"/>
      <c r="S131" s="72"/>
      <c r="T131" s="72"/>
      <c r="U131" s="72"/>
      <c r="V131" s="72"/>
      <c r="W131" s="72"/>
      <c r="X131" s="72"/>
      <c r="Y131" s="72"/>
      <c r="Z131" s="72"/>
      <c r="AA131" s="72"/>
      <c r="AB131" s="72"/>
      <c r="AC131" s="72"/>
    </row>
    <row r="132" spans="1:29" ht="15.75" customHeight="1">
      <c r="A132" s="72"/>
      <c r="B132" s="215">
        <v>5</v>
      </c>
      <c r="C132" s="334" t="s">
        <v>241</v>
      </c>
      <c r="D132" s="286"/>
      <c r="E132" s="286"/>
      <c r="F132" s="286"/>
      <c r="G132" s="293"/>
      <c r="H132" s="216" t="s">
        <v>165</v>
      </c>
      <c r="I132" s="72"/>
      <c r="J132" s="72"/>
      <c r="K132" s="72"/>
      <c r="L132" s="72"/>
      <c r="M132" s="72"/>
      <c r="N132" s="72"/>
      <c r="O132" s="72"/>
      <c r="P132" s="72"/>
      <c r="Q132" s="72"/>
      <c r="R132" s="72"/>
      <c r="S132" s="72"/>
      <c r="T132" s="72"/>
      <c r="U132" s="72"/>
      <c r="V132" s="72"/>
      <c r="W132" s="72"/>
      <c r="X132" s="72"/>
      <c r="Y132" s="72"/>
      <c r="Z132" s="72"/>
      <c r="AA132" s="72"/>
      <c r="AB132" s="72"/>
      <c r="AC132" s="72"/>
    </row>
    <row r="133" spans="1:29" ht="17.25" customHeight="1">
      <c r="A133" s="72"/>
      <c r="B133" s="217" t="s">
        <v>107</v>
      </c>
      <c r="C133" s="335" t="s">
        <v>242</v>
      </c>
      <c r="D133" s="286"/>
      <c r="E133" s="286"/>
      <c r="F133" s="286"/>
      <c r="G133" s="287"/>
      <c r="H133" s="218">
        <f>'Uniformes - EPIs_Portaria'!G17</f>
        <v>104.72666666666669</v>
      </c>
      <c r="I133" s="72"/>
      <c r="J133" s="72"/>
      <c r="K133" s="72"/>
      <c r="L133" s="72"/>
      <c r="M133" s="72"/>
      <c r="N133" s="72"/>
      <c r="O133" s="72"/>
      <c r="P133" s="72"/>
      <c r="Q133" s="72"/>
      <c r="R133" s="72"/>
      <c r="S133" s="72"/>
      <c r="T133" s="72"/>
      <c r="U133" s="72"/>
      <c r="V133" s="72"/>
      <c r="W133" s="72"/>
      <c r="X133" s="72"/>
      <c r="Y133" s="72"/>
      <c r="Z133" s="72"/>
      <c r="AA133" s="72"/>
      <c r="AB133" s="72"/>
      <c r="AC133" s="72"/>
    </row>
    <row r="134" spans="1:29" ht="17.25" customHeight="1">
      <c r="A134" s="72"/>
      <c r="B134" s="217" t="s">
        <v>111</v>
      </c>
      <c r="C134" s="335" t="s">
        <v>243</v>
      </c>
      <c r="D134" s="286"/>
      <c r="E134" s="286"/>
      <c r="F134" s="286"/>
      <c r="G134" s="287"/>
      <c r="H134" s="218">
        <f>'Uniformes - EPIs_Portaria'!G22</f>
        <v>9.1</v>
      </c>
      <c r="I134" s="72"/>
      <c r="J134" s="72"/>
      <c r="K134" s="72"/>
      <c r="L134" s="72"/>
      <c r="M134" s="72"/>
      <c r="N134" s="72"/>
      <c r="O134" s="72"/>
      <c r="P134" s="72"/>
      <c r="Q134" s="72"/>
      <c r="R134" s="72"/>
      <c r="S134" s="72"/>
      <c r="T134" s="72"/>
      <c r="U134" s="72"/>
      <c r="V134" s="72"/>
      <c r="W134" s="72"/>
      <c r="X134" s="72"/>
      <c r="Y134" s="72"/>
      <c r="Z134" s="72"/>
      <c r="AA134" s="72"/>
      <c r="AB134" s="72"/>
      <c r="AC134" s="72"/>
    </row>
    <row r="135" spans="1:29" ht="17.25" customHeight="1">
      <c r="A135" s="72"/>
      <c r="B135" s="114" t="s">
        <v>114</v>
      </c>
      <c r="C135" s="374" t="s">
        <v>244</v>
      </c>
      <c r="D135" s="286"/>
      <c r="E135" s="286"/>
      <c r="F135" s="286"/>
      <c r="G135" s="287"/>
      <c r="H135" s="152"/>
      <c r="I135" s="72"/>
      <c r="J135" s="72"/>
      <c r="K135" s="72"/>
      <c r="L135" s="72"/>
      <c r="M135" s="72"/>
      <c r="N135" s="72"/>
      <c r="O135" s="72"/>
      <c r="P135" s="72"/>
      <c r="Q135" s="72"/>
      <c r="R135" s="72"/>
      <c r="S135" s="72"/>
      <c r="T135" s="72"/>
      <c r="U135" s="72"/>
      <c r="V135" s="72"/>
      <c r="W135" s="72"/>
      <c r="X135" s="72"/>
      <c r="Y135" s="72"/>
      <c r="Z135" s="72"/>
      <c r="AA135" s="72"/>
      <c r="AB135" s="72"/>
      <c r="AC135" s="72"/>
    </row>
    <row r="136" spans="1:29" ht="25.5" customHeight="1">
      <c r="A136" s="148"/>
      <c r="B136" s="446" t="s">
        <v>245</v>
      </c>
      <c r="C136" s="376"/>
      <c r="D136" s="376"/>
      <c r="E136" s="376"/>
      <c r="F136" s="376"/>
      <c r="G136" s="377"/>
      <c r="H136" s="214">
        <f>SUM(H133:H135)</f>
        <v>113.82666666666668</v>
      </c>
      <c r="I136" s="148"/>
      <c r="J136" s="148"/>
      <c r="K136" s="148"/>
      <c r="L136" s="148"/>
      <c r="M136" s="148"/>
      <c r="N136" s="148"/>
      <c r="O136" s="148"/>
      <c r="P136" s="148"/>
      <c r="Q136" s="148"/>
      <c r="R136" s="148"/>
      <c r="S136" s="148"/>
      <c r="T136" s="148"/>
      <c r="U136" s="148"/>
      <c r="V136" s="148"/>
      <c r="W136" s="148"/>
      <c r="X136" s="148"/>
      <c r="Y136" s="148"/>
      <c r="Z136" s="148"/>
      <c r="AA136" s="148"/>
      <c r="AB136" s="148"/>
      <c r="AC136" s="148"/>
    </row>
    <row r="137" spans="1:29" ht="15.75" customHeight="1">
      <c r="A137" s="72"/>
      <c r="B137" s="125"/>
      <c r="C137" s="219"/>
      <c r="D137" s="219"/>
      <c r="E137" s="219"/>
      <c r="F137" s="220"/>
      <c r="G137" s="220"/>
      <c r="H137" s="221"/>
      <c r="I137" s="72"/>
      <c r="J137" s="72"/>
      <c r="K137" s="72"/>
      <c r="L137" s="72"/>
      <c r="M137" s="72"/>
      <c r="N137" s="72"/>
      <c r="O137" s="72"/>
      <c r="P137" s="72"/>
      <c r="Q137" s="72"/>
      <c r="R137" s="72"/>
      <c r="S137" s="72"/>
      <c r="T137" s="72"/>
      <c r="U137" s="72"/>
      <c r="V137" s="72"/>
      <c r="W137" s="72"/>
      <c r="X137" s="72"/>
      <c r="Y137" s="72"/>
      <c r="Z137" s="72"/>
      <c r="AA137" s="72"/>
      <c r="AB137" s="72"/>
      <c r="AC137" s="72"/>
    </row>
    <row r="138" spans="1:29" ht="30.75" customHeight="1">
      <c r="A138" s="72"/>
      <c r="B138" s="424" t="s">
        <v>246</v>
      </c>
      <c r="C138" s="445"/>
      <c r="D138" s="389" t="s">
        <v>247</v>
      </c>
      <c r="E138" s="286"/>
      <c r="F138" s="286"/>
      <c r="G138" s="286"/>
      <c r="H138" s="293"/>
      <c r="I138" s="72"/>
      <c r="J138" s="72"/>
      <c r="K138" s="72"/>
      <c r="L138" s="72"/>
      <c r="M138" s="72"/>
      <c r="N138" s="72"/>
      <c r="O138" s="72"/>
      <c r="P138" s="72"/>
      <c r="Q138" s="72"/>
      <c r="R138" s="72"/>
      <c r="S138" s="72"/>
      <c r="T138" s="72"/>
      <c r="U138" s="72"/>
      <c r="V138" s="72"/>
      <c r="W138" s="72"/>
      <c r="X138" s="72"/>
      <c r="Y138" s="72"/>
      <c r="Z138" s="72"/>
      <c r="AA138" s="72"/>
      <c r="AB138" s="72"/>
      <c r="AC138" s="72"/>
    </row>
    <row r="139" spans="1:29" ht="18.75" customHeight="1">
      <c r="A139" s="95"/>
      <c r="B139" s="222">
        <v>6</v>
      </c>
      <c r="C139" s="422" t="s">
        <v>241</v>
      </c>
      <c r="D139" s="286"/>
      <c r="E139" s="287"/>
      <c r="F139" s="426" t="s">
        <v>173</v>
      </c>
      <c r="G139" s="393"/>
      <c r="H139" s="223" t="s">
        <v>165</v>
      </c>
      <c r="I139" s="95"/>
      <c r="J139" s="95"/>
      <c r="K139" s="95"/>
      <c r="L139" s="95"/>
      <c r="M139" s="95"/>
      <c r="N139" s="95"/>
      <c r="O139" s="95"/>
      <c r="P139" s="95"/>
      <c r="Q139" s="95"/>
      <c r="R139" s="95"/>
      <c r="S139" s="95"/>
      <c r="T139" s="95"/>
      <c r="U139" s="95"/>
      <c r="V139" s="95"/>
      <c r="W139" s="95"/>
      <c r="X139" s="95"/>
      <c r="Y139" s="95"/>
      <c r="Z139" s="95"/>
      <c r="AA139" s="95"/>
      <c r="AB139" s="95"/>
      <c r="AC139" s="95"/>
    </row>
    <row r="140" spans="1:29" ht="19.5" customHeight="1">
      <c r="A140" s="95"/>
      <c r="B140" s="336" t="s">
        <v>107</v>
      </c>
      <c r="C140" s="338" t="s">
        <v>248</v>
      </c>
      <c r="D140" s="357"/>
      <c r="E140" s="341"/>
      <c r="F140" s="427" t="s">
        <v>249</v>
      </c>
      <c r="G140" s="416"/>
      <c r="H140" s="224">
        <f>H153+H154+H155+H156+H157</f>
        <v>1696.2625417419756</v>
      </c>
      <c r="I140" s="95"/>
      <c r="J140" s="95"/>
      <c r="K140" s="95"/>
      <c r="L140" s="95"/>
      <c r="M140" s="95"/>
      <c r="N140" s="95"/>
      <c r="O140" s="95"/>
      <c r="P140" s="95"/>
      <c r="Q140" s="95"/>
      <c r="R140" s="95"/>
      <c r="S140" s="95"/>
      <c r="T140" s="95"/>
      <c r="U140" s="95"/>
      <c r="V140" s="95"/>
      <c r="W140" s="95"/>
      <c r="X140" s="95"/>
      <c r="Y140" s="95"/>
      <c r="Z140" s="95"/>
      <c r="AA140" s="95"/>
      <c r="AB140" s="95"/>
      <c r="AC140" s="95"/>
    </row>
    <row r="141" spans="1:29" ht="19.5" customHeight="1">
      <c r="A141" s="95"/>
      <c r="B141" s="337"/>
      <c r="C141" s="339"/>
      <c r="D141" s="353"/>
      <c r="E141" s="359"/>
      <c r="F141" s="225" t="s">
        <v>173</v>
      </c>
      <c r="G141" s="226">
        <f>'1-ABA-DE-CARREGAMENTO'!C74</f>
        <v>0.1017</v>
      </c>
      <c r="H141" s="227">
        <f>ROUND(H140*G141,2)</f>
        <v>172.51</v>
      </c>
      <c r="I141" s="72"/>
      <c r="J141" s="95"/>
      <c r="K141" s="95"/>
      <c r="L141" s="95"/>
      <c r="M141" s="95"/>
      <c r="N141" s="95"/>
      <c r="O141" s="95"/>
      <c r="P141" s="95"/>
      <c r="Q141" s="95"/>
      <c r="R141" s="95"/>
      <c r="S141" s="95"/>
      <c r="T141" s="95"/>
      <c r="U141" s="95"/>
      <c r="V141" s="95"/>
      <c r="W141" s="95"/>
      <c r="X141" s="95"/>
      <c r="Y141" s="95"/>
      <c r="Z141" s="95"/>
      <c r="AA141" s="95"/>
      <c r="AB141" s="95"/>
      <c r="AC141" s="95"/>
    </row>
    <row r="142" spans="1:29" ht="19.5" customHeight="1">
      <c r="A142" s="95"/>
      <c r="B142" s="114" t="s">
        <v>109</v>
      </c>
      <c r="C142" s="338" t="s">
        <v>250</v>
      </c>
      <c r="D142" s="357"/>
      <c r="E142" s="341"/>
      <c r="F142" s="427" t="s">
        <v>249</v>
      </c>
      <c r="G142" s="416"/>
      <c r="H142" s="224">
        <f>H140+H141</f>
        <v>1868.7725417419756</v>
      </c>
      <c r="I142" s="72"/>
      <c r="J142" s="95"/>
      <c r="K142" s="95"/>
      <c r="L142" s="95"/>
      <c r="M142" s="95"/>
      <c r="N142" s="95"/>
      <c r="O142" s="95"/>
      <c r="P142" s="95"/>
      <c r="Q142" s="95"/>
      <c r="R142" s="95"/>
      <c r="S142" s="95"/>
      <c r="T142" s="95"/>
      <c r="U142" s="95"/>
      <c r="V142" s="95"/>
      <c r="W142" s="95"/>
      <c r="X142" s="95"/>
      <c r="Y142" s="95"/>
      <c r="Z142" s="95"/>
      <c r="AA142" s="95"/>
      <c r="AB142" s="95"/>
      <c r="AC142" s="95"/>
    </row>
    <row r="143" spans="1:29" ht="19.5" customHeight="1">
      <c r="A143" s="95"/>
      <c r="B143" s="114"/>
      <c r="C143" s="339"/>
      <c r="D143" s="353"/>
      <c r="E143" s="359"/>
      <c r="F143" s="225" t="s">
        <v>173</v>
      </c>
      <c r="G143" s="228">
        <f>'1-ABA-DE-CARREGAMENTO'!C75</f>
        <v>5.0700000000000002E-2</v>
      </c>
      <c r="H143" s="229">
        <f>ROUND(H142*G143,2)</f>
        <v>94.75</v>
      </c>
      <c r="I143" s="72"/>
      <c r="J143" s="95"/>
      <c r="K143" s="95"/>
      <c r="L143" s="95"/>
      <c r="M143" s="95"/>
      <c r="N143" s="95"/>
      <c r="O143" s="95"/>
      <c r="P143" s="95"/>
      <c r="Q143" s="95"/>
      <c r="R143" s="95"/>
      <c r="S143" s="95"/>
      <c r="T143" s="95"/>
      <c r="U143" s="95"/>
      <c r="V143" s="95"/>
      <c r="W143" s="95"/>
      <c r="X143" s="95"/>
      <c r="Y143" s="95"/>
      <c r="Z143" s="95"/>
      <c r="AA143" s="95"/>
      <c r="AB143" s="95"/>
      <c r="AC143" s="95"/>
    </row>
    <row r="144" spans="1:29" ht="19.5" customHeight="1">
      <c r="A144" s="95"/>
      <c r="B144" s="114" t="s">
        <v>111</v>
      </c>
      <c r="C144" s="120" t="s">
        <v>251</v>
      </c>
      <c r="D144" s="155"/>
      <c r="E144" s="190"/>
      <c r="F144" s="435">
        <f>F145+F146+F148</f>
        <v>0.1225</v>
      </c>
      <c r="G144" s="287"/>
      <c r="H144" s="230">
        <f>SUM(H145:H148)</f>
        <v>274.10904777737824</v>
      </c>
      <c r="I144" s="72"/>
      <c r="J144" s="95"/>
      <c r="K144" s="95"/>
      <c r="L144" s="95"/>
      <c r="M144" s="95"/>
      <c r="N144" s="95"/>
      <c r="O144" s="95"/>
      <c r="P144" s="95"/>
      <c r="Q144" s="95"/>
      <c r="R144" s="95"/>
      <c r="S144" s="95"/>
      <c r="T144" s="95"/>
      <c r="U144" s="95"/>
      <c r="V144" s="95"/>
      <c r="W144" s="95"/>
      <c r="X144" s="95"/>
      <c r="Y144" s="95"/>
      <c r="Z144" s="95"/>
      <c r="AA144" s="95"/>
      <c r="AB144" s="95"/>
      <c r="AC144" s="95"/>
    </row>
    <row r="145" spans="1:29" ht="19.5" customHeight="1">
      <c r="A145" s="95"/>
      <c r="B145" s="336"/>
      <c r="C145" s="447" t="s">
        <v>252</v>
      </c>
      <c r="D145" s="436" t="s">
        <v>253</v>
      </c>
      <c r="E145" s="287"/>
      <c r="F145" s="437">
        <f>IF(F9=1,1.65%,IF(F9=2,0.65%,IF(F9=3,F9,IF(F9=4,F9,"RT Indefinido"))))</f>
        <v>1.6500000000000001E-2</v>
      </c>
      <c r="G145" s="287"/>
      <c r="H145" s="231">
        <f>ROUND((((H142+H143))/((1-F144)))*F145,2)</f>
        <v>36.92</v>
      </c>
      <c r="I145" s="72"/>
      <c r="J145" s="95"/>
      <c r="K145" s="95"/>
      <c r="L145" s="95"/>
      <c r="M145" s="95"/>
      <c r="N145" s="95"/>
      <c r="O145" s="95"/>
      <c r="P145" s="95"/>
      <c r="Q145" s="95"/>
      <c r="R145" s="95"/>
      <c r="S145" s="95"/>
      <c r="T145" s="95"/>
      <c r="U145" s="95"/>
      <c r="V145" s="95"/>
      <c r="W145" s="95"/>
      <c r="X145" s="95"/>
      <c r="Y145" s="95"/>
      <c r="Z145" s="95"/>
      <c r="AA145" s="95"/>
      <c r="AB145" s="95"/>
      <c r="AC145" s="95"/>
    </row>
    <row r="146" spans="1:29" ht="19.5" customHeight="1">
      <c r="A146" s="95"/>
      <c r="B146" s="337"/>
      <c r="C146" s="325"/>
      <c r="D146" s="436" t="s">
        <v>254</v>
      </c>
      <c r="E146" s="287"/>
      <c r="F146" s="437">
        <f>IF(F9=1,7.6%,IF(F9=2,3%,IF(F9=3,F9,IF(F9=4,F9,"RT Indefinido"))))</f>
        <v>7.5999999999999998E-2</v>
      </c>
      <c r="G146" s="287"/>
      <c r="H146" s="231">
        <f>((H142+H143)/(1-F144)*F146)</f>
        <v>170.06007199132782</v>
      </c>
      <c r="I146" s="72"/>
      <c r="J146" s="95"/>
      <c r="K146" s="95"/>
      <c r="L146" s="95"/>
      <c r="M146" s="95"/>
      <c r="N146" s="95"/>
      <c r="O146" s="95"/>
      <c r="P146" s="95"/>
      <c r="Q146" s="95"/>
      <c r="R146" s="95"/>
      <c r="S146" s="95"/>
      <c r="T146" s="95"/>
      <c r="U146" s="95"/>
      <c r="V146" s="95"/>
      <c r="W146" s="95"/>
      <c r="X146" s="95"/>
      <c r="Y146" s="95"/>
      <c r="Z146" s="95"/>
      <c r="AA146" s="95"/>
      <c r="AB146" s="95"/>
      <c r="AC146" s="95"/>
    </row>
    <row r="147" spans="1:29" ht="19.5" customHeight="1">
      <c r="A147" s="95"/>
      <c r="B147" s="114"/>
      <c r="C147" s="374" t="s">
        <v>255</v>
      </c>
      <c r="D147" s="286"/>
      <c r="E147" s="287"/>
      <c r="F147" s="390">
        <v>0</v>
      </c>
      <c r="G147" s="287"/>
      <c r="H147" s="231">
        <f>F147*(H49+H94+H136+H70+H141)</f>
        <v>0</v>
      </c>
      <c r="I147" s="72"/>
      <c r="J147" s="95"/>
      <c r="K147" s="95"/>
      <c r="L147" s="95"/>
      <c r="M147" s="95"/>
      <c r="N147" s="95"/>
      <c r="O147" s="95"/>
      <c r="P147" s="95"/>
      <c r="Q147" s="95"/>
      <c r="R147" s="95"/>
      <c r="S147" s="95"/>
      <c r="T147" s="95"/>
      <c r="U147" s="95"/>
      <c r="V147" s="95"/>
      <c r="W147" s="95"/>
      <c r="X147" s="95"/>
      <c r="Y147" s="95"/>
      <c r="Z147" s="95"/>
      <c r="AA147" s="95"/>
      <c r="AB147" s="95"/>
      <c r="AC147" s="95"/>
    </row>
    <row r="148" spans="1:29" ht="19.5" customHeight="1">
      <c r="A148" s="95"/>
      <c r="B148" s="114"/>
      <c r="C148" s="374" t="s">
        <v>256</v>
      </c>
      <c r="D148" s="286"/>
      <c r="E148" s="287"/>
      <c r="F148" s="449">
        <f>'1-ABA-DE-CARREGAMENTO'!C76</f>
        <v>0.03</v>
      </c>
      <c r="G148" s="287"/>
      <c r="H148" s="231">
        <f>((H142+H143)/(1-F144))*F148</f>
        <v>67.128975786050447</v>
      </c>
      <c r="I148" s="72"/>
      <c r="J148" s="95"/>
      <c r="K148" s="95"/>
      <c r="L148" s="95"/>
      <c r="M148" s="95"/>
      <c r="N148" s="95"/>
      <c r="O148" s="95"/>
      <c r="P148" s="95"/>
      <c r="Q148" s="95"/>
      <c r="R148" s="95"/>
      <c r="S148" s="95"/>
      <c r="T148" s="95"/>
      <c r="U148" s="95"/>
      <c r="V148" s="95"/>
      <c r="W148" s="95"/>
      <c r="X148" s="95"/>
      <c r="Y148" s="95"/>
      <c r="Z148" s="95"/>
      <c r="AA148" s="95"/>
      <c r="AB148" s="95"/>
      <c r="AC148" s="95"/>
    </row>
    <row r="149" spans="1:29" ht="28.5" customHeight="1">
      <c r="A149" s="158"/>
      <c r="B149" s="446" t="s">
        <v>257</v>
      </c>
      <c r="C149" s="376"/>
      <c r="D149" s="376"/>
      <c r="E149" s="377"/>
      <c r="F149" s="448">
        <f>F144+G143+G141</f>
        <v>0.27489999999999998</v>
      </c>
      <c r="G149" s="377"/>
      <c r="H149" s="214">
        <f>H144+H143+H141</f>
        <v>541.36904777737823</v>
      </c>
      <c r="I149" s="72"/>
      <c r="J149" s="158"/>
      <c r="K149" s="158"/>
      <c r="L149" s="158"/>
      <c r="M149" s="158"/>
      <c r="N149" s="158"/>
      <c r="O149" s="158"/>
      <c r="P149" s="158"/>
      <c r="Q149" s="158"/>
      <c r="R149" s="158"/>
      <c r="S149" s="158"/>
      <c r="T149" s="158"/>
      <c r="U149" s="158"/>
      <c r="V149" s="158"/>
      <c r="W149" s="158"/>
      <c r="X149" s="158"/>
      <c r="Y149" s="158"/>
      <c r="Z149" s="158"/>
      <c r="AA149" s="158"/>
      <c r="AB149" s="158"/>
      <c r="AC149" s="158"/>
    </row>
    <row r="150" spans="1:29" ht="24" customHeight="1">
      <c r="A150" s="95"/>
      <c r="B150" s="14"/>
      <c r="C150" s="179"/>
      <c r="D150" s="179"/>
      <c r="E150" s="179"/>
      <c r="F150" s="232"/>
      <c r="G150" s="232"/>
      <c r="H150" s="180"/>
      <c r="I150" s="72"/>
      <c r="J150" s="95"/>
      <c r="K150" s="95"/>
      <c r="L150" s="95"/>
      <c r="M150" s="95"/>
      <c r="N150" s="95"/>
      <c r="O150" s="95"/>
      <c r="P150" s="95"/>
      <c r="Q150" s="95"/>
      <c r="R150" s="95"/>
      <c r="S150" s="95"/>
      <c r="T150" s="95"/>
      <c r="U150" s="95"/>
      <c r="V150" s="95"/>
      <c r="W150" s="95"/>
      <c r="X150" s="95"/>
      <c r="Y150" s="95"/>
      <c r="Z150" s="95"/>
      <c r="AA150" s="95"/>
      <c r="AB150" s="95"/>
      <c r="AC150" s="95"/>
    </row>
    <row r="151" spans="1:29" ht="24" customHeight="1">
      <c r="B151" s="372" t="s">
        <v>258</v>
      </c>
      <c r="C151" s="289"/>
      <c r="D151" s="289"/>
      <c r="E151" s="289"/>
      <c r="F151" s="289"/>
      <c r="G151" s="289"/>
      <c r="H151" s="290"/>
      <c r="I151" s="72"/>
      <c r="J151" s="72"/>
      <c r="K151" s="72"/>
      <c r="L151" s="72"/>
      <c r="M151" s="72"/>
      <c r="N151" s="72"/>
      <c r="O151" s="72"/>
      <c r="P151" s="72"/>
      <c r="Q151" s="72"/>
      <c r="R151" s="72"/>
      <c r="S151" s="72"/>
      <c r="T151" s="72"/>
      <c r="U151" s="72"/>
      <c r="V151" s="72"/>
      <c r="W151" s="72"/>
      <c r="X151" s="72"/>
      <c r="Y151" s="72"/>
      <c r="Z151" s="72"/>
      <c r="AA151" s="72"/>
      <c r="AB151" s="72"/>
      <c r="AC151" s="72"/>
    </row>
    <row r="152" spans="1:29" ht="15.75" customHeight="1">
      <c r="B152" s="334" t="s">
        <v>123</v>
      </c>
      <c r="C152" s="286"/>
      <c r="D152" s="286"/>
      <c r="E152" s="286"/>
      <c r="F152" s="286"/>
      <c r="G152" s="286"/>
      <c r="H152" s="293"/>
      <c r="I152" s="72"/>
      <c r="J152" s="72"/>
      <c r="K152" s="72"/>
      <c r="L152" s="72"/>
      <c r="M152" s="72"/>
      <c r="N152" s="72"/>
      <c r="O152" s="72"/>
      <c r="P152" s="72"/>
      <c r="Q152" s="72"/>
      <c r="R152" s="72"/>
      <c r="S152" s="72"/>
      <c r="T152" s="72"/>
      <c r="U152" s="72"/>
      <c r="V152" s="72"/>
      <c r="W152" s="72"/>
      <c r="X152" s="72"/>
      <c r="Y152" s="72"/>
      <c r="Z152" s="72"/>
      <c r="AA152" s="72"/>
      <c r="AB152" s="72"/>
      <c r="AC152" s="72"/>
    </row>
    <row r="153" spans="1:29" ht="15.75" customHeight="1">
      <c r="B153" s="169" t="s">
        <v>107</v>
      </c>
      <c r="C153" s="233" t="s">
        <v>259</v>
      </c>
      <c r="D153" s="234"/>
      <c r="E153" s="234"/>
      <c r="F153" s="234"/>
      <c r="G153" s="235"/>
      <c r="H153" s="236">
        <f>H49</f>
        <v>762.36645454545442</v>
      </c>
      <c r="I153" s="72"/>
      <c r="J153" s="72"/>
      <c r="K153" s="72"/>
      <c r="L153" s="72"/>
      <c r="M153" s="72"/>
      <c r="N153" s="72"/>
      <c r="O153" s="72"/>
      <c r="P153" s="72"/>
      <c r="Q153" s="72"/>
      <c r="R153" s="72"/>
      <c r="S153" s="72"/>
      <c r="T153" s="72"/>
      <c r="U153" s="72"/>
      <c r="V153" s="72"/>
      <c r="W153" s="72"/>
      <c r="X153" s="72"/>
      <c r="Y153" s="72"/>
      <c r="Z153" s="72"/>
      <c r="AA153" s="72"/>
      <c r="AB153" s="72"/>
      <c r="AC153" s="72"/>
    </row>
    <row r="154" spans="1:29" ht="15.75" customHeight="1">
      <c r="B154" s="114" t="s">
        <v>109</v>
      </c>
      <c r="C154" s="237" t="s">
        <v>260</v>
      </c>
      <c r="D154" s="238"/>
      <c r="E154" s="238"/>
      <c r="F154" s="238"/>
      <c r="G154" s="239"/>
      <c r="H154" s="153">
        <f>H94</f>
        <v>646.70326052985456</v>
      </c>
      <c r="I154" s="72"/>
      <c r="J154" s="72"/>
      <c r="K154" s="72"/>
      <c r="L154" s="72"/>
      <c r="M154" s="72"/>
      <c r="N154" s="72"/>
      <c r="O154" s="72"/>
      <c r="P154" s="72"/>
      <c r="Q154" s="72"/>
      <c r="R154" s="72"/>
      <c r="S154" s="72"/>
      <c r="T154" s="72"/>
      <c r="U154" s="72"/>
      <c r="V154" s="72"/>
      <c r="W154" s="72"/>
      <c r="X154" s="72"/>
      <c r="Y154" s="72"/>
      <c r="Z154" s="72"/>
      <c r="AA154" s="72"/>
      <c r="AB154" s="72"/>
      <c r="AC154" s="72"/>
    </row>
    <row r="155" spans="1:29" ht="15.75" customHeight="1">
      <c r="B155" s="114" t="s">
        <v>111</v>
      </c>
      <c r="C155" s="237" t="s">
        <v>261</v>
      </c>
      <c r="D155" s="238"/>
      <c r="E155" s="238"/>
      <c r="F155" s="238"/>
      <c r="G155" s="239"/>
      <c r="H155" s="153">
        <f>H104</f>
        <v>39.626159999999999</v>
      </c>
      <c r="I155" s="72"/>
      <c r="J155" s="72"/>
      <c r="K155" s="72"/>
      <c r="L155" s="72"/>
      <c r="M155" s="72"/>
      <c r="N155" s="72"/>
      <c r="O155" s="72"/>
      <c r="P155" s="72"/>
      <c r="Q155" s="72"/>
      <c r="R155" s="72"/>
      <c r="S155" s="72"/>
      <c r="T155" s="72"/>
      <c r="U155" s="72"/>
      <c r="V155" s="72"/>
      <c r="W155" s="72"/>
      <c r="X155" s="72"/>
      <c r="Y155" s="72"/>
      <c r="Z155" s="72"/>
      <c r="AA155" s="72"/>
      <c r="AB155" s="72"/>
      <c r="AC155" s="72"/>
    </row>
    <row r="156" spans="1:29" ht="15.75" customHeight="1">
      <c r="B156" s="114" t="s">
        <v>114</v>
      </c>
      <c r="C156" s="237" t="s">
        <v>262</v>
      </c>
      <c r="D156" s="238"/>
      <c r="E156" s="238"/>
      <c r="F156" s="238"/>
      <c r="G156" s="239"/>
      <c r="H156" s="153">
        <f>H129</f>
        <v>133.74</v>
      </c>
      <c r="I156" s="72"/>
      <c r="J156" s="72"/>
      <c r="K156" s="72"/>
      <c r="L156" s="72"/>
      <c r="M156" s="72"/>
      <c r="N156" s="72"/>
      <c r="O156" s="72"/>
      <c r="P156" s="72"/>
      <c r="Q156" s="72"/>
      <c r="R156" s="72"/>
      <c r="S156" s="72"/>
      <c r="T156" s="72"/>
      <c r="U156" s="72"/>
      <c r="V156" s="72"/>
      <c r="W156" s="72"/>
      <c r="X156" s="72"/>
      <c r="Y156" s="72"/>
      <c r="Z156" s="72"/>
      <c r="AA156" s="72"/>
      <c r="AB156" s="72"/>
      <c r="AC156" s="72"/>
    </row>
    <row r="157" spans="1:29" ht="15.75" customHeight="1">
      <c r="A157" s="95"/>
      <c r="B157" s="114" t="s">
        <v>145</v>
      </c>
      <c r="C157" s="237" t="s">
        <v>263</v>
      </c>
      <c r="D157" s="238"/>
      <c r="E157" s="238"/>
      <c r="F157" s="238"/>
      <c r="G157" s="239"/>
      <c r="H157" s="153">
        <f>H136</f>
        <v>113.82666666666668</v>
      </c>
      <c r="I157" s="95"/>
      <c r="J157" s="95"/>
      <c r="K157" s="95"/>
      <c r="L157" s="95"/>
      <c r="M157" s="95"/>
      <c r="N157" s="95"/>
      <c r="O157" s="95"/>
      <c r="P157" s="95"/>
      <c r="Q157" s="95"/>
      <c r="R157" s="95"/>
      <c r="S157" s="95"/>
      <c r="T157" s="95"/>
      <c r="U157" s="95"/>
      <c r="V157" s="95"/>
      <c r="W157" s="95"/>
      <c r="X157" s="95"/>
      <c r="Y157" s="95"/>
      <c r="Z157" s="95"/>
      <c r="AA157" s="95"/>
      <c r="AB157" s="95"/>
      <c r="AC157" s="95"/>
    </row>
    <row r="158" spans="1:29" ht="19.5" customHeight="1">
      <c r="A158" s="95"/>
      <c r="B158" s="240"/>
      <c r="C158" s="422" t="s">
        <v>264</v>
      </c>
      <c r="D158" s="286"/>
      <c r="E158" s="286"/>
      <c r="F158" s="286"/>
      <c r="G158" s="287"/>
      <c r="H158" s="241">
        <f>SUM(H153:H157)</f>
        <v>1696.2625417419756</v>
      </c>
      <c r="I158" s="95"/>
      <c r="J158" s="95"/>
      <c r="K158" s="95"/>
      <c r="L158" s="95"/>
      <c r="M158" s="95"/>
      <c r="N158" s="95"/>
      <c r="O158" s="95"/>
      <c r="P158" s="95"/>
      <c r="Q158" s="95"/>
      <c r="R158" s="95"/>
      <c r="S158" s="95"/>
      <c r="T158" s="95"/>
      <c r="U158" s="95"/>
      <c r="V158" s="95"/>
      <c r="W158" s="95"/>
      <c r="X158" s="95"/>
      <c r="Y158" s="95"/>
      <c r="Z158" s="95"/>
      <c r="AA158" s="95"/>
      <c r="AB158" s="95"/>
      <c r="AC158" s="95"/>
    </row>
    <row r="159" spans="1:29" ht="15.75" customHeight="1">
      <c r="A159" s="95"/>
      <c r="B159" s="114" t="s">
        <v>147</v>
      </c>
      <c r="C159" s="237" t="s">
        <v>265</v>
      </c>
      <c r="D159" s="238"/>
      <c r="E159" s="238"/>
      <c r="F159" s="238"/>
      <c r="G159" s="239"/>
      <c r="H159" s="153">
        <f>H149</f>
        <v>541.36904777737823</v>
      </c>
      <c r="I159" s="95"/>
      <c r="J159" s="95"/>
      <c r="K159" s="95"/>
      <c r="L159" s="95"/>
      <c r="M159" s="95"/>
      <c r="N159" s="95"/>
      <c r="O159" s="95"/>
      <c r="P159" s="95"/>
      <c r="Q159" s="95"/>
      <c r="R159" s="95"/>
      <c r="S159" s="95"/>
      <c r="T159" s="95"/>
      <c r="U159" s="95"/>
      <c r="V159" s="95"/>
      <c r="W159" s="95"/>
      <c r="X159" s="95"/>
      <c r="Y159" s="95"/>
      <c r="Z159" s="95"/>
      <c r="AA159" s="95"/>
      <c r="AB159" s="95"/>
      <c r="AC159" s="95"/>
    </row>
    <row r="160" spans="1:29" ht="27.75" customHeight="1">
      <c r="A160" s="95"/>
      <c r="B160" s="434" t="s">
        <v>266</v>
      </c>
      <c r="C160" s="376"/>
      <c r="D160" s="376"/>
      <c r="E160" s="376"/>
      <c r="F160" s="376"/>
      <c r="G160" s="377"/>
      <c r="H160" s="242">
        <f>ROUND(SUM(H158:H159),2)</f>
        <v>2237.63</v>
      </c>
      <c r="I160" s="95"/>
      <c r="J160" s="95"/>
      <c r="K160" s="95"/>
      <c r="L160" s="95"/>
      <c r="M160" s="95"/>
      <c r="N160" s="95"/>
      <c r="O160" s="95"/>
      <c r="P160" s="95"/>
      <c r="Q160" s="95"/>
      <c r="R160" s="95"/>
      <c r="S160" s="95"/>
      <c r="T160" s="95"/>
      <c r="U160" s="95"/>
      <c r="V160" s="95"/>
      <c r="W160" s="95"/>
      <c r="X160" s="95"/>
      <c r="Y160" s="95"/>
      <c r="Z160" s="95"/>
      <c r="AA160" s="95"/>
      <c r="AB160" s="95"/>
      <c r="AC160" s="95"/>
    </row>
    <row r="161" spans="1:29" ht="19.5" customHeight="1">
      <c r="A161" s="72"/>
      <c r="B161" s="125"/>
      <c r="C161" s="219"/>
      <c r="D161" s="219"/>
      <c r="E161" s="219"/>
      <c r="F161" s="220"/>
      <c r="G161" s="220"/>
      <c r="H161" s="221"/>
      <c r="I161" s="72"/>
      <c r="J161" s="72"/>
      <c r="K161" s="72"/>
      <c r="L161" s="72"/>
      <c r="M161" s="72"/>
      <c r="N161" s="72"/>
      <c r="O161" s="72"/>
      <c r="P161" s="72"/>
      <c r="Q161" s="72"/>
      <c r="R161" s="72"/>
      <c r="S161" s="72"/>
      <c r="T161" s="72"/>
      <c r="U161" s="72"/>
      <c r="V161" s="72"/>
      <c r="W161" s="72"/>
      <c r="X161" s="72"/>
      <c r="Y161" s="72"/>
      <c r="Z161" s="72"/>
      <c r="AA161" s="72"/>
      <c r="AB161" s="72"/>
      <c r="AC161" s="72"/>
    </row>
    <row r="162" spans="1:29" ht="24" customHeight="1">
      <c r="B162" s="372" t="s">
        <v>267</v>
      </c>
      <c r="C162" s="289"/>
      <c r="D162" s="289"/>
      <c r="E162" s="289"/>
      <c r="F162" s="289"/>
      <c r="G162" s="289"/>
      <c r="H162" s="290"/>
      <c r="I162" s="72"/>
      <c r="J162" s="72"/>
      <c r="K162" s="72"/>
      <c r="L162" s="72"/>
      <c r="M162" s="72"/>
      <c r="N162" s="72"/>
      <c r="O162" s="72"/>
      <c r="P162" s="72"/>
      <c r="Q162" s="72"/>
      <c r="R162" s="72"/>
      <c r="S162" s="72"/>
      <c r="T162" s="72"/>
      <c r="U162" s="72"/>
      <c r="V162" s="72"/>
      <c r="W162" s="72"/>
      <c r="X162" s="72"/>
      <c r="Y162" s="72"/>
      <c r="Z162" s="72"/>
      <c r="AA162" s="72"/>
      <c r="AB162" s="72"/>
      <c r="AC162" s="72"/>
    </row>
    <row r="163" spans="1:29" ht="18.75" customHeight="1">
      <c r="B163" s="422" t="s">
        <v>123</v>
      </c>
      <c r="C163" s="286"/>
      <c r="D163" s="286"/>
      <c r="E163" s="286"/>
      <c r="F163" s="286"/>
      <c r="G163" s="286"/>
      <c r="H163" s="293"/>
      <c r="I163" s="72"/>
      <c r="J163" s="72"/>
      <c r="K163" s="72"/>
      <c r="L163" s="72"/>
      <c r="M163" s="72"/>
      <c r="N163" s="72"/>
      <c r="O163" s="72"/>
      <c r="P163" s="72"/>
      <c r="Q163" s="72"/>
      <c r="R163" s="72"/>
      <c r="S163" s="72"/>
      <c r="T163" s="72"/>
      <c r="U163" s="72"/>
      <c r="V163" s="72"/>
      <c r="W163" s="72"/>
      <c r="X163" s="72"/>
      <c r="Y163" s="72"/>
      <c r="Z163" s="72"/>
      <c r="AA163" s="72"/>
      <c r="AB163" s="72"/>
      <c r="AC163" s="72"/>
    </row>
    <row r="164" spans="1:29" ht="72.75" customHeight="1">
      <c r="B164" s="440" t="s">
        <v>268</v>
      </c>
      <c r="C164" s="393"/>
      <c r="D164" s="243" t="s">
        <v>269</v>
      </c>
      <c r="E164" s="243" t="s">
        <v>270</v>
      </c>
      <c r="F164" s="243" t="s">
        <v>271</v>
      </c>
      <c r="G164" s="243" t="s">
        <v>272</v>
      </c>
      <c r="H164" s="244" t="s">
        <v>273</v>
      </c>
      <c r="I164" s="72"/>
      <c r="J164" s="72"/>
      <c r="K164" s="72"/>
      <c r="L164" s="72"/>
      <c r="M164" s="72"/>
      <c r="N164" s="72"/>
      <c r="O164" s="72"/>
      <c r="P164" s="72"/>
      <c r="Q164" s="72"/>
      <c r="R164" s="72"/>
      <c r="S164" s="72"/>
      <c r="T164" s="72"/>
      <c r="U164" s="72"/>
      <c r="V164" s="72"/>
      <c r="W164" s="72"/>
      <c r="X164" s="72"/>
      <c r="Y164" s="72"/>
      <c r="Z164" s="72"/>
      <c r="AA164" s="72"/>
      <c r="AB164" s="72"/>
      <c r="AC164" s="72"/>
    </row>
    <row r="165" spans="1:29" ht="66" customHeight="1">
      <c r="B165" s="441" t="str">
        <f>E24</f>
        <v>PORTEIRO, CBO 5174-10. Posto Noturno (19:00-23:00), 4 horas, de segunda a sexta</v>
      </c>
      <c r="C165" s="287"/>
      <c r="D165" s="246">
        <f>H160</f>
        <v>2237.63</v>
      </c>
      <c r="E165" s="260">
        <f>'1-ABA-DE-CARREGAMENTO'!E83</f>
        <v>1</v>
      </c>
      <c r="F165" s="248">
        <f>D165*E165</f>
        <v>2237.63</v>
      </c>
      <c r="G165" s="261">
        <f>'1-ABA-DE-CARREGAMENTO'!E82</f>
        <v>2</v>
      </c>
      <c r="H165" s="250">
        <f>F165*G165</f>
        <v>4475.26</v>
      </c>
      <c r="I165" s="72"/>
      <c r="J165" s="72"/>
      <c r="K165" s="72"/>
      <c r="L165" s="72"/>
      <c r="M165" s="72"/>
      <c r="N165" s="72"/>
      <c r="O165" s="72"/>
      <c r="P165" s="72"/>
      <c r="Q165" s="72"/>
      <c r="R165" s="72"/>
      <c r="S165" s="72"/>
      <c r="T165" s="72"/>
      <c r="U165" s="72"/>
      <c r="V165" s="72"/>
      <c r="W165" s="72"/>
      <c r="X165" s="72"/>
      <c r="Y165" s="72"/>
      <c r="Z165" s="72"/>
      <c r="AA165" s="72"/>
      <c r="AB165" s="72"/>
      <c r="AC165" s="72"/>
    </row>
    <row r="166" spans="1:29" ht="30.75" customHeight="1">
      <c r="A166" s="72"/>
      <c r="B166" s="442" t="s">
        <v>274</v>
      </c>
      <c r="C166" s="376"/>
      <c r="D166" s="376"/>
      <c r="E166" s="376"/>
      <c r="F166" s="376"/>
      <c r="G166" s="376"/>
      <c r="H166" s="251">
        <f>H165</f>
        <v>4475.26</v>
      </c>
      <c r="I166" s="72"/>
      <c r="J166" s="72"/>
      <c r="K166" s="72"/>
      <c r="L166" s="72"/>
      <c r="M166" s="72"/>
      <c r="N166" s="72"/>
      <c r="O166" s="72"/>
      <c r="P166" s="72"/>
      <c r="Q166" s="72"/>
      <c r="R166" s="72"/>
      <c r="S166" s="72"/>
      <c r="T166" s="72"/>
      <c r="U166" s="72"/>
      <c r="V166" s="72"/>
      <c r="W166" s="72"/>
      <c r="X166" s="72"/>
      <c r="Y166" s="72"/>
      <c r="Z166" s="72"/>
      <c r="AA166" s="72"/>
      <c r="AB166" s="72"/>
      <c r="AC166" s="72"/>
    </row>
    <row r="167" spans="1:29" ht="19.5" customHeight="1">
      <c r="A167" s="72"/>
      <c r="B167" s="443"/>
      <c r="C167" s="303"/>
      <c r="D167" s="165"/>
      <c r="E167" s="165"/>
      <c r="F167" s="165"/>
      <c r="G167" s="165"/>
      <c r="H167" s="252"/>
      <c r="I167" s="72"/>
      <c r="J167" s="72"/>
      <c r="K167" s="72"/>
      <c r="L167" s="72"/>
      <c r="M167" s="72"/>
      <c r="N167" s="72"/>
      <c r="O167" s="72"/>
      <c r="P167" s="72"/>
      <c r="Q167" s="72"/>
      <c r="R167" s="72"/>
      <c r="S167" s="72"/>
      <c r="T167" s="72"/>
      <c r="U167" s="72"/>
      <c r="V167" s="72"/>
      <c r="W167" s="72"/>
      <c r="X167" s="72"/>
      <c r="Y167" s="72"/>
      <c r="Z167" s="72"/>
      <c r="AA167" s="72"/>
      <c r="AB167" s="72"/>
      <c r="AC167" s="72"/>
    </row>
    <row r="168" spans="1:29" ht="24" customHeight="1">
      <c r="B168" s="372" t="s">
        <v>275</v>
      </c>
      <c r="C168" s="289"/>
      <c r="D168" s="289"/>
      <c r="E168" s="289"/>
      <c r="F168" s="289"/>
      <c r="G168" s="289"/>
      <c r="H168" s="290"/>
      <c r="I168" s="72"/>
      <c r="J168" s="72"/>
      <c r="K168" s="72"/>
      <c r="L168" s="72"/>
      <c r="M168" s="72"/>
      <c r="N168" s="72"/>
      <c r="O168" s="72"/>
      <c r="P168" s="72"/>
      <c r="Q168" s="72"/>
      <c r="R168" s="72"/>
      <c r="S168" s="72"/>
      <c r="T168" s="72"/>
      <c r="U168" s="72"/>
      <c r="V168" s="72"/>
      <c r="W168" s="72"/>
      <c r="X168" s="72"/>
      <c r="Y168" s="72"/>
      <c r="Z168" s="72"/>
      <c r="AA168" s="72"/>
      <c r="AB168" s="72"/>
      <c r="AC168" s="72"/>
    </row>
    <row r="169" spans="1:29" ht="18.75" customHeight="1">
      <c r="B169" s="438" t="s">
        <v>276</v>
      </c>
      <c r="C169" s="347"/>
      <c r="D169" s="347"/>
      <c r="E169" s="347"/>
      <c r="F169" s="347"/>
      <c r="G169" s="348"/>
      <c r="H169" s="253" t="s">
        <v>277</v>
      </c>
      <c r="I169" s="72"/>
      <c r="J169" s="72"/>
      <c r="K169" s="72"/>
      <c r="L169" s="72"/>
      <c r="M169" s="72"/>
      <c r="N169" s="72"/>
      <c r="O169" s="72"/>
      <c r="P169" s="72"/>
      <c r="Q169" s="72"/>
      <c r="R169" s="72"/>
      <c r="S169" s="72"/>
      <c r="T169" s="72"/>
      <c r="U169" s="72"/>
      <c r="V169" s="72"/>
      <c r="W169" s="72"/>
      <c r="X169" s="72"/>
      <c r="Y169" s="72"/>
      <c r="Z169" s="72"/>
      <c r="AA169" s="72"/>
      <c r="AB169" s="72"/>
      <c r="AC169" s="72"/>
    </row>
    <row r="170" spans="1:29" ht="30" customHeight="1">
      <c r="B170" s="245" t="s">
        <v>107</v>
      </c>
      <c r="C170" s="439" t="s">
        <v>278</v>
      </c>
      <c r="D170" s="286"/>
      <c r="E170" s="286"/>
      <c r="F170" s="286"/>
      <c r="G170" s="287"/>
      <c r="H170" s="254">
        <f>H165</f>
        <v>4475.26</v>
      </c>
      <c r="I170" s="187"/>
      <c r="J170" s="72"/>
      <c r="K170" s="72"/>
      <c r="L170" s="72"/>
      <c r="M170" s="72"/>
      <c r="N170" s="72"/>
      <c r="O170" s="72"/>
      <c r="P170" s="72"/>
      <c r="Q170" s="72"/>
      <c r="R170" s="72"/>
      <c r="S170" s="72"/>
      <c r="T170" s="72"/>
      <c r="U170" s="72"/>
      <c r="V170" s="72"/>
      <c r="W170" s="72"/>
      <c r="X170" s="72"/>
      <c r="Y170" s="72"/>
      <c r="Z170" s="72"/>
      <c r="AA170" s="72"/>
      <c r="AB170" s="72"/>
      <c r="AC170" s="72"/>
    </row>
    <row r="171" spans="1:29" ht="30" customHeight="1">
      <c r="B171" s="255" t="s">
        <v>109</v>
      </c>
      <c r="C171" s="439" t="s">
        <v>279</v>
      </c>
      <c r="D171" s="286"/>
      <c r="E171" s="286"/>
      <c r="F171" s="286"/>
      <c r="G171" s="287"/>
      <c r="H171" s="256">
        <f>H170*'1-ABA-DE-CARREGAMENTO'!C84</f>
        <v>134257.80000000002</v>
      </c>
      <c r="I171" s="72"/>
      <c r="J171" s="72"/>
      <c r="K171" s="72"/>
      <c r="L171" s="72"/>
      <c r="M171" s="72"/>
      <c r="N171" s="72"/>
      <c r="O171" s="72"/>
      <c r="P171" s="72"/>
      <c r="Q171" s="72"/>
      <c r="R171" s="72"/>
      <c r="S171" s="72"/>
      <c r="T171" s="72"/>
      <c r="U171" s="72"/>
      <c r="V171" s="72"/>
      <c r="W171" s="72"/>
      <c r="X171" s="72"/>
      <c r="Y171" s="72"/>
      <c r="Z171" s="72"/>
      <c r="AA171" s="72"/>
      <c r="AB171" s="72"/>
      <c r="AC171" s="72"/>
    </row>
    <row r="172" spans="1:29" ht="19.5" customHeight="1">
      <c r="A172" s="72"/>
      <c r="B172" s="119"/>
      <c r="C172" s="257"/>
      <c r="D172" s="165"/>
      <c r="E172" s="165"/>
      <c r="F172" s="165"/>
      <c r="G172" s="165"/>
      <c r="H172" s="252"/>
      <c r="I172" s="72"/>
      <c r="J172" s="72"/>
      <c r="K172" s="72"/>
      <c r="L172" s="72"/>
      <c r="M172" s="72"/>
      <c r="N172" s="72"/>
      <c r="O172" s="72"/>
      <c r="P172" s="72"/>
      <c r="Q172" s="72"/>
      <c r="R172" s="72"/>
      <c r="S172" s="72"/>
      <c r="T172" s="72"/>
      <c r="U172" s="72"/>
      <c r="V172" s="72"/>
      <c r="W172" s="72"/>
      <c r="X172" s="72"/>
      <c r="Y172" s="72"/>
      <c r="Z172" s="72"/>
      <c r="AA172" s="72"/>
      <c r="AB172" s="72"/>
      <c r="AC172" s="72"/>
    </row>
    <row r="173" spans="1:29" ht="15.75" customHeight="1">
      <c r="A173" s="72"/>
      <c r="B173" s="107"/>
      <c r="C173" s="107"/>
      <c r="D173" s="107"/>
      <c r="E173" s="107"/>
      <c r="F173" s="107"/>
      <c r="G173" s="107"/>
      <c r="H173" s="107"/>
      <c r="I173" s="72"/>
      <c r="J173" s="72"/>
      <c r="K173" s="72"/>
      <c r="L173" s="72"/>
      <c r="M173" s="72"/>
      <c r="N173" s="72"/>
      <c r="O173" s="72"/>
      <c r="P173" s="72"/>
      <c r="Q173" s="72"/>
      <c r="R173" s="72"/>
      <c r="S173" s="72"/>
      <c r="T173" s="72"/>
      <c r="U173" s="72"/>
      <c r="V173" s="72"/>
      <c r="W173" s="72"/>
      <c r="X173" s="72"/>
      <c r="Y173" s="72"/>
      <c r="Z173" s="72"/>
      <c r="AA173" s="72"/>
      <c r="AB173" s="72"/>
      <c r="AC173" s="72"/>
    </row>
    <row r="174" spans="1:29" ht="15.75" customHeight="1">
      <c r="A174" s="72"/>
      <c r="B174" s="107"/>
      <c r="C174" s="107"/>
      <c r="D174" s="107"/>
      <c r="E174" s="107"/>
      <c r="F174" s="107"/>
      <c r="G174" s="107"/>
      <c r="H174" s="107"/>
      <c r="I174" s="72"/>
      <c r="J174" s="72"/>
      <c r="K174" s="72"/>
      <c r="L174" s="72"/>
      <c r="M174" s="72"/>
      <c r="N174" s="72"/>
      <c r="O174" s="72"/>
      <c r="P174" s="72"/>
      <c r="Q174" s="72"/>
      <c r="R174" s="72"/>
      <c r="S174" s="72"/>
      <c r="T174" s="72"/>
      <c r="U174" s="72"/>
      <c r="V174" s="72"/>
      <c r="W174" s="72"/>
      <c r="X174" s="72"/>
      <c r="Y174" s="72"/>
      <c r="Z174" s="72"/>
      <c r="AA174" s="72"/>
      <c r="AB174" s="72"/>
      <c r="AC174" s="72"/>
    </row>
    <row r="175" spans="1:29" ht="15.75" customHeight="1">
      <c r="A175" s="72"/>
      <c r="B175" s="107"/>
      <c r="C175" s="107"/>
      <c r="D175" s="107"/>
      <c r="E175" s="107"/>
      <c r="F175" s="107"/>
      <c r="G175" s="107"/>
      <c r="H175" s="107"/>
      <c r="I175" s="72"/>
      <c r="J175" s="72"/>
      <c r="K175" s="72"/>
      <c r="L175" s="72"/>
      <c r="M175" s="72"/>
      <c r="N175" s="72"/>
      <c r="O175" s="72"/>
      <c r="P175" s="72"/>
      <c r="Q175" s="72"/>
      <c r="R175" s="72"/>
      <c r="S175" s="72"/>
      <c r="T175" s="72"/>
      <c r="U175" s="72"/>
      <c r="V175" s="72"/>
      <c r="W175" s="72"/>
      <c r="X175" s="72"/>
      <c r="Y175" s="72"/>
      <c r="Z175" s="72"/>
      <c r="AA175" s="72"/>
      <c r="AB175" s="72"/>
      <c r="AC175" s="72"/>
    </row>
    <row r="176" spans="1:29" ht="15.75" customHeight="1">
      <c r="A176" s="72"/>
      <c r="B176" s="107"/>
      <c r="C176" s="107"/>
      <c r="D176" s="107"/>
      <c r="E176" s="107"/>
      <c r="F176" s="107"/>
      <c r="G176" s="107"/>
      <c r="H176" s="107"/>
      <c r="I176" s="72"/>
      <c r="J176" s="72"/>
      <c r="K176" s="72"/>
      <c r="L176" s="72"/>
      <c r="M176" s="72"/>
      <c r="N176" s="72"/>
      <c r="O176" s="72"/>
      <c r="P176" s="72"/>
      <c r="Q176" s="72"/>
      <c r="R176" s="72"/>
      <c r="S176" s="72"/>
      <c r="T176" s="72"/>
      <c r="U176" s="72"/>
      <c r="V176" s="72"/>
      <c r="W176" s="72"/>
      <c r="X176" s="72"/>
      <c r="Y176" s="72"/>
      <c r="Z176" s="72"/>
      <c r="AA176" s="72"/>
      <c r="AB176" s="72"/>
      <c r="AC176" s="72"/>
    </row>
    <row r="177" spans="1:29" ht="15.75" customHeight="1">
      <c r="A177" s="72"/>
      <c r="B177" s="107"/>
      <c r="C177" s="107"/>
      <c r="D177" s="107"/>
      <c r="E177" s="107"/>
      <c r="F177" s="107"/>
      <c r="G177" s="107"/>
      <c r="H177" s="107"/>
      <c r="I177" s="72"/>
      <c r="J177" s="72"/>
      <c r="K177" s="72"/>
      <c r="L177" s="72"/>
      <c r="M177" s="72"/>
      <c r="N177" s="72"/>
      <c r="O177" s="72"/>
      <c r="P177" s="72"/>
      <c r="Q177" s="72"/>
      <c r="R177" s="72"/>
      <c r="S177" s="72"/>
      <c r="T177" s="72"/>
      <c r="U177" s="72"/>
      <c r="V177" s="72"/>
      <c r="W177" s="72"/>
      <c r="X177" s="72"/>
      <c r="Y177" s="72"/>
      <c r="Z177" s="72"/>
      <c r="AA177" s="72"/>
      <c r="AB177" s="72"/>
      <c r="AC177" s="72"/>
    </row>
    <row r="178" spans="1:29" ht="15.75" customHeight="1">
      <c r="A178" s="72"/>
      <c r="B178" s="107"/>
      <c r="C178" s="107"/>
      <c r="D178" s="107"/>
      <c r="E178" s="107"/>
      <c r="F178" s="107"/>
      <c r="G178" s="107"/>
      <c r="H178" s="107"/>
      <c r="I178" s="72"/>
      <c r="J178" s="72"/>
      <c r="K178" s="72"/>
      <c r="L178" s="72"/>
      <c r="M178" s="72"/>
      <c r="N178" s="72"/>
      <c r="O178" s="72"/>
      <c r="P178" s="72"/>
      <c r="Q178" s="72"/>
      <c r="R178" s="72"/>
      <c r="S178" s="72"/>
      <c r="T178" s="72"/>
      <c r="U178" s="72"/>
      <c r="V178" s="72"/>
      <c r="W178" s="72"/>
      <c r="X178" s="72"/>
      <c r="Y178" s="72"/>
      <c r="Z178" s="72"/>
      <c r="AA178" s="72"/>
      <c r="AB178" s="72"/>
      <c r="AC178" s="72"/>
    </row>
    <row r="179" spans="1:29" ht="15.75" customHeight="1">
      <c r="A179" s="72"/>
      <c r="B179" s="107"/>
      <c r="C179" s="107"/>
      <c r="D179" s="107"/>
      <c r="E179" s="107"/>
      <c r="F179" s="107"/>
      <c r="G179" s="107"/>
      <c r="H179" s="107"/>
      <c r="I179" s="72"/>
      <c r="J179" s="72"/>
      <c r="K179" s="72"/>
      <c r="L179" s="72"/>
      <c r="M179" s="72"/>
      <c r="N179" s="72"/>
      <c r="O179" s="72"/>
      <c r="P179" s="72"/>
      <c r="Q179" s="72"/>
      <c r="R179" s="72"/>
      <c r="S179" s="72"/>
      <c r="T179" s="72"/>
      <c r="U179" s="72"/>
      <c r="V179" s="72"/>
      <c r="W179" s="72"/>
      <c r="X179" s="72"/>
      <c r="Y179" s="72"/>
      <c r="Z179" s="72"/>
      <c r="AA179" s="72"/>
      <c r="AB179" s="72"/>
      <c r="AC179" s="72"/>
    </row>
    <row r="180" spans="1:29" ht="15.75" customHeight="1">
      <c r="A180" s="72"/>
      <c r="B180" s="107"/>
      <c r="C180" s="107"/>
      <c r="D180" s="107"/>
      <c r="E180" s="107"/>
      <c r="F180" s="107"/>
      <c r="G180" s="107"/>
      <c r="H180" s="107"/>
      <c r="I180" s="72"/>
      <c r="J180" s="72"/>
      <c r="K180" s="72"/>
      <c r="L180" s="72"/>
      <c r="M180" s="72"/>
      <c r="N180" s="72"/>
      <c r="O180" s="72"/>
      <c r="P180" s="72"/>
      <c r="Q180" s="72"/>
      <c r="R180" s="72"/>
      <c r="S180" s="72"/>
      <c r="T180" s="72"/>
      <c r="U180" s="72"/>
      <c r="V180" s="72"/>
      <c r="W180" s="72"/>
      <c r="X180" s="72"/>
      <c r="Y180" s="72"/>
      <c r="Z180" s="72"/>
      <c r="AA180" s="72"/>
      <c r="AB180" s="72"/>
      <c r="AC180" s="72"/>
    </row>
    <row r="181" spans="1:29" ht="15.75" customHeight="1">
      <c r="A181" s="72"/>
      <c r="B181" s="107"/>
      <c r="C181" s="107"/>
      <c r="D181" s="107"/>
      <c r="E181" s="107"/>
      <c r="F181" s="107"/>
      <c r="G181" s="107"/>
      <c r="H181" s="107"/>
      <c r="I181" s="72"/>
      <c r="J181" s="72"/>
      <c r="K181" s="72"/>
      <c r="L181" s="72"/>
      <c r="M181" s="72"/>
      <c r="N181" s="72"/>
      <c r="O181" s="72"/>
      <c r="P181" s="72"/>
      <c r="Q181" s="72"/>
      <c r="R181" s="72"/>
      <c r="S181" s="72"/>
      <c r="T181" s="72"/>
      <c r="U181" s="72"/>
      <c r="V181" s="72"/>
      <c r="W181" s="72"/>
      <c r="X181" s="72"/>
      <c r="Y181" s="72"/>
      <c r="Z181" s="72"/>
      <c r="AA181" s="72"/>
      <c r="AB181" s="72"/>
      <c r="AC181" s="72"/>
    </row>
    <row r="182" spans="1:29" ht="15.75" customHeight="1">
      <c r="A182" s="72"/>
      <c r="B182" s="107"/>
      <c r="C182" s="107"/>
      <c r="D182" s="107"/>
      <c r="E182" s="107"/>
      <c r="F182" s="107"/>
      <c r="G182" s="107"/>
      <c r="H182" s="107"/>
      <c r="I182" s="72"/>
      <c r="J182" s="72"/>
      <c r="K182" s="72"/>
      <c r="L182" s="72"/>
      <c r="M182" s="72"/>
      <c r="N182" s="72"/>
      <c r="O182" s="72"/>
      <c r="P182" s="72"/>
      <c r="Q182" s="72"/>
      <c r="R182" s="72"/>
      <c r="S182" s="72"/>
      <c r="T182" s="72"/>
      <c r="U182" s="72"/>
      <c r="V182" s="72"/>
      <c r="W182" s="72"/>
      <c r="X182" s="72"/>
      <c r="Y182" s="72"/>
      <c r="Z182" s="72"/>
      <c r="AA182" s="72"/>
      <c r="AB182" s="72"/>
      <c r="AC182" s="72"/>
    </row>
    <row r="183" spans="1:29" ht="15.75" customHeight="1">
      <c r="A183" s="72"/>
      <c r="B183" s="107"/>
      <c r="C183" s="107"/>
      <c r="D183" s="107"/>
      <c r="E183" s="107"/>
      <c r="F183" s="107"/>
      <c r="G183" s="107"/>
      <c r="H183" s="107"/>
      <c r="I183" s="72"/>
      <c r="J183" s="72"/>
      <c r="K183" s="72"/>
      <c r="L183" s="72"/>
      <c r="M183" s="72"/>
      <c r="N183" s="72"/>
      <c r="O183" s="72"/>
      <c r="P183" s="72"/>
      <c r="Q183" s="72"/>
      <c r="R183" s="72"/>
      <c r="S183" s="72"/>
      <c r="T183" s="72"/>
      <c r="U183" s="72"/>
      <c r="V183" s="72"/>
      <c r="W183" s="72"/>
      <c r="X183" s="72"/>
      <c r="Y183" s="72"/>
      <c r="Z183" s="72"/>
      <c r="AA183" s="72"/>
      <c r="AB183" s="72"/>
      <c r="AC183" s="72"/>
    </row>
    <row r="184" spans="1:29" ht="15.75" customHeight="1">
      <c r="A184" s="72"/>
      <c r="B184" s="107"/>
      <c r="C184" s="107"/>
      <c r="D184" s="107"/>
      <c r="E184" s="107"/>
      <c r="F184" s="107"/>
      <c r="G184" s="107"/>
      <c r="H184" s="107"/>
      <c r="I184" s="72"/>
      <c r="J184" s="72"/>
      <c r="K184" s="72"/>
      <c r="L184" s="72"/>
      <c r="M184" s="72"/>
      <c r="N184" s="72"/>
      <c r="O184" s="72"/>
      <c r="P184" s="72"/>
      <c r="Q184" s="72"/>
      <c r="R184" s="72"/>
      <c r="S184" s="72"/>
      <c r="T184" s="72"/>
      <c r="U184" s="72"/>
      <c r="V184" s="72"/>
      <c r="W184" s="72"/>
      <c r="X184" s="72"/>
      <c r="Y184" s="72"/>
      <c r="Z184" s="72"/>
      <c r="AA184" s="72"/>
      <c r="AB184" s="72"/>
      <c r="AC184" s="72"/>
    </row>
    <row r="185" spans="1:29" ht="15.75" customHeight="1">
      <c r="A185" s="72"/>
      <c r="B185" s="107"/>
      <c r="C185" s="107"/>
      <c r="D185" s="107"/>
      <c r="E185" s="107"/>
      <c r="F185" s="107"/>
      <c r="G185" s="107"/>
      <c r="H185" s="107"/>
      <c r="I185" s="72"/>
      <c r="J185" s="72"/>
      <c r="K185" s="72"/>
      <c r="L185" s="72"/>
      <c r="M185" s="72"/>
      <c r="N185" s="72"/>
      <c r="O185" s="72"/>
      <c r="P185" s="72"/>
      <c r="Q185" s="72"/>
      <c r="R185" s="72"/>
      <c r="S185" s="72"/>
      <c r="T185" s="72"/>
      <c r="U185" s="72"/>
      <c r="V185" s="72"/>
      <c r="W185" s="72"/>
      <c r="X185" s="72"/>
      <c r="Y185" s="72"/>
      <c r="Z185" s="72"/>
      <c r="AA185" s="72"/>
      <c r="AB185" s="72"/>
      <c r="AC185" s="72"/>
    </row>
    <row r="186" spans="1:29" ht="15.75" customHeight="1">
      <c r="A186" s="72"/>
      <c r="B186" s="107"/>
      <c r="C186" s="107"/>
      <c r="D186" s="107"/>
      <c r="E186" s="107"/>
      <c r="F186" s="107"/>
      <c r="G186" s="107"/>
      <c r="H186" s="107"/>
      <c r="I186" s="72"/>
      <c r="J186" s="72"/>
      <c r="K186" s="72"/>
      <c r="L186" s="72"/>
      <c r="M186" s="72"/>
      <c r="N186" s="72"/>
      <c r="O186" s="72"/>
      <c r="P186" s="72"/>
      <c r="Q186" s="72"/>
      <c r="R186" s="72"/>
      <c r="S186" s="72"/>
      <c r="T186" s="72"/>
      <c r="U186" s="72"/>
      <c r="V186" s="72"/>
      <c r="W186" s="72"/>
      <c r="X186" s="72"/>
      <c r="Y186" s="72"/>
      <c r="Z186" s="72"/>
      <c r="AA186" s="72"/>
      <c r="AB186" s="72"/>
      <c r="AC186" s="72"/>
    </row>
    <row r="187" spans="1:29" ht="15.75" customHeight="1">
      <c r="A187" s="72"/>
      <c r="B187" s="107"/>
      <c r="C187" s="107"/>
      <c r="D187" s="107"/>
      <c r="E187" s="107"/>
      <c r="F187" s="107"/>
      <c r="G187" s="107"/>
      <c r="H187" s="107"/>
      <c r="I187" s="72"/>
      <c r="J187" s="72"/>
      <c r="K187" s="72"/>
      <c r="L187" s="72"/>
      <c r="M187" s="72"/>
      <c r="N187" s="72"/>
      <c r="O187" s="72"/>
      <c r="P187" s="72"/>
      <c r="Q187" s="72"/>
      <c r="R187" s="72"/>
      <c r="S187" s="72"/>
      <c r="T187" s="72"/>
      <c r="U187" s="72"/>
      <c r="V187" s="72"/>
      <c r="W187" s="72"/>
      <c r="X187" s="72"/>
      <c r="Y187" s="72"/>
      <c r="Z187" s="72"/>
      <c r="AA187" s="72"/>
      <c r="AB187" s="72"/>
      <c r="AC187" s="72"/>
    </row>
    <row r="188" spans="1:29" ht="15.75" customHeight="1">
      <c r="A188" s="72"/>
      <c r="B188" s="107"/>
      <c r="C188" s="107"/>
      <c r="D188" s="107"/>
      <c r="E188" s="107"/>
      <c r="F188" s="107"/>
      <c r="G188" s="107"/>
      <c r="H188" s="107"/>
      <c r="I188" s="72"/>
      <c r="J188" s="72"/>
      <c r="K188" s="72"/>
      <c r="L188" s="72"/>
      <c r="M188" s="72"/>
      <c r="N188" s="72"/>
      <c r="O188" s="72"/>
      <c r="P188" s="72"/>
      <c r="Q188" s="72"/>
      <c r="R188" s="72"/>
      <c r="S188" s="72"/>
      <c r="T188" s="72"/>
      <c r="U188" s="72"/>
      <c r="V188" s="72"/>
      <c r="W188" s="72"/>
      <c r="X188" s="72"/>
      <c r="Y188" s="72"/>
      <c r="Z188" s="72"/>
      <c r="AA188" s="72"/>
      <c r="AB188" s="72"/>
      <c r="AC188" s="72"/>
    </row>
    <row r="189" spans="1:29" ht="15.75" customHeight="1">
      <c r="A189" s="72"/>
      <c r="B189" s="107"/>
      <c r="C189" s="107"/>
      <c r="D189" s="107"/>
      <c r="E189" s="107"/>
      <c r="F189" s="107"/>
      <c r="G189" s="107"/>
      <c r="H189" s="107"/>
      <c r="I189" s="72"/>
      <c r="J189" s="72"/>
      <c r="K189" s="72"/>
      <c r="L189" s="72"/>
      <c r="M189" s="72"/>
      <c r="N189" s="72"/>
      <c r="O189" s="72"/>
      <c r="P189" s="72"/>
      <c r="Q189" s="72"/>
      <c r="R189" s="72"/>
      <c r="S189" s="72"/>
      <c r="T189" s="72"/>
      <c r="U189" s="72"/>
      <c r="V189" s="72"/>
      <c r="W189" s="72"/>
      <c r="X189" s="72"/>
      <c r="Y189" s="72"/>
      <c r="Z189" s="72"/>
      <c r="AA189" s="72"/>
      <c r="AB189" s="72"/>
      <c r="AC189" s="72"/>
    </row>
    <row r="190" spans="1:29" ht="15.75" customHeight="1">
      <c r="A190" s="72"/>
      <c r="B190" s="107"/>
      <c r="C190" s="107"/>
      <c r="D190" s="107"/>
      <c r="E190" s="107"/>
      <c r="F190" s="107"/>
      <c r="G190" s="107"/>
      <c r="H190" s="107"/>
      <c r="I190" s="72"/>
      <c r="J190" s="72"/>
      <c r="K190" s="72"/>
      <c r="L190" s="72"/>
      <c r="M190" s="72"/>
      <c r="N190" s="72"/>
      <c r="O190" s="72"/>
      <c r="P190" s="72"/>
      <c r="Q190" s="72"/>
      <c r="R190" s="72"/>
      <c r="S190" s="72"/>
      <c r="T190" s="72"/>
      <c r="U190" s="72"/>
      <c r="V190" s="72"/>
      <c r="W190" s="72"/>
      <c r="X190" s="72"/>
      <c r="Y190" s="72"/>
      <c r="Z190" s="72"/>
      <c r="AA190" s="72"/>
      <c r="AB190" s="72"/>
      <c r="AC190" s="72"/>
    </row>
    <row r="191" spans="1:29" ht="15.75" customHeight="1">
      <c r="A191" s="72"/>
      <c r="B191" s="107"/>
      <c r="C191" s="107"/>
      <c r="D191" s="107"/>
      <c r="E191" s="107"/>
      <c r="F191" s="107"/>
      <c r="G191" s="107"/>
      <c r="H191" s="107"/>
      <c r="I191" s="72"/>
      <c r="J191" s="72"/>
      <c r="K191" s="72"/>
      <c r="L191" s="72"/>
      <c r="M191" s="72"/>
      <c r="N191" s="72"/>
      <c r="O191" s="72"/>
      <c r="P191" s="72"/>
      <c r="Q191" s="72"/>
      <c r="R191" s="72"/>
      <c r="S191" s="72"/>
      <c r="T191" s="72"/>
      <c r="U191" s="72"/>
      <c r="V191" s="72"/>
      <c r="W191" s="72"/>
      <c r="X191" s="72"/>
      <c r="Y191" s="72"/>
      <c r="Z191" s="72"/>
      <c r="AA191" s="72"/>
      <c r="AB191" s="72"/>
      <c r="AC191" s="72"/>
    </row>
    <row r="192" spans="1:29" ht="15.75" customHeight="1">
      <c r="A192" s="72"/>
      <c r="B192" s="107"/>
      <c r="C192" s="107"/>
      <c r="D192" s="107"/>
      <c r="E192" s="107"/>
      <c r="F192" s="107"/>
      <c r="G192" s="107"/>
      <c r="H192" s="107"/>
      <c r="I192" s="72"/>
      <c r="J192" s="72"/>
      <c r="K192" s="72"/>
      <c r="L192" s="72"/>
      <c r="M192" s="72"/>
      <c r="N192" s="72"/>
      <c r="O192" s="72"/>
      <c r="P192" s="72"/>
      <c r="Q192" s="72"/>
      <c r="R192" s="72"/>
      <c r="S192" s="72"/>
      <c r="T192" s="72"/>
      <c r="U192" s="72"/>
      <c r="V192" s="72"/>
      <c r="W192" s="72"/>
      <c r="X192" s="72"/>
      <c r="Y192" s="72"/>
      <c r="Z192" s="72"/>
      <c r="AA192" s="72"/>
      <c r="AB192" s="72"/>
      <c r="AC192" s="72"/>
    </row>
    <row r="193" spans="1:29" ht="15.75" customHeight="1">
      <c r="A193" s="72"/>
      <c r="B193" s="107"/>
      <c r="C193" s="107"/>
      <c r="D193" s="107"/>
      <c r="E193" s="107"/>
      <c r="F193" s="107"/>
      <c r="G193" s="107"/>
      <c r="H193" s="107"/>
      <c r="I193" s="72"/>
      <c r="J193" s="72"/>
      <c r="K193" s="72"/>
      <c r="L193" s="72"/>
      <c r="M193" s="72"/>
      <c r="N193" s="72"/>
      <c r="O193" s="72"/>
      <c r="P193" s="72"/>
      <c r="Q193" s="72"/>
      <c r="R193" s="72"/>
      <c r="S193" s="72"/>
      <c r="T193" s="72"/>
      <c r="U193" s="72"/>
      <c r="V193" s="72"/>
      <c r="W193" s="72"/>
      <c r="X193" s="72"/>
      <c r="Y193" s="72"/>
      <c r="Z193" s="72"/>
      <c r="AA193" s="72"/>
      <c r="AB193" s="72"/>
      <c r="AC193" s="72"/>
    </row>
    <row r="194" spans="1:29" ht="15.75" customHeight="1">
      <c r="A194" s="72"/>
      <c r="B194" s="107"/>
      <c r="C194" s="107"/>
      <c r="D194" s="107"/>
      <c r="E194" s="107"/>
      <c r="F194" s="107"/>
      <c r="G194" s="107"/>
      <c r="H194" s="107"/>
      <c r="I194" s="72"/>
      <c r="J194" s="72"/>
      <c r="K194" s="72"/>
      <c r="L194" s="72"/>
      <c r="M194" s="72"/>
      <c r="N194" s="72"/>
      <c r="O194" s="72"/>
      <c r="P194" s="72"/>
      <c r="Q194" s="72"/>
      <c r="R194" s="72"/>
      <c r="S194" s="72"/>
      <c r="T194" s="72"/>
      <c r="U194" s="72"/>
      <c r="V194" s="72"/>
      <c r="W194" s="72"/>
      <c r="X194" s="72"/>
      <c r="Y194" s="72"/>
      <c r="Z194" s="72"/>
      <c r="AA194" s="72"/>
      <c r="AB194" s="72"/>
      <c r="AC194" s="72"/>
    </row>
    <row r="195" spans="1:29" ht="15.75" customHeight="1">
      <c r="A195" s="72"/>
      <c r="B195" s="107"/>
      <c r="C195" s="107"/>
      <c r="D195" s="107"/>
      <c r="E195" s="107"/>
      <c r="F195" s="107"/>
      <c r="G195" s="107"/>
      <c r="H195" s="107"/>
      <c r="I195" s="72"/>
      <c r="J195" s="72"/>
      <c r="K195" s="72"/>
      <c r="L195" s="72"/>
      <c r="M195" s="72"/>
      <c r="N195" s="72"/>
      <c r="O195" s="72"/>
      <c r="P195" s="72"/>
      <c r="Q195" s="72"/>
      <c r="R195" s="72"/>
      <c r="S195" s="72"/>
      <c r="T195" s="72"/>
      <c r="U195" s="72"/>
      <c r="V195" s="72"/>
      <c r="W195" s="72"/>
      <c r="X195" s="72"/>
      <c r="Y195" s="72"/>
      <c r="Z195" s="72"/>
      <c r="AA195" s="72"/>
      <c r="AB195" s="72"/>
      <c r="AC195" s="72"/>
    </row>
    <row r="196" spans="1:29" ht="15.75" customHeight="1">
      <c r="A196" s="72"/>
      <c r="B196" s="107"/>
      <c r="C196" s="107"/>
      <c r="D196" s="107"/>
      <c r="E196" s="107"/>
      <c r="F196" s="107"/>
      <c r="G196" s="107"/>
      <c r="H196" s="107"/>
      <c r="I196" s="72"/>
      <c r="J196" s="72"/>
      <c r="K196" s="72"/>
      <c r="L196" s="72"/>
      <c r="M196" s="72"/>
      <c r="N196" s="72"/>
      <c r="O196" s="72"/>
      <c r="P196" s="72"/>
      <c r="Q196" s="72"/>
      <c r="R196" s="72"/>
      <c r="S196" s="72"/>
      <c r="T196" s="72"/>
      <c r="U196" s="72"/>
      <c r="V196" s="72"/>
      <c r="W196" s="72"/>
      <c r="X196" s="72"/>
      <c r="Y196" s="72"/>
      <c r="Z196" s="72"/>
      <c r="AA196" s="72"/>
      <c r="AB196" s="72"/>
      <c r="AC196" s="72"/>
    </row>
    <row r="197" spans="1:29" ht="15.75" customHeight="1">
      <c r="A197" s="72"/>
      <c r="B197" s="107"/>
      <c r="C197" s="107"/>
      <c r="D197" s="107"/>
      <c r="E197" s="107"/>
      <c r="F197" s="107"/>
      <c r="G197" s="107"/>
      <c r="H197" s="107"/>
      <c r="I197" s="72"/>
      <c r="J197" s="72"/>
      <c r="K197" s="72"/>
      <c r="L197" s="72"/>
      <c r="M197" s="72"/>
      <c r="N197" s="72"/>
      <c r="O197" s="72"/>
      <c r="P197" s="72"/>
      <c r="Q197" s="72"/>
      <c r="R197" s="72"/>
      <c r="S197" s="72"/>
      <c r="T197" s="72"/>
      <c r="U197" s="72"/>
      <c r="V197" s="72"/>
      <c r="W197" s="72"/>
      <c r="X197" s="72"/>
      <c r="Y197" s="72"/>
      <c r="Z197" s="72"/>
      <c r="AA197" s="72"/>
      <c r="AB197" s="72"/>
      <c r="AC197" s="72"/>
    </row>
    <row r="198" spans="1:29" ht="15.75" customHeight="1">
      <c r="A198" s="72"/>
      <c r="B198" s="107"/>
      <c r="C198" s="107"/>
      <c r="D198" s="107"/>
      <c r="E198" s="107"/>
      <c r="F198" s="107"/>
      <c r="G198" s="107"/>
      <c r="H198" s="107"/>
      <c r="I198" s="72"/>
      <c r="J198" s="72"/>
      <c r="K198" s="72"/>
      <c r="L198" s="72"/>
      <c r="M198" s="72"/>
      <c r="N198" s="72"/>
      <c r="O198" s="72"/>
      <c r="P198" s="72"/>
      <c r="Q198" s="72"/>
      <c r="R198" s="72"/>
      <c r="S198" s="72"/>
      <c r="T198" s="72"/>
      <c r="U198" s="72"/>
      <c r="V198" s="72"/>
      <c r="W198" s="72"/>
      <c r="X198" s="72"/>
      <c r="Y198" s="72"/>
      <c r="Z198" s="72"/>
      <c r="AA198" s="72"/>
      <c r="AB198" s="72"/>
      <c r="AC198" s="72"/>
    </row>
    <row r="199" spans="1:29" ht="15.75" customHeight="1">
      <c r="A199" s="72"/>
      <c r="B199" s="107"/>
      <c r="C199" s="107"/>
      <c r="D199" s="107"/>
      <c r="E199" s="107"/>
      <c r="F199" s="107"/>
      <c r="G199" s="107"/>
      <c r="H199" s="107"/>
      <c r="I199" s="72"/>
      <c r="J199" s="72"/>
      <c r="K199" s="72"/>
      <c r="L199" s="72"/>
      <c r="M199" s="72"/>
      <c r="N199" s="72"/>
      <c r="O199" s="72"/>
      <c r="P199" s="72"/>
      <c r="Q199" s="72"/>
      <c r="R199" s="72"/>
      <c r="S199" s="72"/>
      <c r="T199" s="72"/>
      <c r="U199" s="72"/>
      <c r="V199" s="72"/>
      <c r="W199" s="72"/>
      <c r="X199" s="72"/>
      <c r="Y199" s="72"/>
      <c r="Z199" s="72"/>
      <c r="AA199" s="72"/>
      <c r="AB199" s="72"/>
      <c r="AC199" s="72"/>
    </row>
    <row r="200" spans="1:29" ht="15.75" customHeight="1">
      <c r="A200" s="72"/>
      <c r="B200" s="107"/>
      <c r="C200" s="107"/>
      <c r="D200" s="107"/>
      <c r="E200" s="107"/>
      <c r="F200" s="107"/>
      <c r="G200" s="107"/>
      <c r="H200" s="107"/>
      <c r="I200" s="72"/>
      <c r="J200" s="72"/>
      <c r="K200" s="72"/>
      <c r="L200" s="72"/>
      <c r="M200" s="72"/>
      <c r="N200" s="72"/>
      <c r="O200" s="72"/>
      <c r="P200" s="72"/>
      <c r="Q200" s="72"/>
      <c r="R200" s="72"/>
      <c r="S200" s="72"/>
      <c r="T200" s="72"/>
      <c r="U200" s="72"/>
      <c r="V200" s="72"/>
      <c r="W200" s="72"/>
      <c r="X200" s="72"/>
      <c r="Y200" s="72"/>
      <c r="Z200" s="72"/>
      <c r="AA200" s="72"/>
      <c r="AB200" s="72"/>
      <c r="AC200" s="72"/>
    </row>
    <row r="201" spans="1:29" ht="15.75" customHeight="1">
      <c r="A201" s="72"/>
      <c r="B201" s="107"/>
      <c r="C201" s="107"/>
      <c r="D201" s="107"/>
      <c r="E201" s="107"/>
      <c r="F201" s="107"/>
      <c r="G201" s="107"/>
      <c r="H201" s="107"/>
      <c r="I201" s="72"/>
      <c r="J201" s="72"/>
      <c r="K201" s="72"/>
      <c r="L201" s="72"/>
      <c r="M201" s="72"/>
      <c r="N201" s="72"/>
      <c r="O201" s="72"/>
      <c r="P201" s="72"/>
      <c r="Q201" s="72"/>
      <c r="R201" s="72"/>
      <c r="S201" s="72"/>
      <c r="T201" s="72"/>
      <c r="U201" s="72"/>
      <c r="V201" s="72"/>
      <c r="W201" s="72"/>
      <c r="X201" s="72"/>
      <c r="Y201" s="72"/>
      <c r="Z201" s="72"/>
      <c r="AA201" s="72"/>
      <c r="AB201" s="72"/>
      <c r="AC201" s="72"/>
    </row>
    <row r="202" spans="1:29" ht="15.75" customHeight="1">
      <c r="A202" s="72"/>
      <c r="B202" s="107"/>
      <c r="C202" s="107"/>
      <c r="D202" s="107"/>
      <c r="E202" s="107"/>
      <c r="F202" s="107"/>
      <c r="G202" s="107"/>
      <c r="H202" s="107"/>
      <c r="I202" s="72"/>
      <c r="J202" s="72"/>
      <c r="K202" s="72"/>
      <c r="L202" s="72"/>
      <c r="M202" s="72"/>
      <c r="N202" s="72"/>
      <c r="O202" s="72"/>
      <c r="P202" s="72"/>
      <c r="Q202" s="72"/>
      <c r="R202" s="72"/>
      <c r="S202" s="72"/>
      <c r="T202" s="72"/>
      <c r="U202" s="72"/>
      <c r="V202" s="72"/>
      <c r="W202" s="72"/>
      <c r="X202" s="72"/>
      <c r="Y202" s="72"/>
      <c r="Z202" s="72"/>
      <c r="AA202" s="72"/>
      <c r="AB202" s="72"/>
      <c r="AC202" s="72"/>
    </row>
    <row r="203" spans="1:29" ht="15.75" customHeight="1">
      <c r="A203" s="72"/>
      <c r="B203" s="107"/>
      <c r="C203" s="107"/>
      <c r="D203" s="107"/>
      <c r="E203" s="107"/>
      <c r="F203" s="107"/>
      <c r="G203" s="107"/>
      <c r="H203" s="107"/>
      <c r="I203" s="72"/>
      <c r="J203" s="72"/>
      <c r="K203" s="72"/>
      <c r="L203" s="72"/>
      <c r="M203" s="72"/>
      <c r="N203" s="72"/>
      <c r="O203" s="72"/>
      <c r="P203" s="72"/>
      <c r="Q203" s="72"/>
      <c r="R203" s="72"/>
      <c r="S203" s="72"/>
      <c r="T203" s="72"/>
      <c r="U203" s="72"/>
      <c r="V203" s="72"/>
      <c r="W203" s="72"/>
      <c r="X203" s="72"/>
      <c r="Y203" s="72"/>
      <c r="Z203" s="72"/>
      <c r="AA203" s="72"/>
      <c r="AB203" s="72"/>
      <c r="AC203" s="72"/>
    </row>
    <row r="204" spans="1:29" ht="15.75" customHeight="1">
      <c r="A204" s="72"/>
      <c r="B204" s="107"/>
      <c r="C204" s="107"/>
      <c r="D204" s="107"/>
      <c r="E204" s="107"/>
      <c r="F204" s="107"/>
      <c r="G204" s="107"/>
      <c r="H204" s="107"/>
      <c r="I204" s="72"/>
      <c r="J204" s="72"/>
      <c r="K204" s="72"/>
      <c r="L204" s="72"/>
      <c r="M204" s="72"/>
      <c r="N204" s="72"/>
      <c r="O204" s="72"/>
      <c r="P204" s="72"/>
      <c r="Q204" s="72"/>
      <c r="R204" s="72"/>
      <c r="S204" s="72"/>
      <c r="T204" s="72"/>
      <c r="U204" s="72"/>
      <c r="V204" s="72"/>
      <c r="W204" s="72"/>
      <c r="X204" s="72"/>
      <c r="Y204" s="72"/>
      <c r="Z204" s="72"/>
      <c r="AA204" s="72"/>
      <c r="AB204" s="72"/>
      <c r="AC204" s="72"/>
    </row>
    <row r="205" spans="1:29" ht="15.75" customHeight="1">
      <c r="A205" s="72"/>
      <c r="B205" s="107"/>
      <c r="C205" s="107"/>
      <c r="D205" s="107"/>
      <c r="E205" s="107"/>
      <c r="F205" s="107"/>
      <c r="G205" s="107"/>
      <c r="H205" s="107"/>
      <c r="I205" s="72"/>
      <c r="J205" s="72"/>
      <c r="K205" s="72"/>
      <c r="L205" s="72"/>
      <c r="M205" s="72"/>
      <c r="N205" s="72"/>
      <c r="O205" s="72"/>
      <c r="P205" s="72"/>
      <c r="Q205" s="72"/>
      <c r="R205" s="72"/>
      <c r="S205" s="72"/>
      <c r="T205" s="72"/>
      <c r="U205" s="72"/>
      <c r="V205" s="72"/>
      <c r="W205" s="72"/>
      <c r="X205" s="72"/>
      <c r="Y205" s="72"/>
      <c r="Z205" s="72"/>
      <c r="AA205" s="72"/>
      <c r="AB205" s="72"/>
      <c r="AC205" s="72"/>
    </row>
    <row r="206" spans="1:29" ht="15.75" customHeight="1">
      <c r="A206" s="72"/>
      <c r="B206" s="107"/>
      <c r="C206" s="107"/>
      <c r="D206" s="107"/>
      <c r="E206" s="107"/>
      <c r="F206" s="107"/>
      <c r="G206" s="107"/>
      <c r="H206" s="107"/>
      <c r="I206" s="72"/>
      <c r="J206" s="72"/>
      <c r="K206" s="72"/>
      <c r="L206" s="72"/>
      <c r="M206" s="72"/>
      <c r="N206" s="72"/>
      <c r="O206" s="72"/>
      <c r="P206" s="72"/>
      <c r="Q206" s="72"/>
      <c r="R206" s="72"/>
      <c r="S206" s="72"/>
      <c r="T206" s="72"/>
      <c r="U206" s="72"/>
      <c r="V206" s="72"/>
      <c r="W206" s="72"/>
      <c r="X206" s="72"/>
      <c r="Y206" s="72"/>
      <c r="Z206" s="72"/>
      <c r="AA206" s="72"/>
      <c r="AB206" s="72"/>
      <c r="AC206" s="72"/>
    </row>
    <row r="207" spans="1:29" ht="15.75" customHeight="1">
      <c r="A207" s="72"/>
      <c r="B207" s="107"/>
      <c r="C207" s="107"/>
      <c r="D207" s="107"/>
      <c r="E207" s="107"/>
      <c r="F207" s="107"/>
      <c r="G207" s="107"/>
      <c r="H207" s="107"/>
      <c r="I207" s="72"/>
      <c r="J207" s="72"/>
      <c r="K207" s="72"/>
      <c r="L207" s="72"/>
      <c r="M207" s="72"/>
      <c r="N207" s="72"/>
      <c r="O207" s="72"/>
      <c r="P207" s="72"/>
      <c r="Q207" s="72"/>
      <c r="R207" s="72"/>
      <c r="S207" s="72"/>
      <c r="T207" s="72"/>
      <c r="U207" s="72"/>
      <c r="V207" s="72"/>
      <c r="W207" s="72"/>
      <c r="X207" s="72"/>
      <c r="Y207" s="72"/>
      <c r="Z207" s="72"/>
      <c r="AA207" s="72"/>
      <c r="AB207" s="72"/>
      <c r="AC207" s="72"/>
    </row>
    <row r="208" spans="1:29" ht="15.75" customHeight="1">
      <c r="A208" s="72"/>
      <c r="B208" s="107"/>
      <c r="C208" s="107"/>
      <c r="D208" s="107"/>
      <c r="E208" s="107"/>
      <c r="F208" s="107"/>
      <c r="G208" s="107"/>
      <c r="H208" s="107"/>
      <c r="I208" s="72"/>
      <c r="J208" s="72"/>
      <c r="K208" s="72"/>
      <c r="L208" s="72"/>
      <c r="M208" s="72"/>
      <c r="N208" s="72"/>
      <c r="O208" s="72"/>
      <c r="P208" s="72"/>
      <c r="Q208" s="72"/>
      <c r="R208" s="72"/>
      <c r="S208" s="72"/>
      <c r="T208" s="72"/>
      <c r="U208" s="72"/>
      <c r="V208" s="72"/>
      <c r="W208" s="72"/>
      <c r="X208" s="72"/>
      <c r="Y208" s="72"/>
      <c r="Z208" s="72"/>
      <c r="AA208" s="72"/>
      <c r="AB208" s="72"/>
      <c r="AC208" s="72"/>
    </row>
    <row r="209" spans="1:29" ht="15.75" customHeight="1">
      <c r="A209" s="72"/>
      <c r="B209" s="107"/>
      <c r="C209" s="107"/>
      <c r="D209" s="107"/>
      <c r="E209" s="107"/>
      <c r="F209" s="107"/>
      <c r="G209" s="107"/>
      <c r="H209" s="107"/>
      <c r="I209" s="72"/>
      <c r="J209" s="72"/>
      <c r="K209" s="72"/>
      <c r="L209" s="72"/>
      <c r="M209" s="72"/>
      <c r="N209" s="72"/>
      <c r="O209" s="72"/>
      <c r="P209" s="72"/>
      <c r="Q209" s="72"/>
      <c r="R209" s="72"/>
      <c r="S209" s="72"/>
      <c r="T209" s="72"/>
      <c r="U209" s="72"/>
      <c r="V209" s="72"/>
      <c r="W209" s="72"/>
      <c r="X209" s="72"/>
      <c r="Y209" s="72"/>
      <c r="Z209" s="72"/>
      <c r="AA209" s="72"/>
      <c r="AB209" s="72"/>
      <c r="AC209" s="72"/>
    </row>
    <row r="210" spans="1:29" ht="15.75" customHeight="1">
      <c r="A210" s="72"/>
      <c r="B210" s="107"/>
      <c r="C210" s="107"/>
      <c r="D210" s="107"/>
      <c r="E210" s="107"/>
      <c r="F210" s="107"/>
      <c r="G210" s="107"/>
      <c r="H210" s="107"/>
      <c r="I210" s="72"/>
      <c r="J210" s="72"/>
      <c r="K210" s="72"/>
      <c r="L210" s="72"/>
      <c r="M210" s="72"/>
      <c r="N210" s="72"/>
      <c r="O210" s="72"/>
      <c r="P210" s="72"/>
      <c r="Q210" s="72"/>
      <c r="R210" s="72"/>
      <c r="S210" s="72"/>
      <c r="T210" s="72"/>
      <c r="U210" s="72"/>
      <c r="V210" s="72"/>
      <c r="W210" s="72"/>
      <c r="X210" s="72"/>
      <c r="Y210" s="72"/>
      <c r="Z210" s="72"/>
      <c r="AA210" s="72"/>
      <c r="AB210" s="72"/>
      <c r="AC210" s="72"/>
    </row>
    <row r="211" spans="1:29" ht="15.75" customHeight="1">
      <c r="A211" s="72"/>
      <c r="B211" s="107"/>
      <c r="C211" s="107"/>
      <c r="D211" s="107"/>
      <c r="E211" s="107"/>
      <c r="F211" s="107"/>
      <c r="G211" s="107"/>
      <c r="H211" s="107"/>
      <c r="I211" s="72"/>
      <c r="J211" s="72"/>
      <c r="K211" s="72"/>
      <c r="L211" s="72"/>
      <c r="M211" s="72"/>
      <c r="N211" s="72"/>
      <c r="O211" s="72"/>
      <c r="P211" s="72"/>
      <c r="Q211" s="72"/>
      <c r="R211" s="72"/>
      <c r="S211" s="72"/>
      <c r="T211" s="72"/>
      <c r="U211" s="72"/>
      <c r="V211" s="72"/>
      <c r="W211" s="72"/>
      <c r="X211" s="72"/>
      <c r="Y211" s="72"/>
      <c r="Z211" s="72"/>
      <c r="AA211" s="72"/>
      <c r="AB211" s="72"/>
      <c r="AC211" s="72"/>
    </row>
    <row r="212" spans="1:29" ht="15.75" customHeight="1">
      <c r="A212" s="72"/>
      <c r="B212" s="107"/>
      <c r="C212" s="107"/>
      <c r="D212" s="107"/>
      <c r="E212" s="107"/>
      <c r="F212" s="107"/>
      <c r="G212" s="107"/>
      <c r="H212" s="107"/>
      <c r="I212" s="72"/>
      <c r="J212" s="72"/>
      <c r="K212" s="72"/>
      <c r="L212" s="72"/>
      <c r="M212" s="72"/>
      <c r="N212" s="72"/>
      <c r="O212" s="72"/>
      <c r="P212" s="72"/>
      <c r="Q212" s="72"/>
      <c r="R212" s="72"/>
      <c r="S212" s="72"/>
      <c r="T212" s="72"/>
      <c r="U212" s="72"/>
      <c r="V212" s="72"/>
      <c r="W212" s="72"/>
      <c r="X212" s="72"/>
      <c r="Y212" s="72"/>
      <c r="Z212" s="72"/>
      <c r="AA212" s="72"/>
      <c r="AB212" s="72"/>
      <c r="AC212" s="72"/>
    </row>
    <row r="213" spans="1:29" ht="15.75" customHeight="1">
      <c r="A213" s="72"/>
      <c r="B213" s="107"/>
      <c r="C213" s="107"/>
      <c r="D213" s="107"/>
      <c r="E213" s="107"/>
      <c r="F213" s="107"/>
      <c r="G213" s="107"/>
      <c r="H213" s="107"/>
      <c r="I213" s="72"/>
      <c r="J213" s="72"/>
      <c r="K213" s="72"/>
      <c r="L213" s="72"/>
      <c r="M213" s="72"/>
      <c r="N213" s="72"/>
      <c r="O213" s="72"/>
      <c r="P213" s="72"/>
      <c r="Q213" s="72"/>
      <c r="R213" s="72"/>
      <c r="S213" s="72"/>
      <c r="T213" s="72"/>
      <c r="U213" s="72"/>
      <c r="V213" s="72"/>
      <c r="W213" s="72"/>
      <c r="X213" s="72"/>
      <c r="Y213" s="72"/>
      <c r="Z213" s="72"/>
      <c r="AA213" s="72"/>
      <c r="AB213" s="72"/>
      <c r="AC213" s="72"/>
    </row>
    <row r="214" spans="1:29" ht="15.75" customHeight="1">
      <c r="A214" s="72"/>
      <c r="B214" s="107"/>
      <c r="C214" s="107"/>
      <c r="D214" s="107"/>
      <c r="E214" s="107"/>
      <c r="F214" s="107"/>
      <c r="G214" s="107"/>
      <c r="H214" s="107"/>
      <c r="I214" s="72"/>
      <c r="J214" s="72"/>
      <c r="K214" s="72"/>
      <c r="L214" s="72"/>
      <c r="M214" s="72"/>
      <c r="N214" s="72"/>
      <c r="O214" s="72"/>
      <c r="P214" s="72"/>
      <c r="Q214" s="72"/>
      <c r="R214" s="72"/>
      <c r="S214" s="72"/>
      <c r="T214" s="72"/>
      <c r="U214" s="72"/>
      <c r="V214" s="72"/>
      <c r="W214" s="72"/>
      <c r="X214" s="72"/>
      <c r="Y214" s="72"/>
      <c r="Z214" s="72"/>
      <c r="AA214" s="72"/>
      <c r="AB214" s="72"/>
      <c r="AC214" s="72"/>
    </row>
    <row r="215" spans="1:29" ht="15.75" customHeight="1">
      <c r="A215" s="72"/>
      <c r="B215" s="107"/>
      <c r="C215" s="107"/>
      <c r="D215" s="107"/>
      <c r="E215" s="107"/>
      <c r="F215" s="107"/>
      <c r="G215" s="107"/>
      <c r="H215" s="107"/>
      <c r="I215" s="72"/>
      <c r="J215" s="72"/>
      <c r="K215" s="72"/>
      <c r="L215" s="72"/>
      <c r="M215" s="72"/>
      <c r="N215" s="72"/>
      <c r="O215" s="72"/>
      <c r="P215" s="72"/>
      <c r="Q215" s="72"/>
      <c r="R215" s="72"/>
      <c r="S215" s="72"/>
      <c r="T215" s="72"/>
      <c r="U215" s="72"/>
      <c r="V215" s="72"/>
      <c r="W215" s="72"/>
      <c r="X215" s="72"/>
      <c r="Y215" s="72"/>
      <c r="Z215" s="72"/>
      <c r="AA215" s="72"/>
      <c r="AB215" s="72"/>
      <c r="AC215" s="72"/>
    </row>
    <row r="216" spans="1:29" ht="15.75" customHeight="1">
      <c r="A216" s="72"/>
      <c r="B216" s="107"/>
      <c r="C216" s="107"/>
      <c r="D216" s="107"/>
      <c r="E216" s="107"/>
      <c r="F216" s="107"/>
      <c r="G216" s="107"/>
      <c r="H216" s="107"/>
      <c r="I216" s="72"/>
      <c r="J216" s="72"/>
      <c r="K216" s="72"/>
      <c r="L216" s="72"/>
      <c r="M216" s="72"/>
      <c r="N216" s="72"/>
      <c r="O216" s="72"/>
      <c r="P216" s="72"/>
      <c r="Q216" s="72"/>
      <c r="R216" s="72"/>
      <c r="S216" s="72"/>
      <c r="T216" s="72"/>
      <c r="U216" s="72"/>
      <c r="V216" s="72"/>
      <c r="W216" s="72"/>
      <c r="X216" s="72"/>
      <c r="Y216" s="72"/>
      <c r="Z216" s="72"/>
      <c r="AA216" s="72"/>
      <c r="AB216" s="72"/>
      <c r="AC216" s="72"/>
    </row>
    <row r="217" spans="1:29" ht="15.75" customHeight="1">
      <c r="A217" s="72"/>
      <c r="B217" s="107"/>
      <c r="C217" s="107"/>
      <c r="D217" s="107"/>
      <c r="E217" s="107"/>
      <c r="F217" s="107"/>
      <c r="G217" s="107"/>
      <c r="H217" s="107"/>
      <c r="I217" s="72"/>
      <c r="J217" s="72"/>
      <c r="K217" s="72"/>
      <c r="L217" s="72"/>
      <c r="M217" s="72"/>
      <c r="N217" s="72"/>
      <c r="O217" s="72"/>
      <c r="P217" s="72"/>
      <c r="Q217" s="72"/>
      <c r="R217" s="72"/>
      <c r="S217" s="72"/>
      <c r="T217" s="72"/>
      <c r="U217" s="72"/>
      <c r="V217" s="72"/>
      <c r="W217" s="72"/>
      <c r="X217" s="72"/>
      <c r="Y217" s="72"/>
      <c r="Z217" s="72"/>
      <c r="AA217" s="72"/>
      <c r="AB217" s="72"/>
      <c r="AC217" s="72"/>
    </row>
    <row r="218" spans="1:29" ht="15.75" customHeight="1">
      <c r="A218" s="72"/>
      <c r="B218" s="107"/>
      <c r="C218" s="107"/>
      <c r="D218" s="107"/>
      <c r="E218" s="107"/>
      <c r="F218" s="107"/>
      <c r="G218" s="107"/>
      <c r="H218" s="107"/>
      <c r="I218" s="72"/>
      <c r="J218" s="72"/>
      <c r="K218" s="72"/>
      <c r="L218" s="72"/>
      <c r="M218" s="72"/>
      <c r="N218" s="72"/>
      <c r="O218" s="72"/>
      <c r="P218" s="72"/>
      <c r="Q218" s="72"/>
      <c r="R218" s="72"/>
      <c r="S218" s="72"/>
      <c r="T218" s="72"/>
      <c r="U218" s="72"/>
      <c r="V218" s="72"/>
      <c r="W218" s="72"/>
      <c r="X218" s="72"/>
      <c r="Y218" s="72"/>
      <c r="Z218" s="72"/>
      <c r="AA218" s="72"/>
      <c r="AB218" s="72"/>
      <c r="AC218" s="72"/>
    </row>
    <row r="219" spans="1:29" ht="15.75" customHeight="1">
      <c r="A219" s="72"/>
      <c r="B219" s="107"/>
      <c r="C219" s="107"/>
      <c r="D219" s="107"/>
      <c r="E219" s="107"/>
      <c r="F219" s="107"/>
      <c r="G219" s="107"/>
      <c r="H219" s="107"/>
      <c r="I219" s="72"/>
      <c r="J219" s="72"/>
      <c r="K219" s="72"/>
      <c r="L219" s="72"/>
      <c r="M219" s="72"/>
      <c r="N219" s="72"/>
      <c r="O219" s="72"/>
      <c r="P219" s="72"/>
      <c r="Q219" s="72"/>
      <c r="R219" s="72"/>
      <c r="S219" s="72"/>
      <c r="T219" s="72"/>
      <c r="U219" s="72"/>
      <c r="V219" s="72"/>
      <c r="W219" s="72"/>
      <c r="X219" s="72"/>
      <c r="Y219" s="72"/>
      <c r="Z219" s="72"/>
      <c r="AA219" s="72"/>
      <c r="AB219" s="72"/>
      <c r="AC219" s="72"/>
    </row>
    <row r="220" spans="1:29" ht="15.75" customHeight="1">
      <c r="A220" s="72"/>
      <c r="B220" s="107"/>
      <c r="C220" s="107"/>
      <c r="D220" s="107"/>
      <c r="E220" s="107"/>
      <c r="F220" s="107"/>
      <c r="G220" s="107"/>
      <c r="H220" s="107"/>
      <c r="I220" s="72"/>
      <c r="J220" s="72"/>
      <c r="K220" s="72"/>
      <c r="L220" s="72"/>
      <c r="M220" s="72"/>
      <c r="N220" s="72"/>
      <c r="O220" s="72"/>
      <c r="P220" s="72"/>
      <c r="Q220" s="72"/>
      <c r="R220" s="72"/>
      <c r="S220" s="72"/>
      <c r="T220" s="72"/>
      <c r="U220" s="72"/>
      <c r="V220" s="72"/>
      <c r="W220" s="72"/>
      <c r="X220" s="72"/>
      <c r="Y220" s="72"/>
      <c r="Z220" s="72"/>
      <c r="AA220" s="72"/>
      <c r="AB220" s="72"/>
      <c r="AC220" s="72"/>
    </row>
    <row r="221" spans="1:29" ht="15.75" customHeight="1">
      <c r="A221" s="72"/>
      <c r="B221" s="107"/>
      <c r="C221" s="107"/>
      <c r="D221" s="107"/>
      <c r="E221" s="107"/>
      <c r="F221" s="107"/>
      <c r="G221" s="107"/>
      <c r="H221" s="107"/>
      <c r="I221" s="72"/>
      <c r="J221" s="72"/>
      <c r="K221" s="72"/>
      <c r="L221" s="72"/>
      <c r="M221" s="72"/>
      <c r="N221" s="72"/>
      <c r="O221" s="72"/>
      <c r="P221" s="72"/>
      <c r="Q221" s="72"/>
      <c r="R221" s="72"/>
      <c r="S221" s="72"/>
      <c r="T221" s="72"/>
      <c r="U221" s="72"/>
      <c r="V221" s="72"/>
      <c r="W221" s="72"/>
      <c r="X221" s="72"/>
      <c r="Y221" s="72"/>
      <c r="Z221" s="72"/>
      <c r="AA221" s="72"/>
      <c r="AB221" s="72"/>
      <c r="AC221" s="72"/>
    </row>
    <row r="222" spans="1:29" ht="15.75" customHeight="1">
      <c r="A222" s="72"/>
      <c r="B222" s="107"/>
      <c r="C222" s="107"/>
      <c r="D222" s="107"/>
      <c r="E222" s="107"/>
      <c r="F222" s="107"/>
      <c r="G222" s="107"/>
      <c r="H222" s="107"/>
      <c r="I222" s="72"/>
      <c r="J222" s="72"/>
      <c r="K222" s="72"/>
      <c r="L222" s="72"/>
      <c r="M222" s="72"/>
      <c r="N222" s="72"/>
      <c r="O222" s="72"/>
      <c r="P222" s="72"/>
      <c r="Q222" s="72"/>
      <c r="R222" s="72"/>
      <c r="S222" s="72"/>
      <c r="T222" s="72"/>
      <c r="U222" s="72"/>
      <c r="V222" s="72"/>
      <c r="W222" s="72"/>
      <c r="X222" s="72"/>
      <c r="Y222" s="72"/>
      <c r="Z222" s="72"/>
      <c r="AA222" s="72"/>
      <c r="AB222" s="72"/>
      <c r="AC222" s="72"/>
    </row>
    <row r="223" spans="1:29" ht="15.75" customHeight="1">
      <c r="A223" s="72"/>
      <c r="B223" s="107"/>
      <c r="C223" s="107"/>
      <c r="D223" s="107"/>
      <c r="E223" s="107"/>
      <c r="F223" s="107"/>
      <c r="G223" s="107"/>
      <c r="H223" s="107"/>
      <c r="I223" s="72"/>
      <c r="J223" s="72"/>
      <c r="K223" s="72"/>
      <c r="L223" s="72"/>
      <c r="M223" s="72"/>
      <c r="N223" s="72"/>
      <c r="O223" s="72"/>
      <c r="P223" s="72"/>
      <c r="Q223" s="72"/>
      <c r="R223" s="72"/>
      <c r="S223" s="72"/>
      <c r="T223" s="72"/>
      <c r="U223" s="72"/>
      <c r="V223" s="72"/>
      <c r="W223" s="72"/>
      <c r="X223" s="72"/>
      <c r="Y223" s="72"/>
      <c r="Z223" s="72"/>
      <c r="AA223" s="72"/>
      <c r="AB223" s="72"/>
      <c r="AC223" s="72"/>
    </row>
    <row r="224" spans="1:29" ht="15.75" customHeight="1">
      <c r="A224" s="72"/>
      <c r="B224" s="107"/>
      <c r="C224" s="107"/>
      <c r="D224" s="107"/>
      <c r="E224" s="107"/>
      <c r="F224" s="107"/>
      <c r="G224" s="107"/>
      <c r="H224" s="107"/>
      <c r="I224" s="72"/>
      <c r="J224" s="72"/>
      <c r="K224" s="72"/>
      <c r="L224" s="72"/>
      <c r="M224" s="72"/>
      <c r="N224" s="72"/>
      <c r="O224" s="72"/>
      <c r="P224" s="72"/>
      <c r="Q224" s="72"/>
      <c r="R224" s="72"/>
      <c r="S224" s="72"/>
      <c r="T224" s="72"/>
      <c r="U224" s="72"/>
      <c r="V224" s="72"/>
      <c r="W224" s="72"/>
      <c r="X224" s="72"/>
      <c r="Y224" s="72"/>
      <c r="Z224" s="72"/>
      <c r="AA224" s="72"/>
      <c r="AB224" s="72"/>
      <c r="AC224" s="72"/>
    </row>
    <row r="225" spans="1:29" ht="15.75" customHeight="1">
      <c r="A225" s="72"/>
      <c r="B225" s="107"/>
      <c r="C225" s="107"/>
      <c r="D225" s="107"/>
      <c r="E225" s="107"/>
      <c r="F225" s="107"/>
      <c r="G225" s="107"/>
      <c r="H225" s="107"/>
      <c r="I225" s="72"/>
      <c r="J225" s="72"/>
      <c r="K225" s="72"/>
      <c r="L225" s="72"/>
      <c r="M225" s="72"/>
      <c r="N225" s="72"/>
      <c r="O225" s="72"/>
      <c r="P225" s="72"/>
      <c r="Q225" s="72"/>
      <c r="R225" s="72"/>
      <c r="S225" s="72"/>
      <c r="T225" s="72"/>
      <c r="U225" s="72"/>
      <c r="V225" s="72"/>
      <c r="W225" s="72"/>
      <c r="X225" s="72"/>
      <c r="Y225" s="72"/>
      <c r="Z225" s="72"/>
      <c r="AA225" s="72"/>
      <c r="AB225" s="72"/>
      <c r="AC225" s="72"/>
    </row>
    <row r="226" spans="1:29" ht="15.75" customHeight="1">
      <c r="A226" s="72"/>
      <c r="B226" s="107"/>
      <c r="C226" s="107"/>
      <c r="D226" s="107"/>
      <c r="E226" s="107"/>
      <c r="F226" s="107"/>
      <c r="G226" s="107"/>
      <c r="H226" s="107"/>
      <c r="I226" s="72"/>
      <c r="J226" s="72"/>
      <c r="K226" s="72"/>
      <c r="L226" s="72"/>
      <c r="M226" s="72"/>
      <c r="N226" s="72"/>
      <c r="O226" s="72"/>
      <c r="P226" s="72"/>
      <c r="Q226" s="72"/>
      <c r="R226" s="72"/>
      <c r="S226" s="72"/>
      <c r="T226" s="72"/>
      <c r="U226" s="72"/>
      <c r="V226" s="72"/>
      <c r="W226" s="72"/>
      <c r="X226" s="72"/>
      <c r="Y226" s="72"/>
      <c r="Z226" s="72"/>
      <c r="AA226" s="72"/>
      <c r="AB226" s="72"/>
      <c r="AC226" s="72"/>
    </row>
    <row r="227" spans="1:29" ht="15.75" customHeight="1">
      <c r="A227" s="72"/>
      <c r="B227" s="107"/>
      <c r="C227" s="107"/>
      <c r="D227" s="107"/>
      <c r="E227" s="107"/>
      <c r="F227" s="107"/>
      <c r="G227" s="107"/>
      <c r="H227" s="107"/>
      <c r="I227" s="72"/>
      <c r="J227" s="72"/>
      <c r="K227" s="72"/>
      <c r="L227" s="72"/>
      <c r="M227" s="72"/>
      <c r="N227" s="72"/>
      <c r="O227" s="72"/>
      <c r="P227" s="72"/>
      <c r="Q227" s="72"/>
      <c r="R227" s="72"/>
      <c r="S227" s="72"/>
      <c r="T227" s="72"/>
      <c r="U227" s="72"/>
      <c r="V227" s="72"/>
      <c r="W227" s="72"/>
      <c r="X227" s="72"/>
      <c r="Y227" s="72"/>
      <c r="Z227" s="72"/>
      <c r="AA227" s="72"/>
      <c r="AB227" s="72"/>
      <c r="AC227" s="72"/>
    </row>
    <row r="228" spans="1:29" ht="15.75" customHeight="1">
      <c r="A228" s="72"/>
      <c r="B228" s="107"/>
      <c r="C228" s="107"/>
      <c r="D228" s="107"/>
      <c r="E228" s="107"/>
      <c r="F228" s="107"/>
      <c r="G228" s="107"/>
      <c r="H228" s="107"/>
      <c r="I228" s="72"/>
      <c r="J228" s="72"/>
      <c r="K228" s="72"/>
      <c r="L228" s="72"/>
      <c r="M228" s="72"/>
      <c r="N228" s="72"/>
      <c r="O228" s="72"/>
      <c r="P228" s="72"/>
      <c r="Q228" s="72"/>
      <c r="R228" s="72"/>
      <c r="S228" s="72"/>
      <c r="T228" s="72"/>
      <c r="U228" s="72"/>
      <c r="V228" s="72"/>
      <c r="W228" s="72"/>
      <c r="X228" s="72"/>
      <c r="Y228" s="72"/>
      <c r="Z228" s="72"/>
      <c r="AA228" s="72"/>
      <c r="AB228" s="72"/>
      <c r="AC228" s="72"/>
    </row>
    <row r="229" spans="1:29" ht="15.75" customHeight="1">
      <c r="A229" s="72"/>
      <c r="B229" s="107"/>
      <c r="C229" s="107"/>
      <c r="D229" s="107"/>
      <c r="E229" s="107"/>
      <c r="F229" s="107"/>
      <c r="G229" s="107"/>
      <c r="H229" s="107"/>
      <c r="I229" s="72"/>
      <c r="J229" s="72"/>
      <c r="K229" s="72"/>
      <c r="L229" s="72"/>
      <c r="M229" s="72"/>
      <c r="N229" s="72"/>
      <c r="O229" s="72"/>
      <c r="P229" s="72"/>
      <c r="Q229" s="72"/>
      <c r="R229" s="72"/>
      <c r="S229" s="72"/>
      <c r="T229" s="72"/>
      <c r="U229" s="72"/>
      <c r="V229" s="72"/>
      <c r="W229" s="72"/>
      <c r="X229" s="72"/>
      <c r="Y229" s="72"/>
      <c r="Z229" s="72"/>
      <c r="AA229" s="72"/>
      <c r="AB229" s="72"/>
      <c r="AC229" s="72"/>
    </row>
    <row r="230" spans="1:29" ht="15.75" customHeight="1">
      <c r="A230" s="72"/>
      <c r="B230" s="107"/>
      <c r="C230" s="107"/>
      <c r="D230" s="107"/>
      <c r="E230" s="107"/>
      <c r="F230" s="107"/>
      <c r="G230" s="107"/>
      <c r="H230" s="107"/>
      <c r="I230" s="72"/>
      <c r="J230" s="72"/>
      <c r="K230" s="72"/>
      <c r="L230" s="72"/>
      <c r="M230" s="72"/>
      <c r="N230" s="72"/>
      <c r="O230" s="72"/>
      <c r="P230" s="72"/>
      <c r="Q230" s="72"/>
      <c r="R230" s="72"/>
      <c r="S230" s="72"/>
      <c r="T230" s="72"/>
      <c r="U230" s="72"/>
      <c r="V230" s="72"/>
      <c r="W230" s="72"/>
      <c r="X230" s="72"/>
      <c r="Y230" s="72"/>
      <c r="Z230" s="72"/>
      <c r="AA230" s="72"/>
      <c r="AB230" s="72"/>
      <c r="AC230" s="72"/>
    </row>
    <row r="231" spans="1:29" ht="15.75" customHeight="1">
      <c r="A231" s="72"/>
      <c r="B231" s="107"/>
      <c r="C231" s="107"/>
      <c r="D231" s="107"/>
      <c r="E231" s="107"/>
      <c r="F231" s="107"/>
      <c r="G231" s="107"/>
      <c r="H231" s="107"/>
      <c r="I231" s="72"/>
      <c r="J231" s="72"/>
      <c r="K231" s="72"/>
      <c r="L231" s="72"/>
      <c r="M231" s="72"/>
      <c r="N231" s="72"/>
      <c r="O231" s="72"/>
      <c r="P231" s="72"/>
      <c r="Q231" s="72"/>
      <c r="R231" s="72"/>
      <c r="S231" s="72"/>
      <c r="T231" s="72"/>
      <c r="U231" s="72"/>
      <c r="V231" s="72"/>
      <c r="W231" s="72"/>
      <c r="X231" s="72"/>
      <c r="Y231" s="72"/>
      <c r="Z231" s="72"/>
      <c r="AA231" s="72"/>
      <c r="AB231" s="72"/>
      <c r="AC231" s="72"/>
    </row>
    <row r="232" spans="1:29" ht="15.75" customHeight="1">
      <c r="A232" s="72"/>
      <c r="B232" s="107"/>
      <c r="C232" s="107"/>
      <c r="D232" s="107"/>
      <c r="E232" s="107"/>
      <c r="F232" s="107"/>
      <c r="G232" s="107"/>
      <c r="H232" s="107"/>
      <c r="I232" s="72"/>
      <c r="J232" s="72"/>
      <c r="K232" s="72"/>
      <c r="L232" s="72"/>
      <c r="M232" s="72"/>
      <c r="N232" s="72"/>
      <c r="O232" s="72"/>
      <c r="P232" s="72"/>
      <c r="Q232" s="72"/>
      <c r="R232" s="72"/>
      <c r="S232" s="72"/>
      <c r="T232" s="72"/>
      <c r="U232" s="72"/>
      <c r="V232" s="72"/>
      <c r="W232" s="72"/>
      <c r="X232" s="72"/>
      <c r="Y232" s="72"/>
      <c r="Z232" s="72"/>
      <c r="AA232" s="72"/>
      <c r="AB232" s="72"/>
      <c r="AC232" s="72"/>
    </row>
    <row r="233" spans="1:29" ht="15.75" customHeight="1">
      <c r="A233" s="72"/>
      <c r="B233" s="107"/>
      <c r="C233" s="107"/>
      <c r="D233" s="107"/>
      <c r="E233" s="107"/>
      <c r="F233" s="107"/>
      <c r="G233" s="107"/>
      <c r="H233" s="107"/>
      <c r="I233" s="72"/>
      <c r="J233" s="72"/>
      <c r="K233" s="72"/>
      <c r="L233" s="72"/>
      <c r="M233" s="72"/>
      <c r="N233" s="72"/>
      <c r="O233" s="72"/>
      <c r="P233" s="72"/>
      <c r="Q233" s="72"/>
      <c r="R233" s="72"/>
      <c r="S233" s="72"/>
      <c r="T233" s="72"/>
      <c r="U233" s="72"/>
      <c r="V233" s="72"/>
      <c r="W233" s="72"/>
      <c r="X233" s="72"/>
      <c r="Y233" s="72"/>
      <c r="Z233" s="72"/>
      <c r="AA233" s="72"/>
      <c r="AB233" s="72"/>
      <c r="AC233" s="72"/>
    </row>
    <row r="234" spans="1:29" ht="15.75" customHeight="1">
      <c r="A234" s="72"/>
      <c r="B234" s="107"/>
      <c r="C234" s="107"/>
      <c r="D234" s="107"/>
      <c r="E234" s="107"/>
      <c r="F234" s="107"/>
      <c r="G234" s="107"/>
      <c r="H234" s="107"/>
      <c r="I234" s="72"/>
      <c r="J234" s="72"/>
      <c r="K234" s="72"/>
      <c r="L234" s="72"/>
      <c r="M234" s="72"/>
      <c r="N234" s="72"/>
      <c r="O234" s="72"/>
      <c r="P234" s="72"/>
      <c r="Q234" s="72"/>
      <c r="R234" s="72"/>
      <c r="S234" s="72"/>
      <c r="T234" s="72"/>
      <c r="U234" s="72"/>
      <c r="V234" s="72"/>
      <c r="W234" s="72"/>
      <c r="X234" s="72"/>
      <c r="Y234" s="72"/>
      <c r="Z234" s="72"/>
      <c r="AA234" s="72"/>
      <c r="AB234" s="72"/>
      <c r="AC234" s="72"/>
    </row>
    <row r="235" spans="1:29" ht="15.75" customHeight="1">
      <c r="A235" s="72"/>
      <c r="B235" s="107"/>
      <c r="C235" s="107"/>
      <c r="D235" s="107"/>
      <c r="E235" s="107"/>
      <c r="F235" s="107"/>
      <c r="G235" s="107"/>
      <c r="H235" s="107"/>
      <c r="I235" s="72"/>
      <c r="J235" s="72"/>
      <c r="K235" s="72"/>
      <c r="L235" s="72"/>
      <c r="M235" s="72"/>
      <c r="N235" s="72"/>
      <c r="O235" s="72"/>
      <c r="P235" s="72"/>
      <c r="Q235" s="72"/>
      <c r="R235" s="72"/>
      <c r="S235" s="72"/>
      <c r="T235" s="72"/>
      <c r="U235" s="72"/>
      <c r="V235" s="72"/>
      <c r="W235" s="72"/>
      <c r="X235" s="72"/>
      <c r="Y235" s="72"/>
      <c r="Z235" s="72"/>
      <c r="AA235" s="72"/>
      <c r="AB235" s="72"/>
      <c r="AC235" s="72"/>
    </row>
    <row r="236" spans="1:29" ht="15.75" customHeight="1">
      <c r="A236" s="72"/>
      <c r="B236" s="107"/>
      <c r="C236" s="107"/>
      <c r="D236" s="107"/>
      <c r="E236" s="107"/>
      <c r="F236" s="107"/>
      <c r="G236" s="107"/>
      <c r="H236" s="107"/>
      <c r="I236" s="72"/>
      <c r="J236" s="72"/>
      <c r="K236" s="72"/>
      <c r="L236" s="72"/>
      <c r="M236" s="72"/>
      <c r="N236" s="72"/>
      <c r="O236" s="72"/>
      <c r="P236" s="72"/>
      <c r="Q236" s="72"/>
      <c r="R236" s="72"/>
      <c r="S236" s="72"/>
      <c r="T236" s="72"/>
      <c r="U236" s="72"/>
      <c r="V236" s="72"/>
      <c r="W236" s="72"/>
      <c r="X236" s="72"/>
      <c r="Y236" s="72"/>
      <c r="Z236" s="72"/>
      <c r="AA236" s="72"/>
      <c r="AB236" s="72"/>
      <c r="AC236" s="72"/>
    </row>
    <row r="237" spans="1:29" ht="15.75" customHeight="1">
      <c r="A237" s="72"/>
      <c r="B237" s="107"/>
      <c r="C237" s="107"/>
      <c r="D237" s="107"/>
      <c r="E237" s="107"/>
      <c r="F237" s="107"/>
      <c r="G237" s="107"/>
      <c r="H237" s="107"/>
      <c r="I237" s="72"/>
      <c r="J237" s="72"/>
      <c r="K237" s="72"/>
      <c r="L237" s="72"/>
      <c r="M237" s="72"/>
      <c r="N237" s="72"/>
      <c r="O237" s="72"/>
      <c r="P237" s="72"/>
      <c r="Q237" s="72"/>
      <c r="R237" s="72"/>
      <c r="S237" s="72"/>
      <c r="T237" s="72"/>
      <c r="U237" s="72"/>
      <c r="V237" s="72"/>
      <c r="W237" s="72"/>
      <c r="X237" s="72"/>
      <c r="Y237" s="72"/>
      <c r="Z237" s="72"/>
      <c r="AA237" s="72"/>
      <c r="AB237" s="72"/>
      <c r="AC237" s="72"/>
    </row>
    <row r="238" spans="1:29" ht="15.75" customHeight="1">
      <c r="A238" s="72"/>
      <c r="B238" s="107"/>
      <c r="C238" s="107"/>
      <c r="D238" s="107"/>
      <c r="E238" s="107"/>
      <c r="F238" s="107"/>
      <c r="G238" s="107"/>
      <c r="H238" s="107"/>
      <c r="I238" s="72"/>
      <c r="J238" s="72"/>
      <c r="K238" s="72"/>
      <c r="L238" s="72"/>
      <c r="M238" s="72"/>
      <c r="N238" s="72"/>
      <c r="O238" s="72"/>
      <c r="P238" s="72"/>
      <c r="Q238" s="72"/>
      <c r="R238" s="72"/>
      <c r="S238" s="72"/>
      <c r="T238" s="72"/>
      <c r="U238" s="72"/>
      <c r="V238" s="72"/>
      <c r="W238" s="72"/>
      <c r="X238" s="72"/>
      <c r="Y238" s="72"/>
      <c r="Z238" s="72"/>
      <c r="AA238" s="72"/>
      <c r="AB238" s="72"/>
      <c r="AC238" s="72"/>
    </row>
    <row r="239" spans="1:29" ht="15.75" customHeight="1">
      <c r="A239" s="72"/>
      <c r="B239" s="107"/>
      <c r="C239" s="107"/>
      <c r="D239" s="107"/>
      <c r="E239" s="107"/>
      <c r="F239" s="107"/>
      <c r="G239" s="107"/>
      <c r="H239" s="107"/>
      <c r="I239" s="72"/>
      <c r="J239" s="72"/>
      <c r="K239" s="72"/>
      <c r="L239" s="72"/>
      <c r="M239" s="72"/>
      <c r="N239" s="72"/>
      <c r="O239" s="72"/>
      <c r="P239" s="72"/>
      <c r="Q239" s="72"/>
      <c r="R239" s="72"/>
      <c r="S239" s="72"/>
      <c r="T239" s="72"/>
      <c r="U239" s="72"/>
      <c r="V239" s="72"/>
      <c r="W239" s="72"/>
      <c r="X239" s="72"/>
      <c r="Y239" s="72"/>
      <c r="Z239" s="72"/>
      <c r="AA239" s="72"/>
      <c r="AB239" s="72"/>
      <c r="AC239" s="72"/>
    </row>
    <row r="240" spans="1:29" ht="15.75" customHeight="1">
      <c r="A240" s="72"/>
      <c r="B240" s="107"/>
      <c r="C240" s="107"/>
      <c r="D240" s="107"/>
      <c r="E240" s="107"/>
      <c r="F240" s="107"/>
      <c r="G240" s="107"/>
      <c r="H240" s="107"/>
      <c r="I240" s="72"/>
      <c r="J240" s="72"/>
      <c r="K240" s="72"/>
      <c r="L240" s="72"/>
      <c r="M240" s="72"/>
      <c r="N240" s="72"/>
      <c r="O240" s="72"/>
      <c r="P240" s="72"/>
      <c r="Q240" s="72"/>
      <c r="R240" s="72"/>
      <c r="S240" s="72"/>
      <c r="T240" s="72"/>
      <c r="U240" s="72"/>
      <c r="V240" s="72"/>
      <c r="W240" s="72"/>
      <c r="X240" s="72"/>
      <c r="Y240" s="72"/>
      <c r="Z240" s="72"/>
      <c r="AA240" s="72"/>
      <c r="AB240" s="72"/>
      <c r="AC240" s="72"/>
    </row>
    <row r="241" spans="1:29" ht="15.75" customHeight="1">
      <c r="A241" s="72"/>
      <c r="B241" s="107"/>
      <c r="C241" s="107"/>
      <c r="D241" s="107"/>
      <c r="E241" s="107"/>
      <c r="F241" s="107"/>
      <c r="G241" s="107"/>
      <c r="H241" s="107"/>
      <c r="I241" s="72"/>
      <c r="J241" s="72"/>
      <c r="K241" s="72"/>
      <c r="L241" s="72"/>
      <c r="M241" s="72"/>
      <c r="N241" s="72"/>
      <c r="O241" s="72"/>
      <c r="P241" s="72"/>
      <c r="Q241" s="72"/>
      <c r="R241" s="72"/>
      <c r="S241" s="72"/>
      <c r="T241" s="72"/>
      <c r="U241" s="72"/>
      <c r="V241" s="72"/>
      <c r="W241" s="72"/>
      <c r="X241" s="72"/>
      <c r="Y241" s="72"/>
      <c r="Z241" s="72"/>
      <c r="AA241" s="72"/>
      <c r="AB241" s="72"/>
      <c r="AC241" s="72"/>
    </row>
    <row r="242" spans="1:29" ht="15.75" customHeight="1">
      <c r="A242" s="72"/>
      <c r="B242" s="107"/>
      <c r="C242" s="107"/>
      <c r="D242" s="107"/>
      <c r="E242" s="107"/>
      <c r="F242" s="107"/>
      <c r="G242" s="107"/>
      <c r="H242" s="107"/>
      <c r="I242" s="72"/>
      <c r="J242" s="72"/>
      <c r="K242" s="72"/>
      <c r="L242" s="72"/>
      <c r="M242" s="72"/>
      <c r="N242" s="72"/>
      <c r="O242" s="72"/>
      <c r="P242" s="72"/>
      <c r="Q242" s="72"/>
      <c r="R242" s="72"/>
      <c r="S242" s="72"/>
      <c r="T242" s="72"/>
      <c r="U242" s="72"/>
      <c r="V242" s="72"/>
      <c r="W242" s="72"/>
      <c r="X242" s="72"/>
      <c r="Y242" s="72"/>
      <c r="Z242" s="72"/>
      <c r="AA242" s="72"/>
      <c r="AB242" s="72"/>
      <c r="AC242" s="72"/>
    </row>
    <row r="243" spans="1:29" ht="15.75" customHeight="1">
      <c r="A243" s="72"/>
      <c r="B243" s="107"/>
      <c r="C243" s="107"/>
      <c r="D243" s="107"/>
      <c r="E243" s="107"/>
      <c r="F243" s="107"/>
      <c r="G243" s="107"/>
      <c r="H243" s="107"/>
      <c r="I243" s="72"/>
      <c r="J243" s="72"/>
      <c r="K243" s="72"/>
      <c r="L243" s="72"/>
      <c r="M243" s="72"/>
      <c r="N243" s="72"/>
      <c r="O243" s="72"/>
      <c r="P243" s="72"/>
      <c r="Q243" s="72"/>
      <c r="R243" s="72"/>
      <c r="S243" s="72"/>
      <c r="T243" s="72"/>
      <c r="U243" s="72"/>
      <c r="V243" s="72"/>
      <c r="W243" s="72"/>
      <c r="X243" s="72"/>
      <c r="Y243" s="72"/>
      <c r="Z243" s="72"/>
      <c r="AA243" s="72"/>
      <c r="AB243" s="72"/>
      <c r="AC243" s="72"/>
    </row>
    <row r="244" spans="1:29" ht="15.75" customHeight="1">
      <c r="A244" s="72"/>
      <c r="B244" s="107"/>
      <c r="C244" s="107"/>
      <c r="D244" s="107"/>
      <c r="E244" s="107"/>
      <c r="F244" s="107"/>
      <c r="G244" s="107"/>
      <c r="H244" s="107"/>
      <c r="I244" s="72"/>
      <c r="J244" s="72"/>
      <c r="K244" s="72"/>
      <c r="L244" s="72"/>
      <c r="M244" s="72"/>
      <c r="N244" s="72"/>
      <c r="O244" s="72"/>
      <c r="P244" s="72"/>
      <c r="Q244" s="72"/>
      <c r="R244" s="72"/>
      <c r="S244" s="72"/>
      <c r="T244" s="72"/>
      <c r="U244" s="72"/>
      <c r="V244" s="72"/>
      <c r="W244" s="72"/>
      <c r="X244" s="72"/>
      <c r="Y244" s="72"/>
      <c r="Z244" s="72"/>
      <c r="AA244" s="72"/>
      <c r="AB244" s="72"/>
      <c r="AC244" s="72"/>
    </row>
    <row r="245" spans="1:29" ht="15.75" customHeight="1">
      <c r="A245" s="72"/>
      <c r="B245" s="107"/>
      <c r="C245" s="107"/>
      <c r="D245" s="107"/>
      <c r="E245" s="107"/>
      <c r="F245" s="107"/>
      <c r="G245" s="107"/>
      <c r="H245" s="107"/>
      <c r="I245" s="72"/>
      <c r="J245" s="72"/>
      <c r="K245" s="72"/>
      <c r="L245" s="72"/>
      <c r="M245" s="72"/>
      <c r="N245" s="72"/>
      <c r="O245" s="72"/>
      <c r="P245" s="72"/>
      <c r="Q245" s="72"/>
      <c r="R245" s="72"/>
      <c r="S245" s="72"/>
      <c r="T245" s="72"/>
      <c r="U245" s="72"/>
      <c r="V245" s="72"/>
      <c r="W245" s="72"/>
      <c r="X245" s="72"/>
      <c r="Y245" s="72"/>
      <c r="Z245" s="72"/>
      <c r="AA245" s="72"/>
      <c r="AB245" s="72"/>
      <c r="AC245" s="72"/>
    </row>
    <row r="246" spans="1:29" ht="15.75" customHeight="1">
      <c r="A246" s="72"/>
      <c r="B246" s="107"/>
      <c r="C246" s="107"/>
      <c r="D246" s="107"/>
      <c r="E246" s="107"/>
      <c r="F246" s="107"/>
      <c r="G246" s="107"/>
      <c r="H246" s="107"/>
      <c r="I246" s="72"/>
      <c r="J246" s="72"/>
      <c r="K246" s="72"/>
      <c r="L246" s="72"/>
      <c r="M246" s="72"/>
      <c r="N246" s="72"/>
      <c r="O246" s="72"/>
      <c r="P246" s="72"/>
      <c r="Q246" s="72"/>
      <c r="R246" s="72"/>
      <c r="S246" s="72"/>
      <c r="T246" s="72"/>
      <c r="U246" s="72"/>
      <c r="V246" s="72"/>
      <c r="W246" s="72"/>
      <c r="X246" s="72"/>
      <c r="Y246" s="72"/>
      <c r="Z246" s="72"/>
      <c r="AA246" s="72"/>
      <c r="AB246" s="72"/>
      <c r="AC246" s="72"/>
    </row>
    <row r="247" spans="1:29" ht="15.75" customHeight="1">
      <c r="A247" s="72"/>
      <c r="B247" s="107"/>
      <c r="C247" s="107"/>
      <c r="D247" s="107"/>
      <c r="E247" s="107"/>
      <c r="F247" s="107"/>
      <c r="G247" s="107"/>
      <c r="H247" s="107"/>
      <c r="I247" s="72"/>
      <c r="J247" s="72"/>
      <c r="K247" s="72"/>
      <c r="L247" s="72"/>
      <c r="M247" s="72"/>
      <c r="N247" s="72"/>
      <c r="O247" s="72"/>
      <c r="P247" s="72"/>
      <c r="Q247" s="72"/>
      <c r="R247" s="72"/>
      <c r="S247" s="72"/>
      <c r="T247" s="72"/>
      <c r="U247" s="72"/>
      <c r="V247" s="72"/>
      <c r="W247" s="72"/>
      <c r="X247" s="72"/>
      <c r="Y247" s="72"/>
      <c r="Z247" s="72"/>
      <c r="AA247" s="72"/>
      <c r="AB247" s="72"/>
      <c r="AC247" s="72"/>
    </row>
    <row r="248" spans="1:29" ht="15.75" customHeight="1">
      <c r="A248" s="72"/>
      <c r="B248" s="107"/>
      <c r="C248" s="107"/>
      <c r="D248" s="107"/>
      <c r="E248" s="107"/>
      <c r="F248" s="107"/>
      <c r="G248" s="107"/>
      <c r="H248" s="107"/>
      <c r="I248" s="72"/>
      <c r="J248" s="72"/>
      <c r="K248" s="72"/>
      <c r="L248" s="72"/>
      <c r="M248" s="72"/>
      <c r="N248" s="72"/>
      <c r="O248" s="72"/>
      <c r="P248" s="72"/>
      <c r="Q248" s="72"/>
      <c r="R248" s="72"/>
      <c r="S248" s="72"/>
      <c r="T248" s="72"/>
      <c r="U248" s="72"/>
      <c r="V248" s="72"/>
      <c r="W248" s="72"/>
      <c r="X248" s="72"/>
      <c r="Y248" s="72"/>
      <c r="Z248" s="72"/>
      <c r="AA248" s="72"/>
      <c r="AB248" s="72"/>
      <c r="AC248" s="72"/>
    </row>
    <row r="249" spans="1:29" ht="15.75" customHeight="1">
      <c r="A249" s="72"/>
      <c r="B249" s="107"/>
      <c r="C249" s="107"/>
      <c r="D249" s="107"/>
      <c r="E249" s="107"/>
      <c r="F249" s="107"/>
      <c r="G249" s="107"/>
      <c r="H249" s="107"/>
      <c r="I249" s="72"/>
      <c r="J249" s="72"/>
      <c r="K249" s="72"/>
      <c r="L249" s="72"/>
      <c r="M249" s="72"/>
      <c r="N249" s="72"/>
      <c r="O249" s="72"/>
      <c r="P249" s="72"/>
      <c r="Q249" s="72"/>
      <c r="R249" s="72"/>
      <c r="S249" s="72"/>
      <c r="T249" s="72"/>
      <c r="U249" s="72"/>
      <c r="V249" s="72"/>
      <c r="W249" s="72"/>
      <c r="X249" s="72"/>
      <c r="Y249" s="72"/>
      <c r="Z249" s="72"/>
      <c r="AA249" s="72"/>
      <c r="AB249" s="72"/>
      <c r="AC249" s="72"/>
    </row>
    <row r="250" spans="1:29" ht="15.75" customHeight="1">
      <c r="A250" s="72"/>
      <c r="B250" s="107"/>
      <c r="C250" s="107"/>
      <c r="D250" s="107"/>
      <c r="E250" s="107"/>
      <c r="F250" s="107"/>
      <c r="G250" s="107"/>
      <c r="H250" s="107"/>
      <c r="I250" s="72"/>
      <c r="J250" s="72"/>
      <c r="K250" s="72"/>
      <c r="L250" s="72"/>
      <c r="M250" s="72"/>
      <c r="N250" s="72"/>
      <c r="O250" s="72"/>
      <c r="P250" s="72"/>
      <c r="Q250" s="72"/>
      <c r="R250" s="72"/>
      <c r="S250" s="72"/>
      <c r="T250" s="72"/>
      <c r="U250" s="72"/>
      <c r="V250" s="72"/>
      <c r="W250" s="72"/>
      <c r="X250" s="72"/>
      <c r="Y250" s="72"/>
      <c r="Z250" s="72"/>
      <c r="AA250" s="72"/>
      <c r="AB250" s="72"/>
      <c r="AC250" s="72"/>
    </row>
    <row r="251" spans="1:29" ht="15.75" customHeight="1">
      <c r="A251" s="72"/>
      <c r="B251" s="107"/>
      <c r="C251" s="107"/>
      <c r="D251" s="107"/>
      <c r="E251" s="107"/>
      <c r="F251" s="107"/>
      <c r="G251" s="107"/>
      <c r="H251" s="107"/>
      <c r="I251" s="72"/>
      <c r="J251" s="72"/>
      <c r="K251" s="72"/>
      <c r="L251" s="72"/>
      <c r="M251" s="72"/>
      <c r="N251" s="72"/>
      <c r="O251" s="72"/>
      <c r="P251" s="72"/>
      <c r="Q251" s="72"/>
      <c r="R251" s="72"/>
      <c r="S251" s="72"/>
      <c r="T251" s="72"/>
      <c r="U251" s="72"/>
      <c r="V251" s="72"/>
      <c r="W251" s="72"/>
      <c r="X251" s="72"/>
      <c r="Y251" s="72"/>
      <c r="Z251" s="72"/>
      <c r="AA251" s="72"/>
      <c r="AB251" s="72"/>
      <c r="AC251" s="72"/>
    </row>
    <row r="252" spans="1:29" ht="15.75" customHeight="1">
      <c r="A252" s="72"/>
      <c r="B252" s="107"/>
      <c r="C252" s="107"/>
      <c r="D252" s="107"/>
      <c r="E252" s="107"/>
      <c r="F252" s="107"/>
      <c r="G252" s="107"/>
      <c r="H252" s="107"/>
      <c r="I252" s="72"/>
      <c r="J252" s="72"/>
      <c r="K252" s="72"/>
      <c r="L252" s="72"/>
      <c r="M252" s="72"/>
      <c r="N252" s="72"/>
      <c r="O252" s="72"/>
      <c r="P252" s="72"/>
      <c r="Q252" s="72"/>
      <c r="R252" s="72"/>
      <c r="S252" s="72"/>
      <c r="T252" s="72"/>
      <c r="U252" s="72"/>
      <c r="V252" s="72"/>
      <c r="W252" s="72"/>
      <c r="X252" s="72"/>
      <c r="Y252" s="72"/>
      <c r="Z252" s="72"/>
      <c r="AA252" s="72"/>
      <c r="AB252" s="72"/>
      <c r="AC252" s="72"/>
    </row>
    <row r="253" spans="1:29" ht="15.75" customHeight="1">
      <c r="A253" s="72"/>
      <c r="B253" s="107"/>
      <c r="C253" s="107"/>
      <c r="D253" s="107"/>
      <c r="E253" s="107"/>
      <c r="F253" s="107"/>
      <c r="G253" s="107"/>
      <c r="H253" s="107"/>
      <c r="I253" s="72"/>
      <c r="J253" s="72"/>
      <c r="K253" s="72"/>
      <c r="L253" s="72"/>
      <c r="M253" s="72"/>
      <c r="N253" s="72"/>
      <c r="O253" s="72"/>
      <c r="P253" s="72"/>
      <c r="Q253" s="72"/>
      <c r="R253" s="72"/>
      <c r="S253" s="72"/>
      <c r="T253" s="72"/>
      <c r="U253" s="72"/>
      <c r="V253" s="72"/>
      <c r="W253" s="72"/>
      <c r="X253" s="72"/>
      <c r="Y253" s="72"/>
      <c r="Z253" s="72"/>
      <c r="AA253" s="72"/>
      <c r="AB253" s="72"/>
      <c r="AC253" s="72"/>
    </row>
    <row r="254" spans="1:29" ht="15.75" customHeight="1">
      <c r="A254" s="72"/>
      <c r="B254" s="107"/>
      <c r="C254" s="107"/>
      <c r="D254" s="107"/>
      <c r="E254" s="107"/>
      <c r="F254" s="107"/>
      <c r="G254" s="107"/>
      <c r="H254" s="107"/>
      <c r="I254" s="72"/>
      <c r="J254" s="72"/>
      <c r="K254" s="72"/>
      <c r="L254" s="72"/>
      <c r="M254" s="72"/>
      <c r="N254" s="72"/>
      <c r="O254" s="72"/>
      <c r="P254" s="72"/>
      <c r="Q254" s="72"/>
      <c r="R254" s="72"/>
      <c r="S254" s="72"/>
      <c r="T254" s="72"/>
      <c r="U254" s="72"/>
      <c r="V254" s="72"/>
      <c r="W254" s="72"/>
      <c r="X254" s="72"/>
      <c r="Y254" s="72"/>
      <c r="Z254" s="72"/>
      <c r="AA254" s="72"/>
      <c r="AB254" s="72"/>
      <c r="AC254" s="72"/>
    </row>
    <row r="255" spans="1:29" ht="15.75" customHeight="1">
      <c r="A255" s="72"/>
      <c r="B255" s="107"/>
      <c r="C255" s="107"/>
      <c r="D255" s="107"/>
      <c r="E255" s="107"/>
      <c r="F255" s="107"/>
      <c r="G255" s="107"/>
      <c r="H255" s="107"/>
      <c r="I255" s="72"/>
      <c r="J255" s="72"/>
      <c r="K255" s="72"/>
      <c r="L255" s="72"/>
      <c r="M255" s="72"/>
      <c r="N255" s="72"/>
      <c r="O255" s="72"/>
      <c r="P255" s="72"/>
      <c r="Q255" s="72"/>
      <c r="R255" s="72"/>
      <c r="S255" s="72"/>
      <c r="T255" s="72"/>
      <c r="U255" s="72"/>
      <c r="V255" s="72"/>
      <c r="W255" s="72"/>
      <c r="X255" s="72"/>
      <c r="Y255" s="72"/>
      <c r="Z255" s="72"/>
      <c r="AA255" s="72"/>
      <c r="AB255" s="72"/>
      <c r="AC255" s="72"/>
    </row>
    <row r="256" spans="1:29" ht="15.75" customHeight="1">
      <c r="A256" s="72"/>
      <c r="B256" s="107"/>
      <c r="C256" s="107"/>
      <c r="D256" s="107"/>
      <c r="E256" s="107"/>
      <c r="F256" s="107"/>
      <c r="G256" s="107"/>
      <c r="H256" s="107"/>
      <c r="I256" s="72"/>
      <c r="J256" s="72"/>
      <c r="K256" s="72"/>
      <c r="L256" s="72"/>
      <c r="M256" s="72"/>
      <c r="N256" s="72"/>
      <c r="O256" s="72"/>
      <c r="P256" s="72"/>
      <c r="Q256" s="72"/>
      <c r="R256" s="72"/>
      <c r="S256" s="72"/>
      <c r="T256" s="72"/>
      <c r="U256" s="72"/>
      <c r="V256" s="72"/>
      <c r="W256" s="72"/>
      <c r="X256" s="72"/>
      <c r="Y256" s="72"/>
      <c r="Z256" s="72"/>
      <c r="AA256" s="72"/>
      <c r="AB256" s="72"/>
      <c r="AC256" s="72"/>
    </row>
    <row r="257" spans="1:29" ht="15.75" customHeight="1">
      <c r="A257" s="72"/>
      <c r="B257" s="107"/>
      <c r="C257" s="107"/>
      <c r="D257" s="107"/>
      <c r="E257" s="107"/>
      <c r="F257" s="107"/>
      <c r="G257" s="107"/>
      <c r="H257" s="107"/>
      <c r="I257" s="72"/>
      <c r="J257" s="72"/>
      <c r="K257" s="72"/>
      <c r="L257" s="72"/>
      <c r="M257" s="72"/>
      <c r="N257" s="72"/>
      <c r="O257" s="72"/>
      <c r="P257" s="72"/>
      <c r="Q257" s="72"/>
      <c r="R257" s="72"/>
      <c r="S257" s="72"/>
      <c r="T257" s="72"/>
      <c r="U257" s="72"/>
      <c r="V257" s="72"/>
      <c r="W257" s="72"/>
      <c r="X257" s="72"/>
      <c r="Y257" s="72"/>
      <c r="Z257" s="72"/>
      <c r="AA257" s="72"/>
      <c r="AB257" s="72"/>
      <c r="AC257" s="72"/>
    </row>
    <row r="258" spans="1:29" ht="15.75" customHeight="1">
      <c r="A258" s="72"/>
      <c r="B258" s="107"/>
      <c r="C258" s="107"/>
      <c r="D258" s="107"/>
      <c r="E258" s="107"/>
      <c r="F258" s="107"/>
      <c r="G258" s="107"/>
      <c r="H258" s="107"/>
      <c r="I258" s="72"/>
      <c r="J258" s="72"/>
      <c r="K258" s="72"/>
      <c r="L258" s="72"/>
      <c r="M258" s="72"/>
      <c r="N258" s="72"/>
      <c r="O258" s="72"/>
      <c r="P258" s="72"/>
      <c r="Q258" s="72"/>
      <c r="R258" s="72"/>
      <c r="S258" s="72"/>
      <c r="T258" s="72"/>
      <c r="U258" s="72"/>
      <c r="V258" s="72"/>
      <c r="W258" s="72"/>
      <c r="X258" s="72"/>
      <c r="Y258" s="72"/>
      <c r="Z258" s="72"/>
      <c r="AA258" s="72"/>
      <c r="AB258" s="72"/>
      <c r="AC258" s="72"/>
    </row>
    <row r="259" spans="1:29" ht="15.75" customHeight="1">
      <c r="A259" s="72"/>
      <c r="B259" s="107"/>
      <c r="C259" s="107"/>
      <c r="D259" s="107"/>
      <c r="E259" s="107"/>
      <c r="F259" s="107"/>
      <c r="G259" s="107"/>
      <c r="H259" s="107"/>
      <c r="I259" s="72"/>
      <c r="J259" s="72"/>
      <c r="K259" s="72"/>
      <c r="L259" s="72"/>
      <c r="M259" s="72"/>
      <c r="N259" s="72"/>
      <c r="O259" s="72"/>
      <c r="P259" s="72"/>
      <c r="Q259" s="72"/>
      <c r="R259" s="72"/>
      <c r="S259" s="72"/>
      <c r="T259" s="72"/>
      <c r="U259" s="72"/>
      <c r="V259" s="72"/>
      <c r="W259" s="72"/>
      <c r="X259" s="72"/>
      <c r="Y259" s="72"/>
      <c r="Z259" s="72"/>
      <c r="AA259" s="72"/>
      <c r="AB259" s="72"/>
      <c r="AC259" s="72"/>
    </row>
    <row r="260" spans="1:29" ht="15.75" customHeight="1">
      <c r="A260" s="72"/>
      <c r="B260" s="107"/>
      <c r="C260" s="107"/>
      <c r="D260" s="107"/>
      <c r="E260" s="107"/>
      <c r="F260" s="107"/>
      <c r="G260" s="107"/>
      <c r="H260" s="107"/>
      <c r="I260" s="72"/>
      <c r="J260" s="72"/>
      <c r="K260" s="72"/>
      <c r="L260" s="72"/>
      <c r="M260" s="72"/>
      <c r="N260" s="72"/>
      <c r="O260" s="72"/>
      <c r="P260" s="72"/>
      <c r="Q260" s="72"/>
      <c r="R260" s="72"/>
      <c r="S260" s="72"/>
      <c r="T260" s="72"/>
      <c r="U260" s="72"/>
      <c r="V260" s="72"/>
      <c r="W260" s="72"/>
      <c r="X260" s="72"/>
      <c r="Y260" s="72"/>
      <c r="Z260" s="72"/>
      <c r="AA260" s="72"/>
      <c r="AB260" s="72"/>
      <c r="AC260" s="72"/>
    </row>
    <row r="261" spans="1:29" ht="15.75" customHeight="1">
      <c r="A261" s="72"/>
      <c r="B261" s="107"/>
      <c r="C261" s="107"/>
      <c r="D261" s="107"/>
      <c r="E261" s="107"/>
      <c r="F261" s="107"/>
      <c r="G261" s="107"/>
      <c r="H261" s="107"/>
      <c r="I261" s="72"/>
      <c r="J261" s="72"/>
      <c r="K261" s="72"/>
      <c r="L261" s="72"/>
      <c r="M261" s="72"/>
      <c r="N261" s="72"/>
      <c r="O261" s="72"/>
      <c r="P261" s="72"/>
      <c r="Q261" s="72"/>
      <c r="R261" s="72"/>
      <c r="S261" s="72"/>
      <c r="T261" s="72"/>
      <c r="U261" s="72"/>
      <c r="V261" s="72"/>
      <c r="W261" s="72"/>
      <c r="X261" s="72"/>
      <c r="Y261" s="72"/>
      <c r="Z261" s="72"/>
      <c r="AA261" s="72"/>
      <c r="AB261" s="72"/>
      <c r="AC261" s="72"/>
    </row>
    <row r="262" spans="1:29" ht="15.75" customHeight="1">
      <c r="A262" s="72"/>
      <c r="B262" s="107"/>
      <c r="C262" s="107"/>
      <c r="D262" s="107"/>
      <c r="E262" s="107"/>
      <c r="F262" s="107"/>
      <c r="G262" s="107"/>
      <c r="H262" s="107"/>
      <c r="I262" s="72"/>
      <c r="J262" s="72"/>
      <c r="K262" s="72"/>
      <c r="L262" s="72"/>
      <c r="M262" s="72"/>
      <c r="N262" s="72"/>
      <c r="O262" s="72"/>
      <c r="P262" s="72"/>
      <c r="Q262" s="72"/>
      <c r="R262" s="72"/>
      <c r="S262" s="72"/>
      <c r="T262" s="72"/>
      <c r="U262" s="72"/>
      <c r="V262" s="72"/>
      <c r="W262" s="72"/>
      <c r="X262" s="72"/>
      <c r="Y262" s="72"/>
      <c r="Z262" s="72"/>
      <c r="AA262" s="72"/>
      <c r="AB262" s="72"/>
      <c r="AC262" s="72"/>
    </row>
    <row r="263" spans="1:29" ht="15.75" customHeight="1">
      <c r="A263" s="72"/>
      <c r="B263" s="107"/>
      <c r="C263" s="107"/>
      <c r="D263" s="107"/>
      <c r="E263" s="107"/>
      <c r="F263" s="107"/>
      <c r="G263" s="107"/>
      <c r="H263" s="107"/>
      <c r="I263" s="72"/>
      <c r="J263" s="72"/>
      <c r="K263" s="72"/>
      <c r="L263" s="72"/>
      <c r="M263" s="72"/>
      <c r="N263" s="72"/>
      <c r="O263" s="72"/>
      <c r="P263" s="72"/>
      <c r="Q263" s="72"/>
      <c r="R263" s="72"/>
      <c r="S263" s="72"/>
      <c r="T263" s="72"/>
      <c r="U263" s="72"/>
      <c r="V263" s="72"/>
      <c r="W263" s="72"/>
      <c r="X263" s="72"/>
      <c r="Y263" s="72"/>
      <c r="Z263" s="72"/>
      <c r="AA263" s="72"/>
      <c r="AB263" s="72"/>
      <c r="AC263" s="72"/>
    </row>
    <row r="264" spans="1:29" ht="15.75" customHeight="1">
      <c r="A264" s="72"/>
      <c r="B264" s="107"/>
      <c r="C264" s="107"/>
      <c r="D264" s="107"/>
      <c r="E264" s="107"/>
      <c r="F264" s="107"/>
      <c r="G264" s="107"/>
      <c r="H264" s="107"/>
      <c r="I264" s="72"/>
      <c r="J264" s="72"/>
      <c r="K264" s="72"/>
      <c r="L264" s="72"/>
      <c r="M264" s="72"/>
      <c r="N264" s="72"/>
      <c r="O264" s="72"/>
      <c r="P264" s="72"/>
      <c r="Q264" s="72"/>
      <c r="R264" s="72"/>
      <c r="S264" s="72"/>
      <c r="T264" s="72"/>
      <c r="U264" s="72"/>
      <c r="V264" s="72"/>
      <c r="W264" s="72"/>
      <c r="X264" s="72"/>
      <c r="Y264" s="72"/>
      <c r="Z264" s="72"/>
      <c r="AA264" s="72"/>
      <c r="AB264" s="72"/>
      <c r="AC264" s="72"/>
    </row>
    <row r="265" spans="1:29" ht="15.75" customHeight="1">
      <c r="A265" s="72"/>
      <c r="B265" s="107"/>
      <c r="C265" s="107"/>
      <c r="D265" s="107"/>
      <c r="E265" s="107"/>
      <c r="F265" s="107"/>
      <c r="G265" s="107"/>
      <c r="H265" s="107"/>
      <c r="I265" s="72"/>
      <c r="J265" s="72"/>
      <c r="K265" s="72"/>
      <c r="L265" s="72"/>
      <c r="M265" s="72"/>
      <c r="N265" s="72"/>
      <c r="O265" s="72"/>
      <c r="P265" s="72"/>
      <c r="Q265" s="72"/>
      <c r="R265" s="72"/>
      <c r="S265" s="72"/>
      <c r="T265" s="72"/>
      <c r="U265" s="72"/>
      <c r="V265" s="72"/>
      <c r="W265" s="72"/>
      <c r="X265" s="72"/>
      <c r="Y265" s="72"/>
      <c r="Z265" s="72"/>
      <c r="AA265" s="72"/>
      <c r="AB265" s="72"/>
      <c r="AC265" s="72"/>
    </row>
    <row r="266" spans="1:29" ht="15.75" customHeight="1">
      <c r="A266" s="72"/>
      <c r="B266" s="107"/>
      <c r="C266" s="107"/>
      <c r="D266" s="107"/>
      <c r="E266" s="107"/>
      <c r="F266" s="107"/>
      <c r="G266" s="107"/>
      <c r="H266" s="107"/>
      <c r="I266" s="72"/>
      <c r="J266" s="72"/>
      <c r="K266" s="72"/>
      <c r="L266" s="72"/>
      <c r="M266" s="72"/>
      <c r="N266" s="72"/>
      <c r="O266" s="72"/>
      <c r="P266" s="72"/>
      <c r="Q266" s="72"/>
      <c r="R266" s="72"/>
      <c r="S266" s="72"/>
      <c r="T266" s="72"/>
      <c r="U266" s="72"/>
      <c r="V266" s="72"/>
      <c r="W266" s="72"/>
      <c r="X266" s="72"/>
      <c r="Y266" s="72"/>
      <c r="Z266" s="72"/>
      <c r="AA266" s="72"/>
      <c r="AB266" s="72"/>
      <c r="AC266" s="72"/>
    </row>
    <row r="267" spans="1:29" ht="15.75" customHeight="1">
      <c r="A267" s="72"/>
      <c r="B267" s="107"/>
      <c r="C267" s="107"/>
      <c r="D267" s="107"/>
      <c r="E267" s="107"/>
      <c r="F267" s="107"/>
      <c r="G267" s="107"/>
      <c r="H267" s="107"/>
      <c r="I267" s="72"/>
      <c r="J267" s="72"/>
      <c r="K267" s="72"/>
      <c r="L267" s="72"/>
      <c r="M267" s="72"/>
      <c r="N267" s="72"/>
      <c r="O267" s="72"/>
      <c r="P267" s="72"/>
      <c r="Q267" s="72"/>
      <c r="R267" s="72"/>
      <c r="S267" s="72"/>
      <c r="T267" s="72"/>
      <c r="U267" s="72"/>
      <c r="V267" s="72"/>
      <c r="W267" s="72"/>
      <c r="X267" s="72"/>
      <c r="Y267" s="72"/>
      <c r="Z267" s="72"/>
      <c r="AA267" s="72"/>
      <c r="AB267" s="72"/>
      <c r="AC267" s="72"/>
    </row>
    <row r="268" spans="1:29" ht="15.75" customHeight="1">
      <c r="A268" s="72"/>
      <c r="B268" s="107"/>
      <c r="C268" s="107"/>
      <c r="D268" s="107"/>
      <c r="E268" s="107"/>
      <c r="F268" s="107"/>
      <c r="G268" s="107"/>
      <c r="H268" s="107"/>
      <c r="I268" s="72"/>
      <c r="J268" s="72"/>
      <c r="K268" s="72"/>
      <c r="L268" s="72"/>
      <c r="M268" s="72"/>
      <c r="N268" s="72"/>
      <c r="O268" s="72"/>
      <c r="P268" s="72"/>
      <c r="Q268" s="72"/>
      <c r="R268" s="72"/>
      <c r="S268" s="72"/>
      <c r="T268" s="72"/>
      <c r="U268" s="72"/>
      <c r="V268" s="72"/>
      <c r="W268" s="72"/>
      <c r="X268" s="72"/>
      <c r="Y268" s="72"/>
      <c r="Z268" s="72"/>
      <c r="AA268" s="72"/>
      <c r="AB268" s="72"/>
      <c r="AC268" s="72"/>
    </row>
    <row r="269" spans="1:29" ht="15.75" customHeight="1">
      <c r="A269" s="72"/>
      <c r="B269" s="107"/>
      <c r="C269" s="107"/>
      <c r="D269" s="107"/>
      <c r="E269" s="107"/>
      <c r="F269" s="107"/>
      <c r="G269" s="107"/>
      <c r="H269" s="107"/>
      <c r="I269" s="72"/>
      <c r="J269" s="72"/>
      <c r="K269" s="72"/>
      <c r="L269" s="72"/>
      <c r="M269" s="72"/>
      <c r="N269" s="72"/>
      <c r="O269" s="72"/>
      <c r="P269" s="72"/>
      <c r="Q269" s="72"/>
      <c r="R269" s="72"/>
      <c r="S269" s="72"/>
      <c r="T269" s="72"/>
      <c r="U269" s="72"/>
      <c r="V269" s="72"/>
      <c r="W269" s="72"/>
      <c r="X269" s="72"/>
      <c r="Y269" s="72"/>
      <c r="Z269" s="72"/>
      <c r="AA269" s="72"/>
      <c r="AB269" s="72"/>
      <c r="AC269" s="72"/>
    </row>
    <row r="270" spans="1:29" ht="15.75" customHeight="1">
      <c r="A270" s="72"/>
      <c r="B270" s="107"/>
      <c r="C270" s="107"/>
      <c r="D270" s="107"/>
      <c r="E270" s="107"/>
      <c r="F270" s="107"/>
      <c r="G270" s="107"/>
      <c r="H270" s="107"/>
      <c r="I270" s="72"/>
      <c r="J270" s="72"/>
      <c r="K270" s="72"/>
      <c r="L270" s="72"/>
      <c r="M270" s="72"/>
      <c r="N270" s="72"/>
      <c r="O270" s="72"/>
      <c r="P270" s="72"/>
      <c r="Q270" s="72"/>
      <c r="R270" s="72"/>
      <c r="S270" s="72"/>
      <c r="T270" s="72"/>
      <c r="U270" s="72"/>
      <c r="V270" s="72"/>
      <c r="W270" s="72"/>
      <c r="X270" s="72"/>
      <c r="Y270" s="72"/>
      <c r="Z270" s="72"/>
      <c r="AA270" s="72"/>
      <c r="AB270" s="72"/>
      <c r="AC270" s="72"/>
    </row>
    <row r="271" spans="1:29" ht="15.75" customHeight="1">
      <c r="A271" s="72"/>
      <c r="B271" s="107"/>
      <c r="C271" s="107"/>
      <c r="D271" s="107"/>
      <c r="E271" s="107"/>
      <c r="F271" s="107"/>
      <c r="G271" s="107"/>
      <c r="H271" s="107"/>
      <c r="I271" s="72"/>
      <c r="J271" s="72"/>
      <c r="K271" s="72"/>
      <c r="L271" s="72"/>
      <c r="M271" s="72"/>
      <c r="N271" s="72"/>
      <c r="O271" s="72"/>
      <c r="P271" s="72"/>
      <c r="Q271" s="72"/>
      <c r="R271" s="72"/>
      <c r="S271" s="72"/>
      <c r="T271" s="72"/>
      <c r="U271" s="72"/>
      <c r="V271" s="72"/>
      <c r="W271" s="72"/>
      <c r="X271" s="72"/>
      <c r="Y271" s="72"/>
      <c r="Z271" s="72"/>
      <c r="AA271" s="72"/>
      <c r="AB271" s="72"/>
      <c r="AC271" s="72"/>
    </row>
    <row r="272" spans="1:29" ht="15.75" customHeight="1">
      <c r="A272" s="72"/>
      <c r="B272" s="107"/>
      <c r="C272" s="107"/>
      <c r="D272" s="107"/>
      <c r="E272" s="107"/>
      <c r="F272" s="107"/>
      <c r="G272" s="107"/>
      <c r="H272" s="107"/>
      <c r="I272" s="72"/>
      <c r="J272" s="72"/>
      <c r="K272" s="72"/>
      <c r="L272" s="72"/>
      <c r="M272" s="72"/>
      <c r="N272" s="72"/>
      <c r="O272" s="72"/>
      <c r="P272" s="72"/>
      <c r="Q272" s="72"/>
      <c r="R272" s="72"/>
      <c r="S272" s="72"/>
      <c r="T272" s="72"/>
      <c r="U272" s="72"/>
      <c r="V272" s="72"/>
      <c r="W272" s="72"/>
      <c r="X272" s="72"/>
      <c r="Y272" s="72"/>
      <c r="Z272" s="72"/>
      <c r="AA272" s="72"/>
      <c r="AB272" s="72"/>
      <c r="AC272" s="72"/>
    </row>
    <row r="273" spans="1:29" ht="15.75" customHeight="1">
      <c r="A273" s="72"/>
      <c r="B273" s="107"/>
      <c r="C273" s="107"/>
      <c r="D273" s="107"/>
      <c r="E273" s="107"/>
      <c r="F273" s="107"/>
      <c r="G273" s="107"/>
      <c r="H273" s="107"/>
      <c r="I273" s="72"/>
      <c r="J273" s="72"/>
      <c r="K273" s="72"/>
      <c r="L273" s="72"/>
      <c r="M273" s="72"/>
      <c r="N273" s="72"/>
      <c r="O273" s="72"/>
      <c r="P273" s="72"/>
      <c r="Q273" s="72"/>
      <c r="R273" s="72"/>
      <c r="S273" s="72"/>
      <c r="T273" s="72"/>
      <c r="U273" s="72"/>
      <c r="V273" s="72"/>
      <c r="W273" s="72"/>
      <c r="X273" s="72"/>
      <c r="Y273" s="72"/>
      <c r="Z273" s="72"/>
      <c r="AA273" s="72"/>
      <c r="AB273" s="72"/>
      <c r="AC273" s="72"/>
    </row>
    <row r="274" spans="1:29" ht="15.75" customHeight="1">
      <c r="A274" s="72"/>
      <c r="B274" s="107"/>
      <c r="C274" s="107"/>
      <c r="D274" s="107"/>
      <c r="E274" s="107"/>
      <c r="F274" s="107"/>
      <c r="G274" s="107"/>
      <c r="H274" s="107"/>
      <c r="I274" s="72"/>
      <c r="J274" s="72"/>
      <c r="K274" s="72"/>
      <c r="L274" s="72"/>
      <c r="M274" s="72"/>
      <c r="N274" s="72"/>
      <c r="O274" s="72"/>
      <c r="P274" s="72"/>
      <c r="Q274" s="72"/>
      <c r="R274" s="72"/>
      <c r="S274" s="72"/>
      <c r="T274" s="72"/>
      <c r="U274" s="72"/>
      <c r="V274" s="72"/>
      <c r="W274" s="72"/>
      <c r="X274" s="72"/>
      <c r="Y274" s="72"/>
      <c r="Z274" s="72"/>
      <c r="AA274" s="72"/>
      <c r="AB274" s="72"/>
      <c r="AC274" s="72"/>
    </row>
    <row r="275" spans="1:29" ht="15.75" customHeight="1">
      <c r="A275" s="72"/>
      <c r="B275" s="107"/>
      <c r="C275" s="107"/>
      <c r="D275" s="107"/>
      <c r="E275" s="107"/>
      <c r="F275" s="107"/>
      <c r="G275" s="107"/>
      <c r="H275" s="107"/>
      <c r="I275" s="72"/>
      <c r="J275" s="72"/>
      <c r="K275" s="72"/>
      <c r="L275" s="72"/>
      <c r="M275" s="72"/>
      <c r="N275" s="72"/>
      <c r="O275" s="72"/>
      <c r="P275" s="72"/>
      <c r="Q275" s="72"/>
      <c r="R275" s="72"/>
      <c r="S275" s="72"/>
      <c r="T275" s="72"/>
      <c r="U275" s="72"/>
      <c r="V275" s="72"/>
      <c r="W275" s="72"/>
      <c r="X275" s="72"/>
      <c r="Y275" s="72"/>
      <c r="Z275" s="72"/>
      <c r="AA275" s="72"/>
      <c r="AB275" s="72"/>
      <c r="AC275" s="72"/>
    </row>
    <row r="276" spans="1:29" ht="15.75" customHeight="1">
      <c r="A276" s="72"/>
      <c r="B276" s="107"/>
      <c r="C276" s="107"/>
      <c r="D276" s="107"/>
      <c r="E276" s="107"/>
      <c r="F276" s="107"/>
      <c r="G276" s="107"/>
      <c r="H276" s="107"/>
      <c r="I276" s="72"/>
      <c r="J276" s="72"/>
      <c r="K276" s="72"/>
      <c r="L276" s="72"/>
      <c r="M276" s="72"/>
      <c r="N276" s="72"/>
      <c r="O276" s="72"/>
      <c r="P276" s="72"/>
      <c r="Q276" s="72"/>
      <c r="R276" s="72"/>
      <c r="S276" s="72"/>
      <c r="T276" s="72"/>
      <c r="U276" s="72"/>
      <c r="V276" s="72"/>
      <c r="W276" s="72"/>
      <c r="X276" s="72"/>
      <c r="Y276" s="72"/>
      <c r="Z276" s="72"/>
      <c r="AA276" s="72"/>
      <c r="AB276" s="72"/>
      <c r="AC276" s="72"/>
    </row>
    <row r="277" spans="1:29" ht="15.75" customHeight="1">
      <c r="A277" s="72"/>
      <c r="B277" s="107"/>
      <c r="C277" s="107"/>
      <c r="D277" s="107"/>
      <c r="E277" s="107"/>
      <c r="F277" s="107"/>
      <c r="G277" s="107"/>
      <c r="H277" s="107"/>
      <c r="I277" s="72"/>
      <c r="J277" s="72"/>
      <c r="K277" s="72"/>
      <c r="L277" s="72"/>
      <c r="M277" s="72"/>
      <c r="N277" s="72"/>
      <c r="O277" s="72"/>
      <c r="P277" s="72"/>
      <c r="Q277" s="72"/>
      <c r="R277" s="72"/>
      <c r="S277" s="72"/>
      <c r="T277" s="72"/>
      <c r="U277" s="72"/>
      <c r="V277" s="72"/>
      <c r="W277" s="72"/>
      <c r="X277" s="72"/>
      <c r="Y277" s="72"/>
      <c r="Z277" s="72"/>
      <c r="AA277" s="72"/>
      <c r="AB277" s="72"/>
      <c r="AC277" s="72"/>
    </row>
    <row r="278" spans="1:29" ht="15.75" customHeight="1">
      <c r="A278" s="72"/>
      <c r="B278" s="107"/>
      <c r="C278" s="107"/>
      <c r="D278" s="107"/>
      <c r="E278" s="107"/>
      <c r="F278" s="107"/>
      <c r="G278" s="107"/>
      <c r="H278" s="107"/>
      <c r="I278" s="72"/>
      <c r="J278" s="72"/>
      <c r="K278" s="72"/>
      <c r="L278" s="72"/>
      <c r="M278" s="72"/>
      <c r="N278" s="72"/>
      <c r="O278" s="72"/>
      <c r="P278" s="72"/>
      <c r="Q278" s="72"/>
      <c r="R278" s="72"/>
      <c r="S278" s="72"/>
      <c r="T278" s="72"/>
      <c r="U278" s="72"/>
      <c r="V278" s="72"/>
      <c r="W278" s="72"/>
      <c r="X278" s="72"/>
      <c r="Y278" s="72"/>
      <c r="Z278" s="72"/>
      <c r="AA278" s="72"/>
      <c r="AB278" s="72"/>
      <c r="AC278" s="72"/>
    </row>
    <row r="279" spans="1:29" ht="15.75" customHeight="1">
      <c r="A279" s="72"/>
      <c r="B279" s="107"/>
      <c r="C279" s="107"/>
      <c r="D279" s="107"/>
      <c r="E279" s="107"/>
      <c r="F279" s="107"/>
      <c r="G279" s="107"/>
      <c r="H279" s="107"/>
      <c r="I279" s="72"/>
      <c r="J279" s="72"/>
      <c r="K279" s="72"/>
      <c r="L279" s="72"/>
      <c r="M279" s="72"/>
      <c r="N279" s="72"/>
      <c r="O279" s="72"/>
      <c r="P279" s="72"/>
      <c r="Q279" s="72"/>
      <c r="R279" s="72"/>
      <c r="S279" s="72"/>
      <c r="T279" s="72"/>
      <c r="U279" s="72"/>
      <c r="V279" s="72"/>
      <c r="W279" s="72"/>
      <c r="X279" s="72"/>
      <c r="Y279" s="72"/>
      <c r="Z279" s="72"/>
      <c r="AA279" s="72"/>
      <c r="AB279" s="72"/>
      <c r="AC279" s="72"/>
    </row>
    <row r="280" spans="1:29" ht="15.75" customHeight="1">
      <c r="A280" s="72"/>
      <c r="B280" s="107"/>
      <c r="C280" s="107"/>
      <c r="D280" s="107"/>
      <c r="E280" s="107"/>
      <c r="F280" s="107"/>
      <c r="G280" s="107"/>
      <c r="H280" s="107"/>
      <c r="I280" s="72"/>
      <c r="J280" s="72"/>
      <c r="K280" s="72"/>
      <c r="L280" s="72"/>
      <c r="M280" s="72"/>
      <c r="N280" s="72"/>
      <c r="O280" s="72"/>
      <c r="P280" s="72"/>
      <c r="Q280" s="72"/>
      <c r="R280" s="72"/>
      <c r="S280" s="72"/>
      <c r="T280" s="72"/>
      <c r="U280" s="72"/>
      <c r="V280" s="72"/>
      <c r="W280" s="72"/>
      <c r="X280" s="72"/>
      <c r="Y280" s="72"/>
      <c r="Z280" s="72"/>
      <c r="AA280" s="72"/>
      <c r="AB280" s="72"/>
      <c r="AC280" s="72"/>
    </row>
    <row r="281" spans="1:29" ht="15.75" customHeight="1">
      <c r="A281" s="72"/>
      <c r="B281" s="107"/>
      <c r="C281" s="107"/>
      <c r="D281" s="107"/>
      <c r="E281" s="107"/>
      <c r="F281" s="107"/>
      <c r="G281" s="107"/>
      <c r="H281" s="107"/>
      <c r="I281" s="72"/>
      <c r="J281" s="72"/>
      <c r="K281" s="72"/>
      <c r="L281" s="72"/>
      <c r="M281" s="72"/>
      <c r="N281" s="72"/>
      <c r="O281" s="72"/>
      <c r="P281" s="72"/>
      <c r="Q281" s="72"/>
      <c r="R281" s="72"/>
      <c r="S281" s="72"/>
      <c r="T281" s="72"/>
      <c r="U281" s="72"/>
      <c r="V281" s="72"/>
      <c r="W281" s="72"/>
      <c r="X281" s="72"/>
      <c r="Y281" s="72"/>
      <c r="Z281" s="72"/>
      <c r="AA281" s="72"/>
      <c r="AB281" s="72"/>
      <c r="AC281" s="72"/>
    </row>
    <row r="282" spans="1:29" ht="15.75" customHeight="1">
      <c r="A282" s="72"/>
      <c r="B282" s="107"/>
      <c r="C282" s="107"/>
      <c r="D282" s="107"/>
      <c r="E282" s="107"/>
      <c r="F282" s="107"/>
      <c r="G282" s="107"/>
      <c r="H282" s="107"/>
      <c r="I282" s="72"/>
      <c r="J282" s="72"/>
      <c r="K282" s="72"/>
      <c r="L282" s="72"/>
      <c r="M282" s="72"/>
      <c r="N282" s="72"/>
      <c r="O282" s="72"/>
      <c r="P282" s="72"/>
      <c r="Q282" s="72"/>
      <c r="R282" s="72"/>
      <c r="S282" s="72"/>
      <c r="T282" s="72"/>
      <c r="U282" s="72"/>
      <c r="V282" s="72"/>
      <c r="W282" s="72"/>
      <c r="X282" s="72"/>
      <c r="Y282" s="72"/>
      <c r="Z282" s="72"/>
      <c r="AA282" s="72"/>
      <c r="AB282" s="72"/>
      <c r="AC282" s="72"/>
    </row>
    <row r="283" spans="1:29" ht="15.75" customHeight="1">
      <c r="A283" s="72"/>
      <c r="B283" s="107"/>
      <c r="C283" s="107"/>
      <c r="D283" s="107"/>
      <c r="E283" s="107"/>
      <c r="F283" s="107"/>
      <c r="G283" s="107"/>
      <c r="H283" s="107"/>
      <c r="I283" s="72"/>
      <c r="J283" s="72"/>
      <c r="K283" s="72"/>
      <c r="L283" s="72"/>
      <c r="M283" s="72"/>
      <c r="N283" s="72"/>
      <c r="O283" s="72"/>
      <c r="P283" s="72"/>
      <c r="Q283" s="72"/>
      <c r="R283" s="72"/>
      <c r="S283" s="72"/>
      <c r="T283" s="72"/>
      <c r="U283" s="72"/>
      <c r="V283" s="72"/>
      <c r="W283" s="72"/>
      <c r="X283" s="72"/>
      <c r="Y283" s="72"/>
      <c r="Z283" s="72"/>
      <c r="AA283" s="72"/>
      <c r="AB283" s="72"/>
      <c r="AC283" s="72"/>
    </row>
    <row r="284" spans="1:29" ht="15.75" customHeight="1">
      <c r="A284" s="72"/>
      <c r="B284" s="107"/>
      <c r="C284" s="107"/>
      <c r="D284" s="107"/>
      <c r="E284" s="107"/>
      <c r="F284" s="107"/>
      <c r="G284" s="107"/>
      <c r="H284" s="107"/>
      <c r="I284" s="72"/>
      <c r="J284" s="72"/>
      <c r="K284" s="72"/>
      <c r="L284" s="72"/>
      <c r="M284" s="72"/>
      <c r="N284" s="72"/>
      <c r="O284" s="72"/>
      <c r="P284" s="72"/>
      <c r="Q284" s="72"/>
      <c r="R284" s="72"/>
      <c r="S284" s="72"/>
      <c r="T284" s="72"/>
      <c r="U284" s="72"/>
      <c r="V284" s="72"/>
      <c r="W284" s="72"/>
      <c r="X284" s="72"/>
      <c r="Y284" s="72"/>
      <c r="Z284" s="72"/>
      <c r="AA284" s="72"/>
      <c r="AB284" s="72"/>
      <c r="AC284" s="72"/>
    </row>
    <row r="285" spans="1:29" ht="15.75" customHeight="1">
      <c r="A285" s="72"/>
      <c r="B285" s="107"/>
      <c r="C285" s="107"/>
      <c r="D285" s="107"/>
      <c r="E285" s="107"/>
      <c r="F285" s="107"/>
      <c r="G285" s="107"/>
      <c r="H285" s="107"/>
      <c r="I285" s="72"/>
      <c r="J285" s="72"/>
      <c r="K285" s="72"/>
      <c r="L285" s="72"/>
      <c r="M285" s="72"/>
      <c r="N285" s="72"/>
      <c r="O285" s="72"/>
      <c r="P285" s="72"/>
      <c r="Q285" s="72"/>
      <c r="R285" s="72"/>
      <c r="S285" s="72"/>
      <c r="T285" s="72"/>
      <c r="U285" s="72"/>
      <c r="V285" s="72"/>
      <c r="W285" s="72"/>
      <c r="X285" s="72"/>
      <c r="Y285" s="72"/>
      <c r="Z285" s="72"/>
      <c r="AA285" s="72"/>
      <c r="AB285" s="72"/>
      <c r="AC285" s="72"/>
    </row>
    <row r="286" spans="1:29" ht="15.75" customHeight="1">
      <c r="A286" s="72"/>
      <c r="B286" s="107"/>
      <c r="C286" s="107"/>
      <c r="D286" s="107"/>
      <c r="E286" s="107"/>
      <c r="F286" s="107"/>
      <c r="G286" s="107"/>
      <c r="H286" s="107"/>
      <c r="I286" s="72"/>
      <c r="J286" s="72"/>
      <c r="K286" s="72"/>
      <c r="L286" s="72"/>
      <c r="M286" s="72"/>
      <c r="N286" s="72"/>
      <c r="O286" s="72"/>
      <c r="P286" s="72"/>
      <c r="Q286" s="72"/>
      <c r="R286" s="72"/>
      <c r="S286" s="72"/>
      <c r="T286" s="72"/>
      <c r="U286" s="72"/>
      <c r="V286" s="72"/>
      <c r="W286" s="72"/>
      <c r="X286" s="72"/>
      <c r="Y286" s="72"/>
      <c r="Z286" s="72"/>
      <c r="AA286" s="72"/>
      <c r="AB286" s="72"/>
      <c r="AC286" s="72"/>
    </row>
    <row r="287" spans="1:29" ht="15.75" customHeight="1">
      <c r="A287" s="72"/>
      <c r="B287" s="107"/>
      <c r="C287" s="107"/>
      <c r="D287" s="107"/>
      <c r="E287" s="107"/>
      <c r="F287" s="107"/>
      <c r="G287" s="107"/>
      <c r="H287" s="107"/>
      <c r="I287" s="72"/>
      <c r="J287" s="72"/>
      <c r="K287" s="72"/>
      <c r="L287" s="72"/>
      <c r="M287" s="72"/>
      <c r="N287" s="72"/>
      <c r="O287" s="72"/>
      <c r="P287" s="72"/>
      <c r="Q287" s="72"/>
      <c r="R287" s="72"/>
      <c r="S287" s="72"/>
      <c r="T287" s="72"/>
      <c r="U287" s="72"/>
      <c r="V287" s="72"/>
      <c r="W287" s="72"/>
      <c r="X287" s="72"/>
      <c r="Y287" s="72"/>
      <c r="Z287" s="72"/>
      <c r="AA287" s="72"/>
      <c r="AB287" s="72"/>
      <c r="AC287" s="72"/>
    </row>
    <row r="288" spans="1:29" ht="15.75" customHeight="1">
      <c r="A288" s="72"/>
      <c r="B288" s="107"/>
      <c r="C288" s="107"/>
      <c r="D288" s="107"/>
      <c r="E288" s="107"/>
      <c r="F288" s="107"/>
      <c r="G288" s="107"/>
      <c r="H288" s="107"/>
      <c r="I288" s="72"/>
      <c r="J288" s="72"/>
      <c r="K288" s="72"/>
      <c r="L288" s="72"/>
      <c r="M288" s="72"/>
      <c r="N288" s="72"/>
      <c r="O288" s="72"/>
      <c r="P288" s="72"/>
      <c r="Q288" s="72"/>
      <c r="R288" s="72"/>
      <c r="S288" s="72"/>
      <c r="T288" s="72"/>
      <c r="U288" s="72"/>
      <c r="V288" s="72"/>
      <c r="W288" s="72"/>
      <c r="X288" s="72"/>
      <c r="Y288" s="72"/>
      <c r="Z288" s="72"/>
      <c r="AA288" s="72"/>
      <c r="AB288" s="72"/>
      <c r="AC288" s="72"/>
    </row>
    <row r="289" spans="1:29" ht="15.75" customHeight="1">
      <c r="A289" s="72"/>
      <c r="B289" s="107"/>
      <c r="C289" s="107"/>
      <c r="D289" s="107"/>
      <c r="E289" s="107"/>
      <c r="F289" s="107"/>
      <c r="G289" s="107"/>
      <c r="H289" s="107"/>
      <c r="I289" s="72"/>
      <c r="J289" s="72"/>
      <c r="K289" s="72"/>
      <c r="L289" s="72"/>
      <c r="M289" s="72"/>
      <c r="N289" s="72"/>
      <c r="O289" s="72"/>
      <c r="P289" s="72"/>
      <c r="Q289" s="72"/>
      <c r="R289" s="72"/>
      <c r="S289" s="72"/>
      <c r="T289" s="72"/>
      <c r="U289" s="72"/>
      <c r="V289" s="72"/>
      <c r="W289" s="72"/>
      <c r="X289" s="72"/>
      <c r="Y289" s="72"/>
      <c r="Z289" s="72"/>
      <c r="AA289" s="72"/>
      <c r="AB289" s="72"/>
      <c r="AC289" s="72"/>
    </row>
    <row r="290" spans="1:29" ht="15.75" customHeight="1">
      <c r="A290" s="72"/>
      <c r="B290" s="107"/>
      <c r="C290" s="107"/>
      <c r="D290" s="107"/>
      <c r="E290" s="107"/>
      <c r="F290" s="107"/>
      <c r="G290" s="107"/>
      <c r="H290" s="107"/>
      <c r="I290" s="72"/>
      <c r="J290" s="72"/>
      <c r="K290" s="72"/>
      <c r="L290" s="72"/>
      <c r="M290" s="72"/>
      <c r="N290" s="72"/>
      <c r="O290" s="72"/>
      <c r="P290" s="72"/>
      <c r="Q290" s="72"/>
      <c r="R290" s="72"/>
      <c r="S290" s="72"/>
      <c r="T290" s="72"/>
      <c r="U290" s="72"/>
      <c r="V290" s="72"/>
      <c r="W290" s="72"/>
      <c r="X290" s="72"/>
      <c r="Y290" s="72"/>
      <c r="Z290" s="72"/>
      <c r="AA290" s="72"/>
      <c r="AB290" s="72"/>
      <c r="AC290" s="72"/>
    </row>
    <row r="291" spans="1:29" ht="15.75" customHeight="1">
      <c r="A291" s="72"/>
      <c r="B291" s="107"/>
      <c r="C291" s="107"/>
      <c r="D291" s="107"/>
      <c r="E291" s="107"/>
      <c r="F291" s="107"/>
      <c r="G291" s="107"/>
      <c r="H291" s="107"/>
      <c r="I291" s="72"/>
      <c r="J291" s="72"/>
      <c r="K291" s="72"/>
      <c r="L291" s="72"/>
      <c r="M291" s="72"/>
      <c r="N291" s="72"/>
      <c r="O291" s="72"/>
      <c r="P291" s="72"/>
      <c r="Q291" s="72"/>
      <c r="R291" s="72"/>
      <c r="S291" s="72"/>
      <c r="T291" s="72"/>
      <c r="U291" s="72"/>
      <c r="V291" s="72"/>
      <c r="W291" s="72"/>
      <c r="X291" s="72"/>
      <c r="Y291" s="72"/>
      <c r="Z291" s="72"/>
      <c r="AA291" s="72"/>
      <c r="AB291" s="72"/>
      <c r="AC291" s="72"/>
    </row>
    <row r="292" spans="1:29" ht="15.75" customHeight="1">
      <c r="A292" s="72"/>
      <c r="B292" s="107"/>
      <c r="C292" s="107"/>
      <c r="D292" s="107"/>
      <c r="E292" s="107"/>
      <c r="F292" s="107"/>
      <c r="G292" s="107"/>
      <c r="H292" s="107"/>
      <c r="I292" s="72"/>
      <c r="J292" s="72"/>
      <c r="K292" s="72"/>
      <c r="L292" s="72"/>
      <c r="M292" s="72"/>
      <c r="N292" s="72"/>
      <c r="O292" s="72"/>
      <c r="P292" s="72"/>
      <c r="Q292" s="72"/>
      <c r="R292" s="72"/>
      <c r="S292" s="72"/>
      <c r="T292" s="72"/>
      <c r="U292" s="72"/>
      <c r="V292" s="72"/>
      <c r="W292" s="72"/>
      <c r="X292" s="72"/>
      <c r="Y292" s="72"/>
      <c r="Z292" s="72"/>
      <c r="AA292" s="72"/>
      <c r="AB292" s="72"/>
      <c r="AC292" s="72"/>
    </row>
    <row r="293" spans="1:29" ht="15.75" customHeight="1">
      <c r="A293" s="72"/>
      <c r="B293" s="107"/>
      <c r="C293" s="107"/>
      <c r="D293" s="107"/>
      <c r="E293" s="107"/>
      <c r="F293" s="107"/>
      <c r="G293" s="107"/>
      <c r="H293" s="107"/>
      <c r="I293" s="72"/>
      <c r="J293" s="72"/>
      <c r="K293" s="72"/>
      <c r="L293" s="72"/>
      <c r="M293" s="72"/>
      <c r="N293" s="72"/>
      <c r="O293" s="72"/>
      <c r="P293" s="72"/>
      <c r="Q293" s="72"/>
      <c r="R293" s="72"/>
      <c r="S293" s="72"/>
      <c r="T293" s="72"/>
      <c r="U293" s="72"/>
      <c r="V293" s="72"/>
      <c r="W293" s="72"/>
      <c r="X293" s="72"/>
      <c r="Y293" s="72"/>
      <c r="Z293" s="72"/>
      <c r="AA293" s="72"/>
      <c r="AB293" s="72"/>
      <c r="AC293" s="72"/>
    </row>
    <row r="294" spans="1:29" ht="15.75" customHeight="1">
      <c r="A294" s="72"/>
      <c r="B294" s="107"/>
      <c r="C294" s="107"/>
      <c r="D294" s="107"/>
      <c r="E294" s="107"/>
      <c r="F294" s="107"/>
      <c r="G294" s="107"/>
      <c r="H294" s="107"/>
      <c r="I294" s="72"/>
      <c r="J294" s="72"/>
      <c r="K294" s="72"/>
      <c r="L294" s="72"/>
      <c r="M294" s="72"/>
      <c r="N294" s="72"/>
      <c r="O294" s="72"/>
      <c r="P294" s="72"/>
      <c r="Q294" s="72"/>
      <c r="R294" s="72"/>
      <c r="S294" s="72"/>
      <c r="T294" s="72"/>
      <c r="U294" s="72"/>
      <c r="V294" s="72"/>
      <c r="W294" s="72"/>
      <c r="X294" s="72"/>
      <c r="Y294" s="72"/>
      <c r="Z294" s="72"/>
      <c r="AA294" s="72"/>
      <c r="AB294" s="72"/>
      <c r="AC294" s="72"/>
    </row>
    <row r="295" spans="1:29" ht="15.75" customHeight="1">
      <c r="A295" s="72"/>
      <c r="B295" s="107"/>
      <c r="C295" s="107"/>
      <c r="D295" s="107"/>
      <c r="E295" s="107"/>
      <c r="F295" s="107"/>
      <c r="G295" s="107"/>
      <c r="H295" s="107"/>
      <c r="I295" s="72"/>
      <c r="J295" s="72"/>
      <c r="K295" s="72"/>
      <c r="L295" s="72"/>
      <c r="M295" s="72"/>
      <c r="N295" s="72"/>
      <c r="O295" s="72"/>
      <c r="P295" s="72"/>
      <c r="Q295" s="72"/>
      <c r="R295" s="72"/>
      <c r="S295" s="72"/>
      <c r="T295" s="72"/>
      <c r="U295" s="72"/>
      <c r="V295" s="72"/>
      <c r="W295" s="72"/>
      <c r="X295" s="72"/>
      <c r="Y295" s="72"/>
      <c r="Z295" s="72"/>
      <c r="AA295" s="72"/>
      <c r="AB295" s="72"/>
      <c r="AC295" s="72"/>
    </row>
    <row r="296" spans="1:29" ht="15.75" customHeight="1">
      <c r="A296" s="72"/>
      <c r="B296" s="107"/>
      <c r="C296" s="107"/>
      <c r="D296" s="107"/>
      <c r="E296" s="107"/>
      <c r="F296" s="107"/>
      <c r="G296" s="107"/>
      <c r="H296" s="107"/>
      <c r="I296" s="72"/>
      <c r="J296" s="72"/>
      <c r="K296" s="72"/>
      <c r="L296" s="72"/>
      <c r="M296" s="72"/>
      <c r="N296" s="72"/>
      <c r="O296" s="72"/>
      <c r="P296" s="72"/>
      <c r="Q296" s="72"/>
      <c r="R296" s="72"/>
      <c r="S296" s="72"/>
      <c r="T296" s="72"/>
      <c r="U296" s="72"/>
      <c r="V296" s="72"/>
      <c r="W296" s="72"/>
      <c r="X296" s="72"/>
      <c r="Y296" s="72"/>
      <c r="Z296" s="72"/>
      <c r="AA296" s="72"/>
      <c r="AB296" s="72"/>
      <c r="AC296" s="72"/>
    </row>
    <row r="297" spans="1:29" ht="15.75" customHeight="1">
      <c r="A297" s="72"/>
      <c r="B297" s="107"/>
      <c r="C297" s="107"/>
      <c r="D297" s="107"/>
      <c r="E297" s="107"/>
      <c r="F297" s="107"/>
      <c r="G297" s="107"/>
      <c r="H297" s="107"/>
      <c r="I297" s="72"/>
      <c r="J297" s="72"/>
      <c r="K297" s="72"/>
      <c r="L297" s="72"/>
      <c r="M297" s="72"/>
      <c r="N297" s="72"/>
      <c r="O297" s="72"/>
      <c r="P297" s="72"/>
      <c r="Q297" s="72"/>
      <c r="R297" s="72"/>
      <c r="S297" s="72"/>
      <c r="T297" s="72"/>
      <c r="U297" s="72"/>
      <c r="V297" s="72"/>
      <c r="W297" s="72"/>
      <c r="X297" s="72"/>
      <c r="Y297" s="72"/>
      <c r="Z297" s="72"/>
      <c r="AA297" s="72"/>
      <c r="AB297" s="72"/>
      <c r="AC297" s="72"/>
    </row>
    <row r="298" spans="1:29" ht="15.75" customHeight="1">
      <c r="A298" s="72"/>
      <c r="B298" s="107"/>
      <c r="C298" s="107"/>
      <c r="D298" s="107"/>
      <c r="E298" s="107"/>
      <c r="F298" s="107"/>
      <c r="G298" s="107"/>
      <c r="H298" s="107"/>
      <c r="I298" s="72"/>
      <c r="J298" s="72"/>
      <c r="K298" s="72"/>
      <c r="L298" s="72"/>
      <c r="M298" s="72"/>
      <c r="N298" s="72"/>
      <c r="O298" s="72"/>
      <c r="P298" s="72"/>
      <c r="Q298" s="72"/>
      <c r="R298" s="72"/>
      <c r="S298" s="72"/>
      <c r="T298" s="72"/>
      <c r="U298" s="72"/>
      <c r="V298" s="72"/>
      <c r="W298" s="72"/>
      <c r="X298" s="72"/>
      <c r="Y298" s="72"/>
      <c r="Z298" s="72"/>
      <c r="AA298" s="72"/>
      <c r="AB298" s="72"/>
      <c r="AC298" s="72"/>
    </row>
    <row r="299" spans="1:29" ht="15.75" customHeight="1">
      <c r="A299" s="72"/>
      <c r="B299" s="107"/>
      <c r="C299" s="107"/>
      <c r="D299" s="107"/>
      <c r="E299" s="107"/>
      <c r="F299" s="107"/>
      <c r="G299" s="107"/>
      <c r="H299" s="107"/>
      <c r="I299" s="72"/>
      <c r="J299" s="72"/>
      <c r="K299" s="72"/>
      <c r="L299" s="72"/>
      <c r="M299" s="72"/>
      <c r="N299" s="72"/>
      <c r="O299" s="72"/>
      <c r="P299" s="72"/>
      <c r="Q299" s="72"/>
      <c r="R299" s="72"/>
      <c r="S299" s="72"/>
      <c r="T299" s="72"/>
      <c r="U299" s="72"/>
      <c r="V299" s="72"/>
      <c r="W299" s="72"/>
      <c r="X299" s="72"/>
      <c r="Y299" s="72"/>
      <c r="Z299" s="72"/>
      <c r="AA299" s="72"/>
      <c r="AB299" s="72"/>
      <c r="AC299" s="72"/>
    </row>
    <row r="300" spans="1:29" ht="15.75" customHeight="1">
      <c r="A300" s="72"/>
      <c r="B300" s="107"/>
      <c r="C300" s="107"/>
      <c r="D300" s="107"/>
      <c r="E300" s="107"/>
      <c r="F300" s="107"/>
      <c r="G300" s="107"/>
      <c r="H300" s="107"/>
      <c r="I300" s="72"/>
      <c r="J300" s="72"/>
      <c r="K300" s="72"/>
      <c r="L300" s="72"/>
      <c r="M300" s="72"/>
      <c r="N300" s="72"/>
      <c r="O300" s="72"/>
      <c r="P300" s="72"/>
      <c r="Q300" s="72"/>
      <c r="R300" s="72"/>
      <c r="S300" s="72"/>
      <c r="T300" s="72"/>
      <c r="U300" s="72"/>
      <c r="V300" s="72"/>
      <c r="W300" s="72"/>
      <c r="X300" s="72"/>
      <c r="Y300" s="72"/>
      <c r="Z300" s="72"/>
      <c r="AA300" s="72"/>
      <c r="AB300" s="72"/>
      <c r="AC300" s="72"/>
    </row>
    <row r="301" spans="1:29" ht="15.75" customHeight="1">
      <c r="A301" s="72"/>
      <c r="B301" s="107"/>
      <c r="C301" s="107"/>
      <c r="D301" s="107"/>
      <c r="E301" s="107"/>
      <c r="F301" s="107"/>
      <c r="G301" s="107"/>
      <c r="H301" s="107"/>
      <c r="I301" s="72"/>
      <c r="J301" s="72"/>
      <c r="K301" s="72"/>
      <c r="L301" s="72"/>
      <c r="M301" s="72"/>
      <c r="N301" s="72"/>
      <c r="O301" s="72"/>
      <c r="P301" s="72"/>
      <c r="Q301" s="72"/>
      <c r="R301" s="72"/>
      <c r="S301" s="72"/>
      <c r="T301" s="72"/>
      <c r="U301" s="72"/>
      <c r="V301" s="72"/>
      <c r="W301" s="72"/>
      <c r="X301" s="72"/>
      <c r="Y301" s="72"/>
      <c r="Z301" s="72"/>
      <c r="AA301" s="72"/>
      <c r="AB301" s="72"/>
      <c r="AC301" s="72"/>
    </row>
    <row r="302" spans="1:29" ht="15.75" customHeight="1">
      <c r="A302" s="72"/>
      <c r="B302" s="107"/>
      <c r="C302" s="107"/>
      <c r="D302" s="107"/>
      <c r="E302" s="107"/>
      <c r="F302" s="107"/>
      <c r="G302" s="107"/>
      <c r="H302" s="107"/>
      <c r="I302" s="72"/>
      <c r="J302" s="72"/>
      <c r="K302" s="72"/>
      <c r="L302" s="72"/>
      <c r="M302" s="72"/>
      <c r="N302" s="72"/>
      <c r="O302" s="72"/>
      <c r="P302" s="72"/>
      <c r="Q302" s="72"/>
      <c r="R302" s="72"/>
      <c r="S302" s="72"/>
      <c r="T302" s="72"/>
      <c r="U302" s="72"/>
      <c r="V302" s="72"/>
      <c r="W302" s="72"/>
      <c r="X302" s="72"/>
      <c r="Y302" s="72"/>
      <c r="Z302" s="72"/>
      <c r="AA302" s="72"/>
      <c r="AB302" s="72"/>
      <c r="AC302" s="72"/>
    </row>
    <row r="303" spans="1:29" ht="15.75" customHeight="1">
      <c r="A303" s="72"/>
      <c r="B303" s="107"/>
      <c r="C303" s="107"/>
      <c r="D303" s="107"/>
      <c r="E303" s="107"/>
      <c r="F303" s="107"/>
      <c r="G303" s="107"/>
      <c r="H303" s="107"/>
      <c r="I303" s="72"/>
      <c r="J303" s="72"/>
      <c r="K303" s="72"/>
      <c r="L303" s="72"/>
      <c r="M303" s="72"/>
      <c r="N303" s="72"/>
      <c r="O303" s="72"/>
      <c r="P303" s="72"/>
      <c r="Q303" s="72"/>
      <c r="R303" s="72"/>
      <c r="S303" s="72"/>
      <c r="T303" s="72"/>
      <c r="U303" s="72"/>
      <c r="V303" s="72"/>
      <c r="W303" s="72"/>
      <c r="X303" s="72"/>
      <c r="Y303" s="72"/>
      <c r="Z303" s="72"/>
      <c r="AA303" s="72"/>
      <c r="AB303" s="72"/>
      <c r="AC303" s="72"/>
    </row>
    <row r="304" spans="1:29" ht="15.75" customHeight="1">
      <c r="A304" s="72"/>
      <c r="B304" s="107"/>
      <c r="C304" s="107"/>
      <c r="D304" s="107"/>
      <c r="E304" s="107"/>
      <c r="F304" s="107"/>
      <c r="G304" s="107"/>
      <c r="H304" s="107"/>
      <c r="I304" s="72"/>
      <c r="J304" s="72"/>
      <c r="K304" s="72"/>
      <c r="L304" s="72"/>
      <c r="M304" s="72"/>
      <c r="N304" s="72"/>
      <c r="O304" s="72"/>
      <c r="P304" s="72"/>
      <c r="Q304" s="72"/>
      <c r="R304" s="72"/>
      <c r="S304" s="72"/>
      <c r="T304" s="72"/>
      <c r="U304" s="72"/>
      <c r="V304" s="72"/>
      <c r="W304" s="72"/>
      <c r="X304" s="72"/>
      <c r="Y304" s="72"/>
      <c r="Z304" s="72"/>
      <c r="AA304" s="72"/>
      <c r="AB304" s="72"/>
      <c r="AC304" s="72"/>
    </row>
    <row r="305" spans="1:29" ht="15.75" customHeight="1">
      <c r="A305" s="72"/>
      <c r="B305" s="107"/>
      <c r="C305" s="107"/>
      <c r="D305" s="107"/>
      <c r="E305" s="107"/>
      <c r="F305" s="107"/>
      <c r="G305" s="107"/>
      <c r="H305" s="107"/>
      <c r="I305" s="72"/>
      <c r="J305" s="72"/>
      <c r="K305" s="72"/>
      <c r="L305" s="72"/>
      <c r="M305" s="72"/>
      <c r="N305" s="72"/>
      <c r="O305" s="72"/>
      <c r="P305" s="72"/>
      <c r="Q305" s="72"/>
      <c r="R305" s="72"/>
      <c r="S305" s="72"/>
      <c r="T305" s="72"/>
      <c r="U305" s="72"/>
      <c r="V305" s="72"/>
      <c r="W305" s="72"/>
      <c r="X305" s="72"/>
      <c r="Y305" s="72"/>
      <c r="Z305" s="72"/>
      <c r="AA305" s="72"/>
      <c r="AB305" s="72"/>
      <c r="AC305" s="72"/>
    </row>
    <row r="306" spans="1:29" ht="15.75" customHeight="1">
      <c r="A306" s="72"/>
      <c r="B306" s="107"/>
      <c r="C306" s="107"/>
      <c r="D306" s="107"/>
      <c r="E306" s="107"/>
      <c r="F306" s="107"/>
      <c r="G306" s="107"/>
      <c r="H306" s="107"/>
      <c r="I306" s="72"/>
      <c r="J306" s="72"/>
      <c r="K306" s="72"/>
      <c r="L306" s="72"/>
      <c r="M306" s="72"/>
      <c r="N306" s="72"/>
      <c r="O306" s="72"/>
      <c r="P306" s="72"/>
      <c r="Q306" s="72"/>
      <c r="R306" s="72"/>
      <c r="S306" s="72"/>
      <c r="T306" s="72"/>
      <c r="U306" s="72"/>
      <c r="V306" s="72"/>
      <c r="W306" s="72"/>
      <c r="X306" s="72"/>
      <c r="Y306" s="72"/>
      <c r="Z306" s="72"/>
      <c r="AA306" s="72"/>
      <c r="AB306" s="72"/>
      <c r="AC306" s="72"/>
    </row>
    <row r="307" spans="1:29" ht="15.75" customHeight="1">
      <c r="A307" s="72"/>
      <c r="B307" s="107"/>
      <c r="C307" s="107"/>
      <c r="D307" s="107"/>
      <c r="E307" s="107"/>
      <c r="F307" s="107"/>
      <c r="G307" s="107"/>
      <c r="H307" s="107"/>
      <c r="I307" s="72"/>
      <c r="J307" s="72"/>
      <c r="K307" s="72"/>
      <c r="L307" s="72"/>
      <c r="M307" s="72"/>
      <c r="N307" s="72"/>
      <c r="O307" s="72"/>
      <c r="P307" s="72"/>
      <c r="Q307" s="72"/>
      <c r="R307" s="72"/>
      <c r="S307" s="72"/>
      <c r="T307" s="72"/>
      <c r="U307" s="72"/>
      <c r="V307" s="72"/>
      <c r="W307" s="72"/>
      <c r="X307" s="72"/>
      <c r="Y307" s="72"/>
      <c r="Z307" s="72"/>
      <c r="AA307" s="72"/>
      <c r="AB307" s="72"/>
      <c r="AC307" s="72"/>
    </row>
    <row r="308" spans="1:29" ht="15.75" customHeight="1">
      <c r="A308" s="72"/>
      <c r="B308" s="107"/>
      <c r="C308" s="107"/>
      <c r="D308" s="107"/>
      <c r="E308" s="107"/>
      <c r="F308" s="107"/>
      <c r="G308" s="107"/>
      <c r="H308" s="107"/>
      <c r="I308" s="72"/>
      <c r="J308" s="72"/>
      <c r="K308" s="72"/>
      <c r="L308" s="72"/>
      <c r="M308" s="72"/>
      <c r="N308" s="72"/>
      <c r="O308" s="72"/>
      <c r="P308" s="72"/>
      <c r="Q308" s="72"/>
      <c r="R308" s="72"/>
      <c r="S308" s="72"/>
      <c r="T308" s="72"/>
      <c r="U308" s="72"/>
      <c r="V308" s="72"/>
      <c r="W308" s="72"/>
      <c r="X308" s="72"/>
      <c r="Y308" s="72"/>
      <c r="Z308" s="72"/>
      <c r="AA308" s="72"/>
      <c r="AB308" s="72"/>
      <c r="AC308" s="72"/>
    </row>
    <row r="309" spans="1:29" ht="15.75" customHeight="1">
      <c r="A309" s="72"/>
      <c r="B309" s="107"/>
      <c r="C309" s="107"/>
      <c r="D309" s="107"/>
      <c r="E309" s="107"/>
      <c r="F309" s="107"/>
      <c r="G309" s="107"/>
      <c r="H309" s="107"/>
      <c r="I309" s="72"/>
      <c r="J309" s="72"/>
      <c r="K309" s="72"/>
      <c r="L309" s="72"/>
      <c r="M309" s="72"/>
      <c r="N309" s="72"/>
      <c r="O309" s="72"/>
      <c r="P309" s="72"/>
      <c r="Q309" s="72"/>
      <c r="R309" s="72"/>
      <c r="S309" s="72"/>
      <c r="T309" s="72"/>
      <c r="U309" s="72"/>
      <c r="V309" s="72"/>
      <c r="W309" s="72"/>
      <c r="X309" s="72"/>
      <c r="Y309" s="72"/>
      <c r="Z309" s="72"/>
      <c r="AA309" s="72"/>
      <c r="AB309" s="72"/>
      <c r="AC309" s="72"/>
    </row>
    <row r="310" spans="1:29" ht="15.75" customHeight="1">
      <c r="A310" s="72"/>
      <c r="B310" s="107"/>
      <c r="C310" s="107"/>
      <c r="D310" s="107"/>
      <c r="E310" s="107"/>
      <c r="F310" s="107"/>
      <c r="G310" s="107"/>
      <c r="H310" s="107"/>
      <c r="I310" s="72"/>
      <c r="J310" s="72"/>
      <c r="K310" s="72"/>
      <c r="L310" s="72"/>
      <c r="M310" s="72"/>
      <c r="N310" s="72"/>
      <c r="O310" s="72"/>
      <c r="P310" s="72"/>
      <c r="Q310" s="72"/>
      <c r="R310" s="72"/>
      <c r="S310" s="72"/>
      <c r="T310" s="72"/>
      <c r="U310" s="72"/>
      <c r="V310" s="72"/>
      <c r="W310" s="72"/>
      <c r="X310" s="72"/>
      <c r="Y310" s="72"/>
      <c r="Z310" s="72"/>
      <c r="AA310" s="72"/>
      <c r="AB310" s="72"/>
      <c r="AC310" s="72"/>
    </row>
    <row r="311" spans="1:29" ht="15.75" customHeight="1">
      <c r="A311" s="72"/>
      <c r="B311" s="107"/>
      <c r="C311" s="107"/>
      <c r="D311" s="107"/>
      <c r="E311" s="107"/>
      <c r="F311" s="107"/>
      <c r="G311" s="107"/>
      <c r="H311" s="107"/>
      <c r="I311" s="72"/>
      <c r="J311" s="72"/>
      <c r="K311" s="72"/>
      <c r="L311" s="72"/>
      <c r="M311" s="72"/>
      <c r="N311" s="72"/>
      <c r="O311" s="72"/>
      <c r="P311" s="72"/>
      <c r="Q311" s="72"/>
      <c r="R311" s="72"/>
      <c r="S311" s="72"/>
      <c r="T311" s="72"/>
      <c r="U311" s="72"/>
      <c r="V311" s="72"/>
      <c r="W311" s="72"/>
      <c r="X311" s="72"/>
      <c r="Y311" s="72"/>
      <c r="Z311" s="72"/>
      <c r="AA311" s="72"/>
      <c r="AB311" s="72"/>
      <c r="AC311" s="72"/>
    </row>
    <row r="312" spans="1:29" ht="15.75" customHeight="1">
      <c r="A312" s="72"/>
      <c r="B312" s="107"/>
      <c r="C312" s="107"/>
      <c r="D312" s="107"/>
      <c r="E312" s="107"/>
      <c r="F312" s="107"/>
      <c r="G312" s="107"/>
      <c r="H312" s="107"/>
      <c r="I312" s="72"/>
      <c r="J312" s="72"/>
      <c r="K312" s="72"/>
      <c r="L312" s="72"/>
      <c r="M312" s="72"/>
      <c r="N312" s="72"/>
      <c r="O312" s="72"/>
      <c r="P312" s="72"/>
      <c r="Q312" s="72"/>
      <c r="R312" s="72"/>
      <c r="S312" s="72"/>
      <c r="T312" s="72"/>
      <c r="U312" s="72"/>
      <c r="V312" s="72"/>
      <c r="W312" s="72"/>
      <c r="X312" s="72"/>
      <c r="Y312" s="72"/>
      <c r="Z312" s="72"/>
      <c r="AA312" s="72"/>
      <c r="AB312" s="72"/>
      <c r="AC312" s="72"/>
    </row>
    <row r="313" spans="1:29" ht="15.75" customHeight="1">
      <c r="A313" s="72"/>
      <c r="B313" s="107"/>
      <c r="C313" s="107"/>
      <c r="D313" s="107"/>
      <c r="E313" s="107"/>
      <c r="F313" s="107"/>
      <c r="G313" s="107"/>
      <c r="H313" s="107"/>
      <c r="I313" s="72"/>
      <c r="J313" s="72"/>
      <c r="K313" s="72"/>
      <c r="L313" s="72"/>
      <c r="M313" s="72"/>
      <c r="N313" s="72"/>
      <c r="O313" s="72"/>
      <c r="P313" s="72"/>
      <c r="Q313" s="72"/>
      <c r="R313" s="72"/>
      <c r="S313" s="72"/>
      <c r="T313" s="72"/>
      <c r="U313" s="72"/>
      <c r="V313" s="72"/>
      <c r="W313" s="72"/>
      <c r="X313" s="72"/>
      <c r="Y313" s="72"/>
      <c r="Z313" s="72"/>
      <c r="AA313" s="72"/>
      <c r="AB313" s="72"/>
      <c r="AC313" s="72"/>
    </row>
    <row r="314" spans="1:29" ht="15.75" customHeight="1">
      <c r="A314" s="72"/>
      <c r="B314" s="107"/>
      <c r="C314" s="107"/>
      <c r="D314" s="107"/>
      <c r="E314" s="107"/>
      <c r="F314" s="107"/>
      <c r="G314" s="107"/>
      <c r="H314" s="107"/>
      <c r="I314" s="72"/>
      <c r="J314" s="72"/>
      <c r="K314" s="72"/>
      <c r="L314" s="72"/>
      <c r="M314" s="72"/>
      <c r="N314" s="72"/>
      <c r="O314" s="72"/>
      <c r="P314" s="72"/>
      <c r="Q314" s="72"/>
      <c r="R314" s="72"/>
      <c r="S314" s="72"/>
      <c r="T314" s="72"/>
      <c r="U314" s="72"/>
      <c r="V314" s="72"/>
      <c r="W314" s="72"/>
      <c r="X314" s="72"/>
      <c r="Y314" s="72"/>
      <c r="Z314" s="72"/>
      <c r="AA314" s="72"/>
      <c r="AB314" s="72"/>
      <c r="AC314" s="72"/>
    </row>
    <row r="315" spans="1:29" ht="15.75" customHeight="1">
      <c r="A315" s="72"/>
      <c r="B315" s="107"/>
      <c r="C315" s="107"/>
      <c r="D315" s="107"/>
      <c r="E315" s="107"/>
      <c r="F315" s="107"/>
      <c r="G315" s="107"/>
      <c r="H315" s="107"/>
      <c r="I315" s="72"/>
      <c r="J315" s="72"/>
      <c r="K315" s="72"/>
      <c r="L315" s="72"/>
      <c r="M315" s="72"/>
      <c r="N315" s="72"/>
      <c r="O315" s="72"/>
      <c r="P315" s="72"/>
      <c r="Q315" s="72"/>
      <c r="R315" s="72"/>
      <c r="S315" s="72"/>
      <c r="T315" s="72"/>
      <c r="U315" s="72"/>
      <c r="V315" s="72"/>
      <c r="W315" s="72"/>
      <c r="X315" s="72"/>
      <c r="Y315" s="72"/>
      <c r="Z315" s="72"/>
      <c r="AA315" s="72"/>
      <c r="AB315" s="72"/>
      <c r="AC315" s="72"/>
    </row>
    <row r="316" spans="1:29" ht="15.75" customHeight="1">
      <c r="A316" s="72"/>
      <c r="B316" s="107"/>
      <c r="C316" s="107"/>
      <c r="D316" s="107"/>
      <c r="E316" s="107"/>
      <c r="F316" s="107"/>
      <c r="G316" s="107"/>
      <c r="H316" s="107"/>
      <c r="I316" s="72"/>
      <c r="J316" s="72"/>
      <c r="K316" s="72"/>
      <c r="L316" s="72"/>
      <c r="M316" s="72"/>
      <c r="N316" s="72"/>
      <c r="O316" s="72"/>
      <c r="P316" s="72"/>
      <c r="Q316" s="72"/>
      <c r="R316" s="72"/>
      <c r="S316" s="72"/>
      <c r="T316" s="72"/>
      <c r="U316" s="72"/>
      <c r="V316" s="72"/>
      <c r="W316" s="72"/>
      <c r="X316" s="72"/>
      <c r="Y316" s="72"/>
      <c r="Z316" s="72"/>
      <c r="AA316" s="72"/>
      <c r="AB316" s="72"/>
      <c r="AC316" s="72"/>
    </row>
    <row r="317" spans="1:29" ht="15.75" customHeight="1">
      <c r="A317" s="72"/>
      <c r="B317" s="107"/>
      <c r="C317" s="107"/>
      <c r="D317" s="107"/>
      <c r="E317" s="107"/>
      <c r="F317" s="107"/>
      <c r="G317" s="107"/>
      <c r="H317" s="107"/>
      <c r="I317" s="72"/>
      <c r="J317" s="72"/>
      <c r="K317" s="72"/>
      <c r="L317" s="72"/>
      <c r="M317" s="72"/>
      <c r="N317" s="72"/>
      <c r="O317" s="72"/>
      <c r="P317" s="72"/>
      <c r="Q317" s="72"/>
      <c r="R317" s="72"/>
      <c r="S317" s="72"/>
      <c r="T317" s="72"/>
      <c r="U317" s="72"/>
      <c r="V317" s="72"/>
      <c r="W317" s="72"/>
      <c r="X317" s="72"/>
      <c r="Y317" s="72"/>
      <c r="Z317" s="72"/>
      <c r="AA317" s="72"/>
      <c r="AB317" s="72"/>
      <c r="AC317" s="72"/>
    </row>
    <row r="318" spans="1:29" ht="15.75" customHeight="1">
      <c r="A318" s="72"/>
      <c r="B318" s="107"/>
      <c r="C318" s="107"/>
      <c r="D318" s="107"/>
      <c r="E318" s="107"/>
      <c r="F318" s="107"/>
      <c r="G318" s="107"/>
      <c r="H318" s="107"/>
      <c r="I318" s="72"/>
      <c r="J318" s="72"/>
      <c r="K318" s="72"/>
      <c r="L318" s="72"/>
      <c r="M318" s="72"/>
      <c r="N318" s="72"/>
      <c r="O318" s="72"/>
      <c r="P318" s="72"/>
      <c r="Q318" s="72"/>
      <c r="R318" s="72"/>
      <c r="S318" s="72"/>
      <c r="T318" s="72"/>
      <c r="U318" s="72"/>
      <c r="V318" s="72"/>
      <c r="W318" s="72"/>
      <c r="X318" s="72"/>
      <c r="Y318" s="72"/>
      <c r="Z318" s="72"/>
      <c r="AA318" s="72"/>
      <c r="AB318" s="72"/>
      <c r="AC318" s="72"/>
    </row>
    <row r="319" spans="1:29" ht="15.75" customHeight="1">
      <c r="A319" s="72"/>
      <c r="B319" s="107"/>
      <c r="C319" s="107"/>
      <c r="D319" s="107"/>
      <c r="E319" s="107"/>
      <c r="F319" s="107"/>
      <c r="G319" s="107"/>
      <c r="H319" s="107"/>
      <c r="I319" s="72"/>
      <c r="J319" s="72"/>
      <c r="K319" s="72"/>
      <c r="L319" s="72"/>
      <c r="M319" s="72"/>
      <c r="N319" s="72"/>
      <c r="O319" s="72"/>
      <c r="P319" s="72"/>
      <c r="Q319" s="72"/>
      <c r="R319" s="72"/>
      <c r="S319" s="72"/>
      <c r="T319" s="72"/>
      <c r="U319" s="72"/>
      <c r="V319" s="72"/>
      <c r="W319" s="72"/>
      <c r="X319" s="72"/>
      <c r="Y319" s="72"/>
      <c r="Z319" s="72"/>
      <c r="AA319" s="72"/>
      <c r="AB319" s="72"/>
      <c r="AC319" s="72"/>
    </row>
    <row r="320" spans="1:29" ht="15.75" customHeight="1">
      <c r="A320" s="72"/>
      <c r="B320" s="107"/>
      <c r="C320" s="107"/>
      <c r="D320" s="107"/>
      <c r="E320" s="107"/>
      <c r="F320" s="107"/>
      <c r="G320" s="107"/>
      <c r="H320" s="107"/>
      <c r="I320" s="72"/>
      <c r="J320" s="72"/>
      <c r="K320" s="72"/>
      <c r="L320" s="72"/>
      <c r="M320" s="72"/>
      <c r="N320" s="72"/>
      <c r="O320" s="72"/>
      <c r="P320" s="72"/>
      <c r="Q320" s="72"/>
      <c r="R320" s="72"/>
      <c r="S320" s="72"/>
      <c r="T320" s="72"/>
      <c r="U320" s="72"/>
      <c r="V320" s="72"/>
      <c r="W320" s="72"/>
      <c r="X320" s="72"/>
      <c r="Y320" s="72"/>
      <c r="Z320" s="72"/>
      <c r="AA320" s="72"/>
      <c r="AB320" s="72"/>
      <c r="AC320" s="72"/>
    </row>
    <row r="321" spans="1:29" ht="15.75" customHeight="1">
      <c r="A321" s="72"/>
      <c r="B321" s="107"/>
      <c r="C321" s="107"/>
      <c r="D321" s="107"/>
      <c r="E321" s="107"/>
      <c r="F321" s="107"/>
      <c r="G321" s="107"/>
      <c r="H321" s="107"/>
      <c r="I321" s="72"/>
      <c r="J321" s="72"/>
      <c r="K321" s="72"/>
      <c r="L321" s="72"/>
      <c r="M321" s="72"/>
      <c r="N321" s="72"/>
      <c r="O321" s="72"/>
      <c r="P321" s="72"/>
      <c r="Q321" s="72"/>
      <c r="R321" s="72"/>
      <c r="S321" s="72"/>
      <c r="T321" s="72"/>
      <c r="U321" s="72"/>
      <c r="V321" s="72"/>
      <c r="W321" s="72"/>
      <c r="X321" s="72"/>
      <c r="Y321" s="72"/>
      <c r="Z321" s="72"/>
      <c r="AA321" s="72"/>
      <c r="AB321" s="72"/>
      <c r="AC321" s="72"/>
    </row>
    <row r="322" spans="1:29" ht="15.75" customHeight="1">
      <c r="A322" s="72"/>
      <c r="B322" s="107"/>
      <c r="C322" s="107"/>
      <c r="D322" s="107"/>
      <c r="E322" s="107"/>
      <c r="F322" s="107"/>
      <c r="G322" s="107"/>
      <c r="H322" s="107"/>
      <c r="I322" s="72"/>
      <c r="J322" s="72"/>
      <c r="K322" s="72"/>
      <c r="L322" s="72"/>
      <c r="M322" s="72"/>
      <c r="N322" s="72"/>
      <c r="O322" s="72"/>
      <c r="P322" s="72"/>
      <c r="Q322" s="72"/>
      <c r="R322" s="72"/>
      <c r="S322" s="72"/>
      <c r="T322" s="72"/>
      <c r="U322" s="72"/>
      <c r="V322" s="72"/>
      <c r="W322" s="72"/>
      <c r="X322" s="72"/>
      <c r="Y322" s="72"/>
      <c r="Z322" s="72"/>
      <c r="AA322" s="72"/>
      <c r="AB322" s="72"/>
      <c r="AC322" s="72"/>
    </row>
    <row r="323" spans="1:29" ht="15.75" customHeight="1">
      <c r="A323" s="72"/>
      <c r="B323" s="107"/>
      <c r="C323" s="107"/>
      <c r="D323" s="107"/>
      <c r="E323" s="107"/>
      <c r="F323" s="107"/>
      <c r="G323" s="107"/>
      <c r="H323" s="107"/>
      <c r="I323" s="72"/>
      <c r="J323" s="72"/>
      <c r="K323" s="72"/>
      <c r="L323" s="72"/>
      <c r="M323" s="72"/>
      <c r="N323" s="72"/>
      <c r="O323" s="72"/>
      <c r="P323" s="72"/>
      <c r="Q323" s="72"/>
      <c r="R323" s="72"/>
      <c r="S323" s="72"/>
      <c r="T323" s="72"/>
      <c r="U323" s="72"/>
      <c r="V323" s="72"/>
      <c r="W323" s="72"/>
      <c r="X323" s="72"/>
      <c r="Y323" s="72"/>
      <c r="Z323" s="72"/>
      <c r="AA323" s="72"/>
      <c r="AB323" s="72"/>
      <c r="AC323" s="72"/>
    </row>
    <row r="324" spans="1:29" ht="15.75" customHeight="1">
      <c r="A324" s="72"/>
      <c r="B324" s="107"/>
      <c r="C324" s="107"/>
      <c r="D324" s="107"/>
      <c r="E324" s="107"/>
      <c r="F324" s="107"/>
      <c r="G324" s="107"/>
      <c r="H324" s="107"/>
      <c r="I324" s="72"/>
      <c r="J324" s="72"/>
      <c r="K324" s="72"/>
      <c r="L324" s="72"/>
      <c r="M324" s="72"/>
      <c r="N324" s="72"/>
      <c r="O324" s="72"/>
      <c r="P324" s="72"/>
      <c r="Q324" s="72"/>
      <c r="R324" s="72"/>
      <c r="S324" s="72"/>
      <c r="T324" s="72"/>
      <c r="U324" s="72"/>
      <c r="V324" s="72"/>
      <c r="W324" s="72"/>
      <c r="X324" s="72"/>
      <c r="Y324" s="72"/>
      <c r="Z324" s="72"/>
      <c r="AA324" s="72"/>
      <c r="AB324" s="72"/>
      <c r="AC324" s="72"/>
    </row>
    <row r="325" spans="1:29" ht="15.75" customHeight="1">
      <c r="A325" s="72"/>
      <c r="B325" s="107"/>
      <c r="C325" s="107"/>
      <c r="D325" s="107"/>
      <c r="E325" s="107"/>
      <c r="F325" s="107"/>
      <c r="G325" s="107"/>
      <c r="H325" s="107"/>
      <c r="I325" s="72"/>
      <c r="J325" s="72"/>
      <c r="K325" s="72"/>
      <c r="L325" s="72"/>
      <c r="M325" s="72"/>
      <c r="N325" s="72"/>
      <c r="O325" s="72"/>
      <c r="P325" s="72"/>
      <c r="Q325" s="72"/>
      <c r="R325" s="72"/>
      <c r="S325" s="72"/>
      <c r="T325" s="72"/>
      <c r="U325" s="72"/>
      <c r="V325" s="72"/>
      <c r="W325" s="72"/>
      <c r="X325" s="72"/>
      <c r="Y325" s="72"/>
      <c r="Z325" s="72"/>
      <c r="AA325" s="72"/>
      <c r="AB325" s="72"/>
      <c r="AC325" s="72"/>
    </row>
    <row r="326" spans="1:29" ht="15.75" customHeight="1">
      <c r="A326" s="72"/>
      <c r="B326" s="107"/>
      <c r="C326" s="107"/>
      <c r="D326" s="107"/>
      <c r="E326" s="107"/>
      <c r="F326" s="107"/>
      <c r="G326" s="107"/>
      <c r="H326" s="107"/>
      <c r="I326" s="72"/>
      <c r="J326" s="72"/>
      <c r="K326" s="72"/>
      <c r="L326" s="72"/>
      <c r="M326" s="72"/>
      <c r="N326" s="72"/>
      <c r="O326" s="72"/>
      <c r="P326" s="72"/>
      <c r="Q326" s="72"/>
      <c r="R326" s="72"/>
      <c r="S326" s="72"/>
      <c r="T326" s="72"/>
      <c r="U326" s="72"/>
      <c r="V326" s="72"/>
      <c r="W326" s="72"/>
      <c r="X326" s="72"/>
      <c r="Y326" s="72"/>
      <c r="Z326" s="72"/>
      <c r="AA326" s="72"/>
      <c r="AB326" s="72"/>
      <c r="AC326" s="72"/>
    </row>
    <row r="327" spans="1:29" ht="15.75" customHeight="1">
      <c r="A327" s="72"/>
      <c r="B327" s="107"/>
      <c r="C327" s="107"/>
      <c r="D327" s="107"/>
      <c r="E327" s="107"/>
      <c r="F327" s="107"/>
      <c r="G327" s="107"/>
      <c r="H327" s="107"/>
      <c r="I327" s="72"/>
      <c r="J327" s="72"/>
      <c r="K327" s="72"/>
      <c r="L327" s="72"/>
      <c r="M327" s="72"/>
      <c r="N327" s="72"/>
      <c r="O327" s="72"/>
      <c r="P327" s="72"/>
      <c r="Q327" s="72"/>
      <c r="R327" s="72"/>
      <c r="S327" s="72"/>
      <c r="T327" s="72"/>
      <c r="U327" s="72"/>
      <c r="V327" s="72"/>
      <c r="W327" s="72"/>
      <c r="X327" s="72"/>
      <c r="Y327" s="72"/>
      <c r="Z327" s="72"/>
      <c r="AA327" s="72"/>
      <c r="AB327" s="72"/>
      <c r="AC327" s="72"/>
    </row>
    <row r="328" spans="1:29" ht="15.75" customHeight="1">
      <c r="A328" s="72"/>
      <c r="B328" s="107"/>
      <c r="C328" s="107"/>
      <c r="D328" s="107"/>
      <c r="E328" s="107"/>
      <c r="F328" s="107"/>
      <c r="G328" s="107"/>
      <c r="H328" s="107"/>
      <c r="I328" s="72"/>
      <c r="J328" s="72"/>
      <c r="K328" s="72"/>
      <c r="L328" s="72"/>
      <c r="M328" s="72"/>
      <c r="N328" s="72"/>
      <c r="O328" s="72"/>
      <c r="P328" s="72"/>
      <c r="Q328" s="72"/>
      <c r="R328" s="72"/>
      <c r="S328" s="72"/>
      <c r="T328" s="72"/>
      <c r="U328" s="72"/>
      <c r="V328" s="72"/>
      <c r="W328" s="72"/>
      <c r="X328" s="72"/>
      <c r="Y328" s="72"/>
      <c r="Z328" s="72"/>
      <c r="AA328" s="72"/>
      <c r="AB328" s="72"/>
      <c r="AC328" s="72"/>
    </row>
    <row r="329" spans="1:29" ht="15.75" customHeight="1">
      <c r="A329" s="72"/>
      <c r="B329" s="107"/>
      <c r="C329" s="107"/>
      <c r="D329" s="107"/>
      <c r="E329" s="107"/>
      <c r="F329" s="107"/>
      <c r="G329" s="107"/>
      <c r="H329" s="107"/>
      <c r="I329" s="72"/>
      <c r="J329" s="72"/>
      <c r="K329" s="72"/>
      <c r="L329" s="72"/>
      <c r="M329" s="72"/>
      <c r="N329" s="72"/>
      <c r="O329" s="72"/>
      <c r="P329" s="72"/>
      <c r="Q329" s="72"/>
      <c r="R329" s="72"/>
      <c r="S329" s="72"/>
      <c r="T329" s="72"/>
      <c r="U329" s="72"/>
      <c r="V329" s="72"/>
      <c r="W329" s="72"/>
      <c r="X329" s="72"/>
      <c r="Y329" s="72"/>
      <c r="Z329" s="72"/>
      <c r="AA329" s="72"/>
      <c r="AB329" s="72"/>
      <c r="AC329" s="72"/>
    </row>
    <row r="330" spans="1:29" ht="15.75" customHeight="1">
      <c r="A330" s="72"/>
      <c r="B330" s="107"/>
      <c r="C330" s="107"/>
      <c r="D330" s="107"/>
      <c r="E330" s="107"/>
      <c r="F330" s="107"/>
      <c r="G330" s="107"/>
      <c r="H330" s="107"/>
      <c r="I330" s="72"/>
      <c r="J330" s="72"/>
      <c r="K330" s="72"/>
      <c r="L330" s="72"/>
      <c r="M330" s="72"/>
      <c r="N330" s="72"/>
      <c r="O330" s="72"/>
      <c r="P330" s="72"/>
      <c r="Q330" s="72"/>
      <c r="R330" s="72"/>
      <c r="S330" s="72"/>
      <c r="T330" s="72"/>
      <c r="U330" s="72"/>
      <c r="V330" s="72"/>
      <c r="W330" s="72"/>
      <c r="X330" s="72"/>
      <c r="Y330" s="72"/>
      <c r="Z330" s="72"/>
      <c r="AA330" s="72"/>
      <c r="AB330" s="72"/>
      <c r="AC330" s="72"/>
    </row>
    <row r="331" spans="1:29" ht="15.75" customHeight="1">
      <c r="A331" s="72"/>
      <c r="B331" s="107"/>
      <c r="C331" s="107"/>
      <c r="D331" s="107"/>
      <c r="E331" s="107"/>
      <c r="F331" s="107"/>
      <c r="G331" s="107"/>
      <c r="H331" s="107"/>
      <c r="I331" s="72"/>
      <c r="J331" s="72"/>
      <c r="K331" s="72"/>
      <c r="L331" s="72"/>
      <c r="M331" s="72"/>
      <c r="N331" s="72"/>
      <c r="O331" s="72"/>
      <c r="P331" s="72"/>
      <c r="Q331" s="72"/>
      <c r="R331" s="72"/>
      <c r="S331" s="72"/>
      <c r="T331" s="72"/>
      <c r="U331" s="72"/>
      <c r="V331" s="72"/>
      <c r="W331" s="72"/>
      <c r="X331" s="72"/>
      <c r="Y331" s="72"/>
      <c r="Z331" s="72"/>
      <c r="AA331" s="72"/>
      <c r="AB331" s="72"/>
      <c r="AC331" s="72"/>
    </row>
    <row r="332" spans="1:29" ht="15.75" customHeight="1">
      <c r="A332" s="72"/>
      <c r="B332" s="107"/>
      <c r="C332" s="107"/>
      <c r="D332" s="107"/>
      <c r="E332" s="107"/>
      <c r="F332" s="107"/>
      <c r="G332" s="107"/>
      <c r="H332" s="107"/>
      <c r="I332" s="72"/>
      <c r="J332" s="72"/>
      <c r="K332" s="72"/>
      <c r="L332" s="72"/>
      <c r="M332" s="72"/>
      <c r="N332" s="72"/>
      <c r="O332" s="72"/>
      <c r="P332" s="72"/>
      <c r="Q332" s="72"/>
      <c r="R332" s="72"/>
      <c r="S332" s="72"/>
      <c r="T332" s="72"/>
      <c r="U332" s="72"/>
      <c r="V332" s="72"/>
      <c r="W332" s="72"/>
      <c r="X332" s="72"/>
      <c r="Y332" s="72"/>
      <c r="Z332" s="72"/>
      <c r="AA332" s="72"/>
      <c r="AB332" s="72"/>
      <c r="AC332" s="72"/>
    </row>
    <row r="333" spans="1:29" ht="15.75" customHeight="1">
      <c r="A333" s="72"/>
      <c r="B333" s="107"/>
      <c r="C333" s="107"/>
      <c r="D333" s="107"/>
      <c r="E333" s="107"/>
      <c r="F333" s="107"/>
      <c r="G333" s="107"/>
      <c r="H333" s="107"/>
      <c r="I333" s="72"/>
      <c r="J333" s="72"/>
      <c r="K333" s="72"/>
      <c r="L333" s="72"/>
      <c r="M333" s="72"/>
      <c r="N333" s="72"/>
      <c r="O333" s="72"/>
      <c r="P333" s="72"/>
      <c r="Q333" s="72"/>
      <c r="R333" s="72"/>
      <c r="S333" s="72"/>
      <c r="T333" s="72"/>
      <c r="U333" s="72"/>
      <c r="V333" s="72"/>
      <c r="W333" s="72"/>
      <c r="X333" s="72"/>
      <c r="Y333" s="72"/>
      <c r="Z333" s="72"/>
      <c r="AA333" s="72"/>
      <c r="AB333" s="72"/>
      <c r="AC333" s="72"/>
    </row>
    <row r="334" spans="1:29" ht="15.75" customHeight="1">
      <c r="A334" s="72"/>
      <c r="B334" s="107"/>
      <c r="C334" s="107"/>
      <c r="D334" s="107"/>
      <c r="E334" s="107"/>
      <c r="F334" s="107"/>
      <c r="G334" s="107"/>
      <c r="H334" s="107"/>
      <c r="I334" s="72"/>
      <c r="J334" s="72"/>
      <c r="K334" s="72"/>
      <c r="L334" s="72"/>
      <c r="M334" s="72"/>
      <c r="N334" s="72"/>
      <c r="O334" s="72"/>
      <c r="P334" s="72"/>
      <c r="Q334" s="72"/>
      <c r="R334" s="72"/>
      <c r="S334" s="72"/>
      <c r="T334" s="72"/>
      <c r="U334" s="72"/>
      <c r="V334" s="72"/>
      <c r="W334" s="72"/>
      <c r="X334" s="72"/>
      <c r="Y334" s="72"/>
      <c r="Z334" s="72"/>
      <c r="AA334" s="72"/>
      <c r="AB334" s="72"/>
      <c r="AC334" s="72"/>
    </row>
    <row r="335" spans="1:29" ht="15.75" customHeight="1">
      <c r="A335" s="72"/>
      <c r="B335" s="107"/>
      <c r="C335" s="107"/>
      <c r="D335" s="107"/>
      <c r="E335" s="107"/>
      <c r="F335" s="107"/>
      <c r="G335" s="107"/>
      <c r="H335" s="107"/>
      <c r="I335" s="72"/>
      <c r="J335" s="72"/>
      <c r="K335" s="72"/>
      <c r="L335" s="72"/>
      <c r="M335" s="72"/>
      <c r="N335" s="72"/>
      <c r="O335" s="72"/>
      <c r="P335" s="72"/>
      <c r="Q335" s="72"/>
      <c r="R335" s="72"/>
      <c r="S335" s="72"/>
      <c r="T335" s="72"/>
      <c r="U335" s="72"/>
      <c r="V335" s="72"/>
      <c r="W335" s="72"/>
      <c r="X335" s="72"/>
      <c r="Y335" s="72"/>
      <c r="Z335" s="72"/>
      <c r="AA335" s="72"/>
      <c r="AB335" s="72"/>
      <c r="AC335" s="72"/>
    </row>
    <row r="336" spans="1:29" ht="15.75" customHeight="1">
      <c r="A336" s="72"/>
      <c r="B336" s="107"/>
      <c r="C336" s="107"/>
      <c r="D336" s="107"/>
      <c r="E336" s="107"/>
      <c r="F336" s="107"/>
      <c r="G336" s="107"/>
      <c r="H336" s="107"/>
      <c r="I336" s="72"/>
      <c r="J336" s="72"/>
      <c r="K336" s="72"/>
      <c r="L336" s="72"/>
      <c r="M336" s="72"/>
      <c r="N336" s="72"/>
      <c r="O336" s="72"/>
      <c r="P336" s="72"/>
      <c r="Q336" s="72"/>
      <c r="R336" s="72"/>
      <c r="S336" s="72"/>
      <c r="T336" s="72"/>
      <c r="U336" s="72"/>
      <c r="V336" s="72"/>
      <c r="W336" s="72"/>
      <c r="X336" s="72"/>
      <c r="Y336" s="72"/>
      <c r="Z336" s="72"/>
      <c r="AA336" s="72"/>
      <c r="AB336" s="72"/>
      <c r="AC336" s="72"/>
    </row>
    <row r="337" spans="1:29" ht="15.75" customHeight="1">
      <c r="A337" s="72"/>
      <c r="B337" s="107"/>
      <c r="C337" s="107"/>
      <c r="D337" s="107"/>
      <c r="E337" s="107"/>
      <c r="F337" s="107"/>
      <c r="G337" s="107"/>
      <c r="H337" s="107"/>
      <c r="I337" s="72"/>
      <c r="J337" s="72"/>
      <c r="K337" s="72"/>
      <c r="L337" s="72"/>
      <c r="M337" s="72"/>
      <c r="N337" s="72"/>
      <c r="O337" s="72"/>
      <c r="P337" s="72"/>
      <c r="Q337" s="72"/>
      <c r="R337" s="72"/>
      <c r="S337" s="72"/>
      <c r="T337" s="72"/>
      <c r="U337" s="72"/>
      <c r="V337" s="72"/>
      <c r="W337" s="72"/>
      <c r="X337" s="72"/>
      <c r="Y337" s="72"/>
      <c r="Z337" s="72"/>
      <c r="AA337" s="72"/>
      <c r="AB337" s="72"/>
      <c r="AC337" s="72"/>
    </row>
    <row r="338" spans="1:29" ht="15.75" customHeight="1">
      <c r="A338" s="72"/>
      <c r="B338" s="107"/>
      <c r="C338" s="107"/>
      <c r="D338" s="107"/>
      <c r="E338" s="107"/>
      <c r="F338" s="107"/>
      <c r="G338" s="107"/>
      <c r="H338" s="107"/>
      <c r="I338" s="72"/>
      <c r="J338" s="72"/>
      <c r="K338" s="72"/>
      <c r="L338" s="72"/>
      <c r="M338" s="72"/>
      <c r="N338" s="72"/>
      <c r="O338" s="72"/>
      <c r="P338" s="72"/>
      <c r="Q338" s="72"/>
      <c r="R338" s="72"/>
      <c r="S338" s="72"/>
      <c r="T338" s="72"/>
      <c r="U338" s="72"/>
      <c r="V338" s="72"/>
      <c r="W338" s="72"/>
      <c r="X338" s="72"/>
      <c r="Y338" s="72"/>
      <c r="Z338" s="72"/>
      <c r="AA338" s="72"/>
      <c r="AB338" s="72"/>
      <c r="AC338" s="72"/>
    </row>
    <row r="339" spans="1:29" ht="15.75" customHeight="1">
      <c r="A339" s="72"/>
      <c r="B339" s="107"/>
      <c r="C339" s="107"/>
      <c r="D339" s="107"/>
      <c r="E339" s="107"/>
      <c r="F339" s="107"/>
      <c r="G339" s="107"/>
      <c r="H339" s="107"/>
      <c r="I339" s="72"/>
      <c r="J339" s="72"/>
      <c r="K339" s="72"/>
      <c r="L339" s="72"/>
      <c r="M339" s="72"/>
      <c r="N339" s="72"/>
      <c r="O339" s="72"/>
      <c r="P339" s="72"/>
      <c r="Q339" s="72"/>
      <c r="R339" s="72"/>
      <c r="S339" s="72"/>
      <c r="T339" s="72"/>
      <c r="U339" s="72"/>
      <c r="V339" s="72"/>
      <c r="W339" s="72"/>
      <c r="X339" s="72"/>
      <c r="Y339" s="72"/>
      <c r="Z339" s="72"/>
      <c r="AA339" s="72"/>
      <c r="AB339" s="72"/>
      <c r="AC339" s="72"/>
    </row>
    <row r="340" spans="1:29" ht="15.75" customHeight="1">
      <c r="A340" s="72"/>
      <c r="B340" s="107"/>
      <c r="C340" s="107"/>
      <c r="D340" s="107"/>
      <c r="E340" s="107"/>
      <c r="F340" s="107"/>
      <c r="G340" s="107"/>
      <c r="H340" s="107"/>
      <c r="I340" s="72"/>
      <c r="J340" s="72"/>
      <c r="K340" s="72"/>
      <c r="L340" s="72"/>
      <c r="M340" s="72"/>
      <c r="N340" s="72"/>
      <c r="O340" s="72"/>
      <c r="P340" s="72"/>
      <c r="Q340" s="72"/>
      <c r="R340" s="72"/>
      <c r="S340" s="72"/>
      <c r="T340" s="72"/>
      <c r="U340" s="72"/>
      <c r="V340" s="72"/>
      <c r="W340" s="72"/>
      <c r="X340" s="72"/>
      <c r="Y340" s="72"/>
      <c r="Z340" s="72"/>
      <c r="AA340" s="72"/>
      <c r="AB340" s="72"/>
      <c r="AC340" s="72"/>
    </row>
    <row r="341" spans="1:29" ht="15.75" customHeight="1">
      <c r="A341" s="72"/>
      <c r="B341" s="107"/>
      <c r="C341" s="107"/>
      <c r="D341" s="107"/>
      <c r="E341" s="107"/>
      <c r="F341" s="107"/>
      <c r="G341" s="107"/>
      <c r="H341" s="107"/>
      <c r="I341" s="72"/>
      <c r="J341" s="72"/>
      <c r="K341" s="72"/>
      <c r="L341" s="72"/>
      <c r="M341" s="72"/>
      <c r="N341" s="72"/>
      <c r="O341" s="72"/>
      <c r="P341" s="72"/>
      <c r="Q341" s="72"/>
      <c r="R341" s="72"/>
      <c r="S341" s="72"/>
      <c r="T341" s="72"/>
      <c r="U341" s="72"/>
      <c r="V341" s="72"/>
      <c r="W341" s="72"/>
      <c r="X341" s="72"/>
      <c r="Y341" s="72"/>
      <c r="Z341" s="72"/>
      <c r="AA341" s="72"/>
      <c r="AB341" s="72"/>
      <c r="AC341" s="72"/>
    </row>
    <row r="342" spans="1:29" ht="15.75" customHeight="1">
      <c r="A342" s="72"/>
      <c r="B342" s="107"/>
      <c r="C342" s="107"/>
      <c r="D342" s="107"/>
      <c r="E342" s="107"/>
      <c r="F342" s="107"/>
      <c r="G342" s="107"/>
      <c r="H342" s="107"/>
      <c r="I342" s="72"/>
      <c r="J342" s="72"/>
      <c r="K342" s="72"/>
      <c r="L342" s="72"/>
      <c r="M342" s="72"/>
      <c r="N342" s="72"/>
      <c r="O342" s="72"/>
      <c r="P342" s="72"/>
      <c r="Q342" s="72"/>
      <c r="R342" s="72"/>
      <c r="S342" s="72"/>
      <c r="T342" s="72"/>
      <c r="U342" s="72"/>
      <c r="V342" s="72"/>
      <c r="W342" s="72"/>
      <c r="X342" s="72"/>
      <c r="Y342" s="72"/>
      <c r="Z342" s="72"/>
      <c r="AA342" s="72"/>
      <c r="AB342" s="72"/>
      <c r="AC342" s="72"/>
    </row>
    <row r="343" spans="1:29" ht="15.75" customHeight="1">
      <c r="A343" s="72"/>
      <c r="B343" s="107"/>
      <c r="C343" s="107"/>
      <c r="D343" s="107"/>
      <c r="E343" s="107"/>
      <c r="F343" s="107"/>
      <c r="G343" s="107"/>
      <c r="H343" s="107"/>
      <c r="I343" s="72"/>
      <c r="J343" s="72"/>
      <c r="K343" s="72"/>
      <c r="L343" s="72"/>
      <c r="M343" s="72"/>
      <c r="N343" s="72"/>
      <c r="O343" s="72"/>
      <c r="P343" s="72"/>
      <c r="Q343" s="72"/>
      <c r="R343" s="72"/>
      <c r="S343" s="72"/>
      <c r="T343" s="72"/>
      <c r="U343" s="72"/>
      <c r="V343" s="72"/>
      <c r="W343" s="72"/>
      <c r="X343" s="72"/>
      <c r="Y343" s="72"/>
      <c r="Z343" s="72"/>
      <c r="AA343" s="72"/>
      <c r="AB343" s="72"/>
      <c r="AC343" s="72"/>
    </row>
    <row r="344" spans="1:29" ht="15.75" customHeight="1">
      <c r="A344" s="72"/>
      <c r="B344" s="107"/>
      <c r="C344" s="107"/>
      <c r="D344" s="107"/>
      <c r="E344" s="107"/>
      <c r="F344" s="107"/>
      <c r="G344" s="107"/>
      <c r="H344" s="107"/>
      <c r="I344" s="72"/>
      <c r="J344" s="72"/>
      <c r="K344" s="72"/>
      <c r="L344" s="72"/>
      <c r="M344" s="72"/>
      <c r="N344" s="72"/>
      <c r="O344" s="72"/>
      <c r="P344" s="72"/>
      <c r="Q344" s="72"/>
      <c r="R344" s="72"/>
      <c r="S344" s="72"/>
      <c r="T344" s="72"/>
      <c r="U344" s="72"/>
      <c r="V344" s="72"/>
      <c r="W344" s="72"/>
      <c r="X344" s="72"/>
      <c r="Y344" s="72"/>
      <c r="Z344" s="72"/>
      <c r="AA344" s="72"/>
      <c r="AB344" s="72"/>
      <c r="AC344" s="72"/>
    </row>
    <row r="345" spans="1:29" ht="15.75" customHeight="1">
      <c r="A345" s="72"/>
      <c r="B345" s="107"/>
      <c r="C345" s="107"/>
      <c r="D345" s="107"/>
      <c r="E345" s="107"/>
      <c r="F345" s="107"/>
      <c r="G345" s="107"/>
      <c r="H345" s="107"/>
      <c r="I345" s="72"/>
      <c r="J345" s="72"/>
      <c r="K345" s="72"/>
      <c r="L345" s="72"/>
      <c r="M345" s="72"/>
      <c r="N345" s="72"/>
      <c r="O345" s="72"/>
      <c r="P345" s="72"/>
      <c r="Q345" s="72"/>
      <c r="R345" s="72"/>
      <c r="S345" s="72"/>
      <c r="T345" s="72"/>
      <c r="U345" s="72"/>
      <c r="V345" s="72"/>
      <c r="W345" s="72"/>
      <c r="X345" s="72"/>
      <c r="Y345" s="72"/>
      <c r="Z345" s="72"/>
      <c r="AA345" s="72"/>
      <c r="AB345" s="72"/>
      <c r="AC345" s="72"/>
    </row>
    <row r="346" spans="1:29" ht="15.75" customHeight="1">
      <c r="A346" s="72"/>
      <c r="B346" s="107"/>
      <c r="C346" s="107"/>
      <c r="D346" s="107"/>
      <c r="E346" s="107"/>
      <c r="F346" s="107"/>
      <c r="G346" s="107"/>
      <c r="H346" s="107"/>
      <c r="I346" s="72"/>
      <c r="J346" s="72"/>
      <c r="K346" s="72"/>
      <c r="L346" s="72"/>
      <c r="M346" s="72"/>
      <c r="N346" s="72"/>
      <c r="O346" s="72"/>
      <c r="P346" s="72"/>
      <c r="Q346" s="72"/>
      <c r="R346" s="72"/>
      <c r="S346" s="72"/>
      <c r="T346" s="72"/>
      <c r="U346" s="72"/>
      <c r="V346" s="72"/>
      <c r="W346" s="72"/>
      <c r="X346" s="72"/>
      <c r="Y346" s="72"/>
      <c r="Z346" s="72"/>
      <c r="AA346" s="72"/>
      <c r="AB346" s="72"/>
      <c r="AC346" s="72"/>
    </row>
    <row r="347" spans="1:29" ht="15.75" customHeight="1">
      <c r="A347" s="72"/>
      <c r="B347" s="107"/>
      <c r="C347" s="107"/>
      <c r="D347" s="107"/>
      <c r="E347" s="107"/>
      <c r="F347" s="107"/>
      <c r="G347" s="107"/>
      <c r="H347" s="107"/>
      <c r="I347" s="72"/>
      <c r="J347" s="72"/>
      <c r="K347" s="72"/>
      <c r="L347" s="72"/>
      <c r="M347" s="72"/>
      <c r="N347" s="72"/>
      <c r="O347" s="72"/>
      <c r="P347" s="72"/>
      <c r="Q347" s="72"/>
      <c r="R347" s="72"/>
      <c r="S347" s="72"/>
      <c r="T347" s="72"/>
      <c r="U347" s="72"/>
      <c r="V347" s="72"/>
      <c r="W347" s="72"/>
      <c r="X347" s="72"/>
      <c r="Y347" s="72"/>
      <c r="Z347" s="72"/>
      <c r="AA347" s="72"/>
      <c r="AB347" s="72"/>
      <c r="AC347" s="72"/>
    </row>
    <row r="348" spans="1:29" ht="15.75" customHeight="1">
      <c r="A348" s="72"/>
      <c r="B348" s="107"/>
      <c r="C348" s="107"/>
      <c r="D348" s="107"/>
      <c r="E348" s="107"/>
      <c r="F348" s="107"/>
      <c r="G348" s="107"/>
      <c r="H348" s="107"/>
      <c r="I348" s="72"/>
      <c r="J348" s="72"/>
      <c r="K348" s="72"/>
      <c r="L348" s="72"/>
      <c r="M348" s="72"/>
      <c r="N348" s="72"/>
      <c r="O348" s="72"/>
      <c r="P348" s="72"/>
      <c r="Q348" s="72"/>
      <c r="R348" s="72"/>
      <c r="S348" s="72"/>
      <c r="T348" s="72"/>
      <c r="U348" s="72"/>
      <c r="V348" s="72"/>
      <c r="W348" s="72"/>
      <c r="X348" s="72"/>
      <c r="Y348" s="72"/>
      <c r="Z348" s="72"/>
      <c r="AA348" s="72"/>
      <c r="AB348" s="72"/>
      <c r="AC348" s="72"/>
    </row>
    <row r="349" spans="1:29" ht="15.75" customHeight="1">
      <c r="A349" s="72"/>
      <c r="B349" s="107"/>
      <c r="C349" s="107"/>
      <c r="D349" s="107"/>
      <c r="E349" s="107"/>
      <c r="F349" s="107"/>
      <c r="G349" s="107"/>
      <c r="H349" s="107"/>
      <c r="I349" s="72"/>
      <c r="J349" s="72"/>
      <c r="K349" s="72"/>
      <c r="L349" s="72"/>
      <c r="M349" s="72"/>
      <c r="N349" s="72"/>
      <c r="O349" s="72"/>
      <c r="P349" s="72"/>
      <c r="Q349" s="72"/>
      <c r="R349" s="72"/>
      <c r="S349" s="72"/>
      <c r="T349" s="72"/>
      <c r="U349" s="72"/>
      <c r="V349" s="72"/>
      <c r="W349" s="72"/>
      <c r="X349" s="72"/>
      <c r="Y349" s="72"/>
      <c r="Z349" s="72"/>
      <c r="AA349" s="72"/>
      <c r="AB349" s="72"/>
      <c r="AC349" s="72"/>
    </row>
    <row r="350" spans="1:29" ht="15.75" customHeight="1">
      <c r="A350" s="72"/>
      <c r="B350" s="107"/>
      <c r="C350" s="107"/>
      <c r="D350" s="107"/>
      <c r="E350" s="107"/>
      <c r="F350" s="107"/>
      <c r="G350" s="107"/>
      <c r="H350" s="107"/>
      <c r="I350" s="72"/>
      <c r="J350" s="72"/>
      <c r="K350" s="72"/>
      <c r="L350" s="72"/>
      <c r="M350" s="72"/>
      <c r="N350" s="72"/>
      <c r="O350" s="72"/>
      <c r="P350" s="72"/>
      <c r="Q350" s="72"/>
      <c r="R350" s="72"/>
      <c r="S350" s="72"/>
      <c r="T350" s="72"/>
      <c r="U350" s="72"/>
      <c r="V350" s="72"/>
      <c r="W350" s="72"/>
      <c r="X350" s="72"/>
      <c r="Y350" s="72"/>
      <c r="Z350" s="72"/>
      <c r="AA350" s="72"/>
      <c r="AB350" s="72"/>
      <c r="AC350" s="72"/>
    </row>
    <row r="351" spans="1:29" ht="15.75" customHeight="1">
      <c r="A351" s="72"/>
      <c r="B351" s="107"/>
      <c r="C351" s="107"/>
      <c r="D351" s="107"/>
      <c r="E351" s="107"/>
      <c r="F351" s="107"/>
      <c r="G351" s="107"/>
      <c r="H351" s="107"/>
      <c r="I351" s="72"/>
      <c r="J351" s="72"/>
      <c r="K351" s="72"/>
      <c r="L351" s="72"/>
      <c r="M351" s="72"/>
      <c r="N351" s="72"/>
      <c r="O351" s="72"/>
      <c r="P351" s="72"/>
      <c r="Q351" s="72"/>
      <c r="R351" s="72"/>
      <c r="S351" s="72"/>
      <c r="T351" s="72"/>
      <c r="U351" s="72"/>
      <c r="V351" s="72"/>
      <c r="W351" s="72"/>
      <c r="X351" s="72"/>
      <c r="Y351" s="72"/>
      <c r="Z351" s="72"/>
      <c r="AA351" s="72"/>
      <c r="AB351" s="72"/>
      <c r="AC351" s="72"/>
    </row>
    <row r="352" spans="1:29" ht="15.75" customHeight="1">
      <c r="A352" s="72"/>
      <c r="B352" s="107"/>
      <c r="C352" s="107"/>
      <c r="D352" s="107"/>
      <c r="E352" s="107"/>
      <c r="F352" s="107"/>
      <c r="G352" s="107"/>
      <c r="H352" s="107"/>
      <c r="I352" s="72"/>
      <c r="J352" s="72"/>
      <c r="K352" s="72"/>
      <c r="L352" s="72"/>
      <c r="M352" s="72"/>
      <c r="N352" s="72"/>
      <c r="O352" s="72"/>
      <c r="P352" s="72"/>
      <c r="Q352" s="72"/>
      <c r="R352" s="72"/>
      <c r="S352" s="72"/>
      <c r="T352" s="72"/>
      <c r="U352" s="72"/>
      <c r="V352" s="72"/>
      <c r="W352" s="72"/>
      <c r="X352" s="72"/>
      <c r="Y352" s="72"/>
      <c r="Z352" s="72"/>
      <c r="AA352" s="72"/>
      <c r="AB352" s="72"/>
      <c r="AC352" s="72"/>
    </row>
    <row r="353" spans="1:29" ht="15.75" customHeight="1">
      <c r="A353" s="72"/>
      <c r="B353" s="107"/>
      <c r="C353" s="107"/>
      <c r="D353" s="107"/>
      <c r="E353" s="107"/>
      <c r="F353" s="107"/>
      <c r="G353" s="107"/>
      <c r="H353" s="107"/>
      <c r="I353" s="72"/>
      <c r="J353" s="72"/>
      <c r="K353" s="72"/>
      <c r="L353" s="72"/>
      <c r="M353" s="72"/>
      <c r="N353" s="72"/>
      <c r="O353" s="72"/>
      <c r="P353" s="72"/>
      <c r="Q353" s="72"/>
      <c r="R353" s="72"/>
      <c r="S353" s="72"/>
      <c r="T353" s="72"/>
      <c r="U353" s="72"/>
      <c r="V353" s="72"/>
      <c r="W353" s="72"/>
      <c r="X353" s="72"/>
      <c r="Y353" s="72"/>
      <c r="Z353" s="72"/>
      <c r="AA353" s="72"/>
      <c r="AB353" s="72"/>
      <c r="AC353" s="72"/>
    </row>
    <row r="354" spans="1:29" ht="15.75" customHeight="1">
      <c r="A354" s="72"/>
      <c r="B354" s="107"/>
      <c r="C354" s="107"/>
      <c r="D354" s="107"/>
      <c r="E354" s="107"/>
      <c r="F354" s="107"/>
      <c r="G354" s="107"/>
      <c r="H354" s="107"/>
      <c r="I354" s="72"/>
      <c r="J354" s="72"/>
      <c r="K354" s="72"/>
      <c r="L354" s="72"/>
      <c r="M354" s="72"/>
      <c r="N354" s="72"/>
      <c r="O354" s="72"/>
      <c r="P354" s="72"/>
      <c r="Q354" s="72"/>
      <c r="R354" s="72"/>
      <c r="S354" s="72"/>
      <c r="T354" s="72"/>
      <c r="U354" s="72"/>
      <c r="V354" s="72"/>
      <c r="W354" s="72"/>
      <c r="X354" s="72"/>
      <c r="Y354" s="72"/>
      <c r="Z354" s="72"/>
      <c r="AA354" s="72"/>
      <c r="AB354" s="72"/>
      <c r="AC354" s="72"/>
    </row>
    <row r="355" spans="1:29" ht="15.75" customHeight="1">
      <c r="A355" s="72"/>
      <c r="B355" s="107"/>
      <c r="C355" s="107"/>
      <c r="D355" s="107"/>
      <c r="E355" s="107"/>
      <c r="F355" s="107"/>
      <c r="G355" s="107"/>
      <c r="H355" s="107"/>
      <c r="I355" s="72"/>
      <c r="J355" s="72"/>
      <c r="K355" s="72"/>
      <c r="L355" s="72"/>
      <c r="M355" s="72"/>
      <c r="N355" s="72"/>
      <c r="O355" s="72"/>
      <c r="P355" s="72"/>
      <c r="Q355" s="72"/>
      <c r="R355" s="72"/>
      <c r="S355" s="72"/>
      <c r="T355" s="72"/>
      <c r="U355" s="72"/>
      <c r="V355" s="72"/>
      <c r="W355" s="72"/>
      <c r="X355" s="72"/>
      <c r="Y355" s="72"/>
      <c r="Z355" s="72"/>
      <c r="AA355" s="72"/>
      <c r="AB355" s="72"/>
      <c r="AC355" s="72"/>
    </row>
    <row r="356" spans="1:29" ht="15.75" customHeight="1">
      <c r="A356" s="72"/>
      <c r="B356" s="107"/>
      <c r="C356" s="107"/>
      <c r="D356" s="107"/>
      <c r="E356" s="107"/>
      <c r="F356" s="107"/>
      <c r="G356" s="107"/>
      <c r="H356" s="107"/>
      <c r="I356" s="72"/>
      <c r="J356" s="72"/>
      <c r="K356" s="72"/>
      <c r="L356" s="72"/>
      <c r="M356" s="72"/>
      <c r="N356" s="72"/>
      <c r="O356" s="72"/>
      <c r="P356" s="72"/>
      <c r="Q356" s="72"/>
      <c r="R356" s="72"/>
      <c r="S356" s="72"/>
      <c r="T356" s="72"/>
      <c r="U356" s="72"/>
      <c r="V356" s="72"/>
      <c r="W356" s="72"/>
      <c r="X356" s="72"/>
      <c r="Y356" s="72"/>
      <c r="Z356" s="72"/>
      <c r="AA356" s="72"/>
      <c r="AB356" s="72"/>
      <c r="AC356" s="72"/>
    </row>
    <row r="357" spans="1:29" ht="15.75" customHeight="1">
      <c r="A357" s="72"/>
      <c r="B357" s="107"/>
      <c r="C357" s="107"/>
      <c r="D357" s="107"/>
      <c r="E357" s="107"/>
      <c r="F357" s="107"/>
      <c r="G357" s="107"/>
      <c r="H357" s="107"/>
      <c r="I357" s="72"/>
      <c r="J357" s="72"/>
      <c r="K357" s="72"/>
      <c r="L357" s="72"/>
      <c r="M357" s="72"/>
      <c r="N357" s="72"/>
      <c r="O357" s="72"/>
      <c r="P357" s="72"/>
      <c r="Q357" s="72"/>
      <c r="R357" s="72"/>
      <c r="S357" s="72"/>
      <c r="T357" s="72"/>
      <c r="U357" s="72"/>
      <c r="V357" s="72"/>
      <c r="W357" s="72"/>
      <c r="X357" s="72"/>
      <c r="Y357" s="72"/>
      <c r="Z357" s="72"/>
      <c r="AA357" s="72"/>
      <c r="AB357" s="72"/>
      <c r="AC357" s="72"/>
    </row>
    <row r="358" spans="1:29" ht="15.75" customHeight="1">
      <c r="A358" s="72"/>
      <c r="B358" s="107"/>
      <c r="C358" s="107"/>
      <c r="D358" s="107"/>
      <c r="E358" s="107"/>
      <c r="F358" s="107"/>
      <c r="G358" s="107"/>
      <c r="H358" s="107"/>
      <c r="I358" s="72"/>
      <c r="J358" s="72"/>
      <c r="K358" s="72"/>
      <c r="L358" s="72"/>
      <c r="M358" s="72"/>
      <c r="N358" s="72"/>
      <c r="O358" s="72"/>
      <c r="P358" s="72"/>
      <c r="Q358" s="72"/>
      <c r="R358" s="72"/>
      <c r="S358" s="72"/>
      <c r="T358" s="72"/>
      <c r="U358" s="72"/>
      <c r="V358" s="72"/>
      <c r="W358" s="72"/>
      <c r="X358" s="72"/>
      <c r="Y358" s="72"/>
      <c r="Z358" s="72"/>
      <c r="AA358" s="72"/>
      <c r="AB358" s="72"/>
      <c r="AC358" s="72"/>
    </row>
    <row r="359" spans="1:29" ht="15.75" customHeight="1">
      <c r="A359" s="72"/>
      <c r="B359" s="107"/>
      <c r="C359" s="107"/>
      <c r="D359" s="107"/>
      <c r="E359" s="107"/>
      <c r="F359" s="107"/>
      <c r="G359" s="107"/>
      <c r="H359" s="107"/>
      <c r="I359" s="72"/>
      <c r="J359" s="72"/>
      <c r="K359" s="72"/>
      <c r="L359" s="72"/>
      <c r="M359" s="72"/>
      <c r="N359" s="72"/>
      <c r="O359" s="72"/>
      <c r="P359" s="72"/>
      <c r="Q359" s="72"/>
      <c r="R359" s="72"/>
      <c r="S359" s="72"/>
      <c r="T359" s="72"/>
      <c r="U359" s="72"/>
      <c r="V359" s="72"/>
      <c r="W359" s="72"/>
      <c r="X359" s="72"/>
      <c r="Y359" s="72"/>
      <c r="Z359" s="72"/>
      <c r="AA359" s="72"/>
      <c r="AB359" s="72"/>
      <c r="AC359" s="72"/>
    </row>
    <row r="360" spans="1:29" ht="15.75" customHeight="1">
      <c r="A360" s="72"/>
      <c r="B360" s="107"/>
      <c r="C360" s="107"/>
      <c r="D360" s="107"/>
      <c r="E360" s="107"/>
      <c r="F360" s="107"/>
      <c r="G360" s="107"/>
      <c r="H360" s="107"/>
      <c r="I360" s="72"/>
      <c r="J360" s="72"/>
      <c r="K360" s="72"/>
      <c r="L360" s="72"/>
      <c r="M360" s="72"/>
      <c r="N360" s="72"/>
      <c r="O360" s="72"/>
      <c r="P360" s="72"/>
      <c r="Q360" s="72"/>
      <c r="R360" s="72"/>
      <c r="S360" s="72"/>
      <c r="T360" s="72"/>
      <c r="U360" s="72"/>
      <c r="V360" s="72"/>
      <c r="W360" s="72"/>
      <c r="X360" s="72"/>
      <c r="Y360" s="72"/>
      <c r="Z360" s="72"/>
      <c r="AA360" s="72"/>
      <c r="AB360" s="72"/>
      <c r="AC360" s="72"/>
    </row>
    <row r="361" spans="1:29" ht="15.75" customHeight="1">
      <c r="A361" s="72"/>
      <c r="B361" s="107"/>
      <c r="C361" s="107"/>
      <c r="D361" s="107"/>
      <c r="E361" s="107"/>
      <c r="F361" s="107"/>
      <c r="G361" s="107"/>
      <c r="H361" s="107"/>
      <c r="I361" s="72"/>
      <c r="J361" s="72"/>
      <c r="K361" s="72"/>
      <c r="L361" s="72"/>
      <c r="M361" s="72"/>
      <c r="N361" s="72"/>
      <c r="O361" s="72"/>
      <c r="P361" s="72"/>
      <c r="Q361" s="72"/>
      <c r="R361" s="72"/>
      <c r="S361" s="72"/>
      <c r="T361" s="72"/>
      <c r="U361" s="72"/>
      <c r="V361" s="72"/>
      <c r="W361" s="72"/>
      <c r="X361" s="72"/>
      <c r="Y361" s="72"/>
      <c r="Z361" s="72"/>
      <c r="AA361" s="72"/>
      <c r="AB361" s="72"/>
      <c r="AC361" s="72"/>
    </row>
    <row r="362" spans="1:29" ht="15.75" customHeight="1">
      <c r="A362" s="72"/>
      <c r="B362" s="107"/>
      <c r="C362" s="107"/>
      <c r="D362" s="107"/>
      <c r="E362" s="107"/>
      <c r="F362" s="107"/>
      <c r="G362" s="107"/>
      <c r="H362" s="107"/>
      <c r="I362" s="72"/>
      <c r="J362" s="72"/>
      <c r="K362" s="72"/>
      <c r="L362" s="72"/>
      <c r="M362" s="72"/>
      <c r="N362" s="72"/>
      <c r="O362" s="72"/>
      <c r="P362" s="72"/>
      <c r="Q362" s="72"/>
      <c r="R362" s="72"/>
      <c r="S362" s="72"/>
      <c r="T362" s="72"/>
      <c r="U362" s="72"/>
      <c r="V362" s="72"/>
      <c r="W362" s="72"/>
      <c r="X362" s="72"/>
      <c r="Y362" s="72"/>
      <c r="Z362" s="72"/>
      <c r="AA362" s="72"/>
      <c r="AB362" s="72"/>
      <c r="AC362" s="72"/>
    </row>
    <row r="363" spans="1:29" ht="15.75" customHeight="1">
      <c r="A363" s="72"/>
      <c r="B363" s="107"/>
      <c r="C363" s="107"/>
      <c r="D363" s="107"/>
      <c r="E363" s="107"/>
      <c r="F363" s="107"/>
      <c r="G363" s="107"/>
      <c r="H363" s="107"/>
      <c r="I363" s="72"/>
      <c r="J363" s="72"/>
      <c r="K363" s="72"/>
      <c r="L363" s="72"/>
      <c r="M363" s="72"/>
      <c r="N363" s="72"/>
      <c r="O363" s="72"/>
      <c r="P363" s="72"/>
      <c r="Q363" s="72"/>
      <c r="R363" s="72"/>
      <c r="S363" s="72"/>
      <c r="T363" s="72"/>
      <c r="U363" s="72"/>
      <c r="V363" s="72"/>
      <c r="W363" s="72"/>
      <c r="X363" s="72"/>
      <c r="Y363" s="72"/>
      <c r="Z363" s="72"/>
      <c r="AA363" s="72"/>
      <c r="AB363" s="72"/>
      <c r="AC363" s="72"/>
    </row>
    <row r="364" spans="1:29" ht="15.75" customHeight="1">
      <c r="A364" s="72"/>
      <c r="B364" s="107"/>
      <c r="C364" s="107"/>
      <c r="D364" s="107"/>
      <c r="E364" s="107"/>
      <c r="F364" s="107"/>
      <c r="G364" s="107"/>
      <c r="H364" s="107"/>
      <c r="I364" s="72"/>
      <c r="J364" s="72"/>
      <c r="K364" s="72"/>
      <c r="L364" s="72"/>
      <c r="M364" s="72"/>
      <c r="N364" s="72"/>
      <c r="O364" s="72"/>
      <c r="P364" s="72"/>
      <c r="Q364" s="72"/>
      <c r="R364" s="72"/>
      <c r="S364" s="72"/>
      <c r="T364" s="72"/>
      <c r="U364" s="72"/>
      <c r="V364" s="72"/>
      <c r="W364" s="72"/>
      <c r="X364" s="72"/>
      <c r="Y364" s="72"/>
      <c r="Z364" s="72"/>
      <c r="AA364" s="72"/>
      <c r="AB364" s="72"/>
      <c r="AC364" s="72"/>
    </row>
    <row r="365" spans="1:29" ht="15.75" customHeight="1">
      <c r="A365" s="72"/>
      <c r="B365" s="107"/>
      <c r="C365" s="107"/>
      <c r="D365" s="107"/>
      <c r="E365" s="107"/>
      <c r="F365" s="107"/>
      <c r="G365" s="107"/>
      <c r="H365" s="107"/>
      <c r="I365" s="72"/>
      <c r="J365" s="72"/>
      <c r="K365" s="72"/>
      <c r="L365" s="72"/>
      <c r="M365" s="72"/>
      <c r="N365" s="72"/>
      <c r="O365" s="72"/>
      <c r="P365" s="72"/>
      <c r="Q365" s="72"/>
      <c r="R365" s="72"/>
      <c r="S365" s="72"/>
      <c r="T365" s="72"/>
      <c r="U365" s="72"/>
      <c r="V365" s="72"/>
      <c r="W365" s="72"/>
      <c r="X365" s="72"/>
      <c r="Y365" s="72"/>
      <c r="Z365" s="72"/>
      <c r="AA365" s="72"/>
      <c r="AB365" s="72"/>
      <c r="AC365" s="72"/>
    </row>
    <row r="366" spans="1:29" ht="15.75" customHeight="1">
      <c r="A366" s="72"/>
      <c r="B366" s="107"/>
      <c r="C366" s="107"/>
      <c r="D366" s="107"/>
      <c r="E366" s="107"/>
      <c r="F366" s="107"/>
      <c r="G366" s="107"/>
      <c r="H366" s="107"/>
      <c r="I366" s="72"/>
      <c r="J366" s="72"/>
      <c r="K366" s="72"/>
      <c r="L366" s="72"/>
      <c r="M366" s="72"/>
      <c r="N366" s="72"/>
      <c r="O366" s="72"/>
      <c r="P366" s="72"/>
      <c r="Q366" s="72"/>
      <c r="R366" s="72"/>
      <c r="S366" s="72"/>
      <c r="T366" s="72"/>
      <c r="U366" s="72"/>
      <c r="V366" s="72"/>
      <c r="W366" s="72"/>
      <c r="X366" s="72"/>
      <c r="Y366" s="72"/>
      <c r="Z366" s="72"/>
      <c r="AA366" s="72"/>
      <c r="AB366" s="72"/>
      <c r="AC366" s="72"/>
    </row>
    <row r="367" spans="1:29" ht="15.75" customHeight="1">
      <c r="A367" s="72"/>
      <c r="B367" s="107"/>
      <c r="C367" s="107"/>
      <c r="D367" s="107"/>
      <c r="E367" s="107"/>
      <c r="F367" s="107"/>
      <c r="G367" s="107"/>
      <c r="H367" s="107"/>
      <c r="I367" s="72"/>
      <c r="J367" s="72"/>
      <c r="K367" s="72"/>
      <c r="L367" s="72"/>
      <c r="M367" s="72"/>
      <c r="N367" s="72"/>
      <c r="O367" s="72"/>
      <c r="P367" s="72"/>
      <c r="Q367" s="72"/>
      <c r="R367" s="72"/>
      <c r="S367" s="72"/>
      <c r="T367" s="72"/>
      <c r="U367" s="72"/>
      <c r="V367" s="72"/>
      <c r="W367" s="72"/>
      <c r="X367" s="72"/>
      <c r="Y367" s="72"/>
      <c r="Z367" s="72"/>
      <c r="AA367" s="72"/>
      <c r="AB367" s="72"/>
      <c r="AC367" s="72"/>
    </row>
    <row r="368" spans="1:29" ht="15.75" customHeight="1">
      <c r="A368" s="72"/>
      <c r="B368" s="107"/>
      <c r="C368" s="107"/>
      <c r="D368" s="107"/>
      <c r="E368" s="107"/>
      <c r="F368" s="107"/>
      <c r="G368" s="107"/>
      <c r="H368" s="107"/>
      <c r="I368" s="72"/>
      <c r="J368" s="72"/>
      <c r="K368" s="72"/>
      <c r="L368" s="72"/>
      <c r="M368" s="72"/>
      <c r="N368" s="72"/>
      <c r="O368" s="72"/>
      <c r="P368" s="72"/>
      <c r="Q368" s="72"/>
      <c r="R368" s="72"/>
      <c r="S368" s="72"/>
      <c r="T368" s="72"/>
      <c r="U368" s="72"/>
      <c r="V368" s="72"/>
      <c r="W368" s="72"/>
      <c r="X368" s="72"/>
      <c r="Y368" s="72"/>
      <c r="Z368" s="72"/>
      <c r="AA368" s="72"/>
      <c r="AB368" s="72"/>
      <c r="AC368" s="72"/>
    </row>
    <row r="369" spans="1:29" ht="15.75" customHeight="1">
      <c r="A369" s="72"/>
      <c r="B369" s="107"/>
      <c r="C369" s="107"/>
      <c r="D369" s="107"/>
      <c r="E369" s="107"/>
      <c r="F369" s="107"/>
      <c r="G369" s="107"/>
      <c r="H369" s="107"/>
      <c r="I369" s="72"/>
      <c r="J369" s="72"/>
      <c r="K369" s="72"/>
      <c r="L369" s="72"/>
      <c r="M369" s="72"/>
      <c r="N369" s="72"/>
      <c r="O369" s="72"/>
      <c r="P369" s="72"/>
      <c r="Q369" s="72"/>
      <c r="R369" s="72"/>
      <c r="S369" s="72"/>
      <c r="T369" s="72"/>
      <c r="U369" s="72"/>
      <c r="V369" s="72"/>
      <c r="W369" s="72"/>
      <c r="X369" s="72"/>
      <c r="Y369" s="72"/>
      <c r="Z369" s="72"/>
      <c r="AA369" s="72"/>
      <c r="AB369" s="72"/>
      <c r="AC369" s="72"/>
    </row>
    <row r="370" spans="1:29" ht="15.75" customHeight="1">
      <c r="A370" s="72"/>
      <c r="B370" s="107"/>
      <c r="C370" s="107"/>
      <c r="D370" s="107"/>
      <c r="E370" s="107"/>
      <c r="F370" s="107"/>
      <c r="G370" s="107"/>
      <c r="H370" s="107"/>
      <c r="I370" s="72"/>
      <c r="J370" s="72"/>
      <c r="K370" s="72"/>
      <c r="L370" s="72"/>
      <c r="M370" s="72"/>
      <c r="N370" s="72"/>
      <c r="O370" s="72"/>
      <c r="P370" s="72"/>
      <c r="Q370" s="72"/>
      <c r="R370" s="72"/>
      <c r="S370" s="72"/>
      <c r="T370" s="72"/>
      <c r="U370" s="72"/>
      <c r="V370" s="72"/>
      <c r="W370" s="72"/>
      <c r="X370" s="72"/>
      <c r="Y370" s="72"/>
      <c r="Z370" s="72"/>
      <c r="AA370" s="72"/>
      <c r="AB370" s="72"/>
      <c r="AC370" s="72"/>
    </row>
    <row r="371" spans="1:29" ht="15.75" customHeight="1">
      <c r="A371" s="72"/>
      <c r="B371" s="107"/>
      <c r="C371" s="107"/>
      <c r="D371" s="107"/>
      <c r="E371" s="107"/>
      <c r="F371" s="107"/>
      <c r="G371" s="107"/>
      <c r="H371" s="107"/>
      <c r="I371" s="72"/>
      <c r="J371" s="72"/>
      <c r="K371" s="72"/>
      <c r="L371" s="72"/>
      <c r="M371" s="72"/>
      <c r="N371" s="72"/>
      <c r="O371" s="72"/>
      <c r="P371" s="72"/>
      <c r="Q371" s="72"/>
      <c r="R371" s="72"/>
      <c r="S371" s="72"/>
      <c r="T371" s="72"/>
      <c r="U371" s="72"/>
      <c r="V371" s="72"/>
      <c r="W371" s="72"/>
      <c r="X371" s="72"/>
      <c r="Y371" s="72"/>
      <c r="Z371" s="72"/>
      <c r="AA371" s="72"/>
      <c r="AB371" s="72"/>
      <c r="AC371" s="72"/>
    </row>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6">
    <mergeCell ref="B138:C138"/>
    <mergeCell ref="D138:H138"/>
    <mergeCell ref="B140:B141"/>
    <mergeCell ref="B145:B146"/>
    <mergeCell ref="C145:C146"/>
    <mergeCell ref="C148:E148"/>
    <mergeCell ref="B149:E149"/>
    <mergeCell ref="F149:G149"/>
    <mergeCell ref="B151:H151"/>
    <mergeCell ref="F148:G148"/>
    <mergeCell ref="C128:G128"/>
    <mergeCell ref="B129:G129"/>
    <mergeCell ref="B131:C131"/>
    <mergeCell ref="D131:H131"/>
    <mergeCell ref="C132:G132"/>
    <mergeCell ref="C133:G133"/>
    <mergeCell ref="C134:G134"/>
    <mergeCell ref="C135:G135"/>
    <mergeCell ref="B136:G136"/>
    <mergeCell ref="B120:C120"/>
    <mergeCell ref="D120:H120"/>
    <mergeCell ref="C121:G121"/>
    <mergeCell ref="C122:G122"/>
    <mergeCell ref="B123:G123"/>
    <mergeCell ref="B125:C125"/>
    <mergeCell ref="D125:H125"/>
    <mergeCell ref="C126:G126"/>
    <mergeCell ref="C127:G127"/>
    <mergeCell ref="B169:G169"/>
    <mergeCell ref="C170:G170"/>
    <mergeCell ref="C171:G171"/>
    <mergeCell ref="B162:H162"/>
    <mergeCell ref="B163:H163"/>
    <mergeCell ref="B164:C164"/>
    <mergeCell ref="B165:C165"/>
    <mergeCell ref="B166:G166"/>
    <mergeCell ref="B167:C167"/>
    <mergeCell ref="B168:H168"/>
    <mergeCell ref="B152:H152"/>
    <mergeCell ref="C158:G158"/>
    <mergeCell ref="B160:G160"/>
    <mergeCell ref="C142:E143"/>
    <mergeCell ref="F142:G142"/>
    <mergeCell ref="F144:G144"/>
    <mergeCell ref="D145:E145"/>
    <mergeCell ref="F145:G145"/>
    <mergeCell ref="D146:E146"/>
    <mergeCell ref="F146:G146"/>
    <mergeCell ref="C147:E147"/>
    <mergeCell ref="F147:G147"/>
    <mergeCell ref="B96:C96"/>
    <mergeCell ref="D96:H96"/>
    <mergeCell ref="C97:G97"/>
    <mergeCell ref="C98:G98"/>
    <mergeCell ref="C99:G99"/>
    <mergeCell ref="C139:E139"/>
    <mergeCell ref="F139:G139"/>
    <mergeCell ref="C140:E141"/>
    <mergeCell ref="F140:G140"/>
    <mergeCell ref="C100:G100"/>
    <mergeCell ref="C101:G101"/>
    <mergeCell ref="C102:G102"/>
    <mergeCell ref="C103:G103"/>
    <mergeCell ref="B104:E104"/>
    <mergeCell ref="F104:G104"/>
    <mergeCell ref="B106:C106"/>
    <mergeCell ref="D106:H106"/>
    <mergeCell ref="B107:G107"/>
    <mergeCell ref="B108:C108"/>
    <mergeCell ref="D108:H108"/>
    <mergeCell ref="C109:G109"/>
    <mergeCell ref="D110:G110"/>
    <mergeCell ref="C115:G115"/>
    <mergeCell ref="B118:G118"/>
    <mergeCell ref="B86:G86"/>
    <mergeCell ref="C87:H87"/>
    <mergeCell ref="B89:C89"/>
    <mergeCell ref="D89:H89"/>
    <mergeCell ref="C90:G90"/>
    <mergeCell ref="C91:G91"/>
    <mergeCell ref="C92:G92"/>
    <mergeCell ref="C93:G93"/>
    <mergeCell ref="B94:G94"/>
    <mergeCell ref="D84:G84"/>
    <mergeCell ref="D85:G85"/>
    <mergeCell ref="F79:G79"/>
    <mergeCell ref="C80:G80"/>
    <mergeCell ref="C81:G81"/>
    <mergeCell ref="C82:G82"/>
    <mergeCell ref="B83:B85"/>
    <mergeCell ref="C83:C85"/>
    <mergeCell ref="D83:G83"/>
    <mergeCell ref="F75:G75"/>
    <mergeCell ref="D78:E78"/>
    <mergeCell ref="D79:E79"/>
    <mergeCell ref="D75:E75"/>
    <mergeCell ref="D76:E76"/>
    <mergeCell ref="B77:B79"/>
    <mergeCell ref="C77:C79"/>
    <mergeCell ref="D77:E77"/>
    <mergeCell ref="H77:H79"/>
    <mergeCell ref="F78:G78"/>
    <mergeCell ref="C64:E64"/>
    <mergeCell ref="F64:G64"/>
    <mergeCell ref="F76:G76"/>
    <mergeCell ref="F77:G77"/>
    <mergeCell ref="B72:C72"/>
    <mergeCell ref="B74:B76"/>
    <mergeCell ref="C74:C76"/>
    <mergeCell ref="D74:E74"/>
    <mergeCell ref="F74:G74"/>
    <mergeCell ref="C69:E69"/>
    <mergeCell ref="F69:G69"/>
    <mergeCell ref="B70:E70"/>
    <mergeCell ref="F70:G70"/>
    <mergeCell ref="D72:H72"/>
    <mergeCell ref="C73:G73"/>
    <mergeCell ref="C65:E65"/>
    <mergeCell ref="F65:G65"/>
    <mergeCell ref="C66:E66"/>
    <mergeCell ref="F66:G66"/>
    <mergeCell ref="C67:E67"/>
    <mergeCell ref="F67:G67"/>
    <mergeCell ref="F68:G68"/>
    <mergeCell ref="C68:E68"/>
    <mergeCell ref="H74:H76"/>
    <mergeCell ref="B58:G58"/>
    <mergeCell ref="B60:C60"/>
    <mergeCell ref="D60:H60"/>
    <mergeCell ref="F61:G61"/>
    <mergeCell ref="C61:E61"/>
    <mergeCell ref="C62:E62"/>
    <mergeCell ref="F62:G62"/>
    <mergeCell ref="C63:E63"/>
    <mergeCell ref="F63:G63"/>
    <mergeCell ref="C31:H31"/>
    <mergeCell ref="B33:C33"/>
    <mergeCell ref="D33:H33"/>
    <mergeCell ref="C34:F34"/>
    <mergeCell ref="C35:G35"/>
    <mergeCell ref="B36:B37"/>
    <mergeCell ref="H36:H37"/>
    <mergeCell ref="F37:G37"/>
    <mergeCell ref="C36:C37"/>
    <mergeCell ref="D37:E37"/>
    <mergeCell ref="C39:G39"/>
    <mergeCell ref="C40:G40"/>
    <mergeCell ref="C41:G41"/>
    <mergeCell ref="C42:G42"/>
    <mergeCell ref="C43:G43"/>
    <mergeCell ref="C44:G44"/>
    <mergeCell ref="C45:G45"/>
    <mergeCell ref="D36:E36"/>
    <mergeCell ref="F36:G36"/>
    <mergeCell ref="C54:E54"/>
    <mergeCell ref="F54:G54"/>
    <mergeCell ref="C55:E55"/>
    <mergeCell ref="F55:G55"/>
    <mergeCell ref="B56:G56"/>
    <mergeCell ref="C24:D24"/>
    <mergeCell ref="E24:H24"/>
    <mergeCell ref="C25:D25"/>
    <mergeCell ref="E25:H25"/>
    <mergeCell ref="C26:D26"/>
    <mergeCell ref="C27:E27"/>
    <mergeCell ref="C28:G28"/>
    <mergeCell ref="C29:G29"/>
    <mergeCell ref="C30:G30"/>
    <mergeCell ref="D46:G46"/>
    <mergeCell ref="D47:G47"/>
    <mergeCell ref="D48:G48"/>
    <mergeCell ref="B49:G49"/>
    <mergeCell ref="B51:C51"/>
    <mergeCell ref="D51:H51"/>
    <mergeCell ref="B52:C52"/>
    <mergeCell ref="D52:H52"/>
    <mergeCell ref="C53:G53"/>
    <mergeCell ref="C38:D38"/>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s>
  <conditionalFormatting sqref="H110">
    <cfRule type="cellIs" dxfId="2" priority="1" operator="lessThan">
      <formula>0.01</formula>
    </cfRule>
  </conditionalFormatting>
  <printOptions horizontalCentered="1" verticalCentered="1"/>
  <pageMargins left="0.51181102362204722" right="0.11811023622047245" top="0.11811023622047245" bottom="0.47244094488188981" header="0" footer="0"/>
  <pageSetup scale="48" orientation="portrait" r:id="rId1"/>
  <rowBreaks count="2" manualBreakCount="2">
    <brk id="80" max="16383" man="1"/>
    <brk id="161"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C1000"/>
  <sheetViews>
    <sheetView topLeftCell="A37" zoomScaleNormal="100" workbookViewId="0">
      <selection activeCell="C16" sqref="C16:H16"/>
    </sheetView>
  </sheetViews>
  <sheetFormatPr defaultColWidth="14.42578125" defaultRowHeight="15" customHeight="1"/>
  <cols>
    <col min="1" max="1" width="3.42578125" customWidth="1"/>
    <col min="2" max="2" width="16" customWidth="1"/>
    <col min="3" max="3" width="42.7109375" customWidth="1"/>
    <col min="4" max="4" width="23.85546875" customWidth="1"/>
    <col min="5" max="5" width="27.28515625" customWidth="1"/>
    <col min="6" max="6" width="20.85546875" customWidth="1"/>
    <col min="7" max="7" width="21.42578125" customWidth="1"/>
    <col min="8" max="8" width="30.28515625" customWidth="1"/>
    <col min="9" max="9" width="21.7109375" customWidth="1"/>
    <col min="10" max="29" width="9.140625" customWidth="1"/>
  </cols>
  <sheetData>
    <row r="1" spans="1:28" ht="8.25" customHeight="1">
      <c r="A1" s="72"/>
      <c r="B1" s="107"/>
      <c r="C1" s="107"/>
      <c r="D1" s="107"/>
      <c r="E1" s="107"/>
      <c r="F1" s="107"/>
      <c r="G1" s="107"/>
      <c r="H1" s="107"/>
      <c r="I1" s="72"/>
      <c r="J1" s="72"/>
      <c r="K1" s="72"/>
      <c r="L1" s="72"/>
      <c r="M1" s="72"/>
      <c r="N1" s="72"/>
      <c r="O1" s="72"/>
      <c r="P1" s="72"/>
      <c r="Q1" s="72"/>
      <c r="R1" s="72"/>
      <c r="S1" s="72"/>
      <c r="T1" s="72"/>
      <c r="U1" s="72"/>
      <c r="V1" s="72"/>
      <c r="W1" s="72"/>
      <c r="X1" s="72"/>
      <c r="Y1" s="72"/>
      <c r="Z1" s="72"/>
      <c r="AA1" s="72"/>
      <c r="AB1" s="72"/>
    </row>
    <row r="2" spans="1:28">
      <c r="B2" s="343" t="s">
        <v>99</v>
      </c>
      <c r="C2" s="344"/>
      <c r="D2" s="344"/>
      <c r="E2" s="344"/>
      <c r="F2" s="344"/>
      <c r="G2" s="344"/>
      <c r="H2" s="345"/>
      <c r="W2" s="72"/>
      <c r="X2" s="72"/>
      <c r="Y2" s="72"/>
      <c r="Z2" s="72"/>
      <c r="AA2" s="72"/>
      <c r="AB2" s="72"/>
    </row>
    <row r="3" spans="1:28">
      <c r="B3" s="346" t="s">
        <v>100</v>
      </c>
      <c r="C3" s="347"/>
      <c r="D3" s="347"/>
      <c r="E3" s="347"/>
      <c r="F3" s="347"/>
      <c r="G3" s="347"/>
      <c r="H3" s="348"/>
      <c r="W3" s="72"/>
      <c r="X3" s="72"/>
      <c r="Y3" s="72"/>
      <c r="Z3" s="72"/>
      <c r="AA3" s="72"/>
      <c r="AB3" s="72"/>
    </row>
    <row r="4" spans="1:28" ht="20.25" customHeight="1">
      <c r="B4" s="108" t="s">
        <v>27</v>
      </c>
      <c r="C4" s="349" t="str">
        <f>'1-ABA-DE-CARREGAMENTO'!C11</f>
        <v>SERVIÇOS DE PORTARIA DIURNA e NOTURNA</v>
      </c>
      <c r="D4" s="298"/>
      <c r="E4" s="299"/>
      <c r="F4" s="109" t="s">
        <v>29</v>
      </c>
      <c r="G4" s="350" t="str">
        <f>'1-ABA-DE-CARREGAMENTO'!C12</f>
        <v>23243.002571/2021-64</v>
      </c>
      <c r="H4" s="351"/>
      <c r="AB4" s="72"/>
    </row>
    <row r="5" spans="1:28" ht="15" customHeight="1">
      <c r="B5" s="108" t="s">
        <v>101</v>
      </c>
      <c r="C5" s="352"/>
      <c r="D5" s="353"/>
      <c r="E5" s="353"/>
      <c r="F5" s="353"/>
      <c r="G5" s="353"/>
      <c r="H5" s="354"/>
      <c r="AB5" s="72"/>
    </row>
    <row r="6" spans="1:28" ht="15" customHeight="1">
      <c r="B6" s="355" t="s">
        <v>102</v>
      </c>
      <c r="C6" s="298"/>
      <c r="D6" s="298"/>
      <c r="E6" s="298"/>
      <c r="F6" s="298"/>
      <c r="G6" s="298"/>
      <c r="H6" s="351"/>
      <c r="AB6" s="72"/>
    </row>
    <row r="7" spans="1:28" ht="19.5" customHeight="1">
      <c r="B7" s="342" t="s">
        <v>103</v>
      </c>
      <c r="C7" s="287"/>
      <c r="D7" s="356">
        <f>'1-ABA-DE-CARREGAMENTO'!C17</f>
        <v>0</v>
      </c>
      <c r="E7" s="357"/>
      <c r="F7" s="357"/>
      <c r="G7" s="357"/>
      <c r="H7" s="341"/>
      <c r="AB7" s="72"/>
    </row>
    <row r="8" spans="1:28" ht="19.5" customHeight="1">
      <c r="B8" s="342" t="s">
        <v>104</v>
      </c>
      <c r="C8" s="287"/>
      <c r="D8" s="358">
        <f>'1-ABA-DE-CARREGAMENTO'!C18</f>
        <v>0</v>
      </c>
      <c r="E8" s="353"/>
      <c r="F8" s="353"/>
      <c r="G8" s="353"/>
      <c r="H8" s="359"/>
      <c r="AB8" s="72"/>
    </row>
    <row r="9" spans="1:28" ht="15" customHeight="1">
      <c r="B9" s="342" t="s">
        <v>105</v>
      </c>
      <c r="C9" s="286"/>
      <c r="D9" s="286"/>
      <c r="E9" s="287"/>
      <c r="F9" s="110">
        <f>'1-ABA-DE-CARREGAMENTO'!C28</f>
        <v>1</v>
      </c>
      <c r="G9" s="322" t="str">
        <f>IF(F9=1,"Lucro Real",IF(F9=2,"Lucro Presumido",IF(F9=3,"SIMPLES-Anexo III",IF(F9=4,"SIMPLES-Anexo IV","RT Inválido"))))</f>
        <v>Lucro Real</v>
      </c>
      <c r="H9" s="360"/>
      <c r="AB9" s="72"/>
    </row>
    <row r="10" spans="1:28">
      <c r="B10" s="361" t="s">
        <v>106</v>
      </c>
      <c r="C10" s="286"/>
      <c r="D10" s="286"/>
      <c r="E10" s="286"/>
      <c r="F10" s="286"/>
      <c r="G10" s="286"/>
      <c r="H10" s="360"/>
      <c r="AB10" s="72"/>
    </row>
    <row r="11" spans="1:28">
      <c r="B11" s="111" t="s">
        <v>107</v>
      </c>
      <c r="C11" s="335" t="s">
        <v>108</v>
      </c>
      <c r="D11" s="286"/>
      <c r="E11" s="286"/>
      <c r="F11" s="287"/>
      <c r="G11" s="112"/>
      <c r="H11" s="113"/>
      <c r="AB11" s="72"/>
    </row>
    <row r="12" spans="1:28" ht="20.25">
      <c r="B12" s="111" t="s">
        <v>109</v>
      </c>
      <c r="C12" s="335" t="s">
        <v>110</v>
      </c>
      <c r="D12" s="286"/>
      <c r="E12" s="362" t="str">
        <f>'1-ABA-DE-CARREGAMENTO'!C13</f>
        <v>Frederico Westphalen</v>
      </c>
      <c r="F12" s="286"/>
      <c r="G12" s="286"/>
      <c r="H12" s="287"/>
      <c r="AB12" s="72"/>
    </row>
    <row r="13" spans="1:28" ht="72" customHeight="1">
      <c r="B13" s="114" t="s">
        <v>111</v>
      </c>
      <c r="C13" s="363" t="s">
        <v>112</v>
      </c>
      <c r="D13" s="286"/>
      <c r="E13" s="364" t="s">
        <v>113</v>
      </c>
      <c r="F13" s="365"/>
      <c r="G13" s="365"/>
      <c r="H13" s="366"/>
      <c r="AB13" s="72"/>
    </row>
    <row r="14" spans="1:28">
      <c r="B14" s="115" t="s">
        <v>114</v>
      </c>
      <c r="C14" s="367" t="s">
        <v>115</v>
      </c>
      <c r="D14" s="357"/>
      <c r="E14" s="357"/>
      <c r="F14" s="357"/>
      <c r="G14" s="341"/>
      <c r="H14" s="116">
        <f>'1-ABA-DE-CARREGAMENTO'!F84</f>
        <v>30</v>
      </c>
    </row>
    <row r="15" spans="1:28">
      <c r="B15" s="117" t="s">
        <v>116</v>
      </c>
      <c r="C15" s="368" t="s">
        <v>117</v>
      </c>
      <c r="D15" s="357"/>
      <c r="E15" s="357"/>
      <c r="F15" s="357"/>
      <c r="G15" s="357"/>
      <c r="H15" s="357"/>
    </row>
    <row r="16" spans="1:28">
      <c r="B16" s="118"/>
      <c r="C16" s="369" t="s">
        <v>118</v>
      </c>
      <c r="D16" s="353"/>
      <c r="E16" s="353"/>
      <c r="F16" s="353"/>
      <c r="G16" s="353"/>
      <c r="H16" s="353"/>
    </row>
    <row r="17" spans="2:28">
      <c r="B17" s="117" t="s">
        <v>119</v>
      </c>
      <c r="C17" s="368" t="s">
        <v>120</v>
      </c>
      <c r="D17" s="357"/>
      <c r="E17" s="357"/>
      <c r="F17" s="357"/>
      <c r="G17" s="357"/>
      <c r="H17" s="357"/>
    </row>
    <row r="18" spans="2:28">
      <c r="B18" s="118"/>
      <c r="C18" s="370" t="s">
        <v>121</v>
      </c>
      <c r="D18" s="353"/>
      <c r="E18" s="353"/>
      <c r="F18" s="353"/>
      <c r="G18" s="353"/>
      <c r="H18" s="353"/>
      <c r="I18" s="72"/>
      <c r="J18" s="72"/>
      <c r="K18" s="72"/>
      <c r="L18" s="72"/>
      <c r="M18" s="72"/>
      <c r="N18" s="72"/>
      <c r="O18" s="72"/>
      <c r="P18" s="72"/>
      <c r="Q18" s="72"/>
      <c r="R18" s="72"/>
      <c r="S18" s="72"/>
      <c r="T18" s="72"/>
      <c r="U18" s="72"/>
      <c r="V18" s="72"/>
      <c r="W18" s="72"/>
      <c r="X18" s="72"/>
      <c r="Y18" s="72"/>
      <c r="Z18" s="72"/>
      <c r="AA18" s="72"/>
      <c r="AB18" s="72"/>
    </row>
    <row r="19" spans="2:28" ht="12" customHeight="1">
      <c r="B19" s="371"/>
      <c r="C19" s="303"/>
      <c r="D19" s="303"/>
      <c r="E19" s="303"/>
      <c r="F19" s="303"/>
      <c r="G19" s="303"/>
      <c r="H19" s="303"/>
      <c r="I19" s="72"/>
      <c r="J19" s="72"/>
      <c r="K19" s="72"/>
      <c r="L19" s="72"/>
      <c r="M19" s="72"/>
      <c r="N19" s="72"/>
      <c r="O19" s="72"/>
      <c r="P19" s="72"/>
      <c r="Q19" s="72"/>
      <c r="R19" s="72"/>
      <c r="S19" s="72"/>
      <c r="T19" s="72"/>
      <c r="U19" s="72"/>
      <c r="V19" s="72"/>
      <c r="W19" s="72"/>
      <c r="X19" s="72"/>
      <c r="Y19" s="72"/>
      <c r="Z19" s="72"/>
      <c r="AA19" s="72"/>
      <c r="AB19" s="72"/>
    </row>
    <row r="20" spans="2:28" ht="23.25" customHeight="1">
      <c r="B20" s="372" t="s">
        <v>122</v>
      </c>
      <c r="C20" s="289"/>
      <c r="D20" s="289"/>
      <c r="E20" s="289"/>
      <c r="F20" s="289"/>
      <c r="G20" s="289"/>
      <c r="H20" s="290"/>
      <c r="I20" s="72"/>
      <c r="J20" s="72"/>
      <c r="K20" s="72"/>
      <c r="L20" s="72"/>
      <c r="M20" s="72"/>
      <c r="N20" s="72"/>
      <c r="O20" s="72"/>
      <c r="P20" s="72"/>
      <c r="Q20" s="72"/>
      <c r="R20" s="72"/>
      <c r="S20" s="72"/>
      <c r="T20" s="72"/>
      <c r="U20" s="72"/>
      <c r="V20" s="72"/>
      <c r="W20" s="72"/>
      <c r="X20" s="72"/>
      <c r="Y20" s="72"/>
      <c r="Z20" s="72"/>
      <c r="AA20" s="72"/>
      <c r="AB20" s="72"/>
    </row>
    <row r="21" spans="2:28" ht="15.75" customHeight="1">
      <c r="B21" s="334" t="s">
        <v>123</v>
      </c>
      <c r="C21" s="286"/>
      <c r="D21" s="286"/>
      <c r="E21" s="286"/>
      <c r="F21" s="286"/>
      <c r="G21" s="286"/>
      <c r="H21" s="293"/>
      <c r="I21" s="72"/>
      <c r="J21" s="72"/>
      <c r="K21" s="72"/>
      <c r="L21" s="72"/>
      <c r="M21" s="72"/>
      <c r="N21" s="72"/>
      <c r="O21" s="72"/>
      <c r="P21" s="72"/>
      <c r="Q21" s="72"/>
      <c r="R21" s="72"/>
      <c r="S21" s="72"/>
      <c r="T21" s="72"/>
      <c r="U21" s="72"/>
      <c r="V21" s="72"/>
      <c r="W21" s="72"/>
      <c r="X21" s="72"/>
      <c r="Y21" s="72"/>
      <c r="Z21" s="72"/>
      <c r="AA21" s="72"/>
      <c r="AB21" s="72"/>
    </row>
    <row r="22" spans="2:28" ht="15.75" customHeight="1">
      <c r="B22" s="334" t="s">
        <v>124</v>
      </c>
      <c r="C22" s="286"/>
      <c r="D22" s="286"/>
      <c r="E22" s="286"/>
      <c r="F22" s="286"/>
      <c r="G22" s="286"/>
      <c r="H22" s="293"/>
      <c r="I22" s="72"/>
      <c r="J22" s="72"/>
      <c r="K22" s="72"/>
      <c r="L22" s="72"/>
      <c r="M22" s="72"/>
      <c r="N22" s="72"/>
      <c r="O22" s="72"/>
      <c r="P22" s="72"/>
      <c r="Q22" s="72"/>
      <c r="R22" s="72"/>
      <c r="S22" s="72"/>
      <c r="T22" s="72"/>
      <c r="U22" s="72"/>
      <c r="V22" s="72"/>
      <c r="W22" s="72"/>
      <c r="X22" s="72"/>
      <c r="Y22" s="72"/>
      <c r="Z22" s="72"/>
      <c r="AA22" s="72"/>
      <c r="AB22" s="72"/>
    </row>
    <row r="23" spans="2:28" ht="18" customHeight="1">
      <c r="B23" s="373" t="s">
        <v>125</v>
      </c>
      <c r="C23" s="353"/>
      <c r="D23" s="353"/>
      <c r="E23" s="353"/>
      <c r="F23" s="353"/>
      <c r="G23" s="353"/>
      <c r="H23" s="354"/>
      <c r="I23" s="72"/>
      <c r="J23" s="72"/>
      <c r="K23" s="72"/>
      <c r="L23" s="72"/>
      <c r="M23" s="72"/>
      <c r="N23" s="72"/>
      <c r="O23" s="72"/>
      <c r="P23" s="72"/>
      <c r="Q23" s="72"/>
      <c r="R23" s="72"/>
      <c r="S23" s="72"/>
      <c r="T23" s="72"/>
      <c r="U23" s="72"/>
      <c r="V23" s="72"/>
      <c r="W23" s="72"/>
      <c r="X23" s="72"/>
      <c r="Y23" s="72"/>
      <c r="Z23" s="72"/>
      <c r="AA23" s="72"/>
      <c r="AB23" s="72"/>
    </row>
    <row r="24" spans="2:28" ht="68.25" customHeight="1">
      <c r="B24" s="114">
        <v>1</v>
      </c>
      <c r="C24" s="374" t="s">
        <v>126</v>
      </c>
      <c r="D24" s="286"/>
      <c r="E24" s="375" t="str">
        <f>'1-ABA-DE-CARREGAMENTO'!F41</f>
        <v>PORTEIRO, CBO 5174-10, Posto Diurno (07:00-12:10 e 13:30-17:08), 8:48 horas, de segunda a sexta</v>
      </c>
      <c r="F24" s="376"/>
      <c r="G24" s="376"/>
      <c r="H24" s="377"/>
      <c r="I24" s="121"/>
      <c r="J24" s="72"/>
      <c r="K24" s="72"/>
      <c r="L24" s="72"/>
      <c r="M24" s="72"/>
      <c r="N24" s="72"/>
      <c r="O24" s="72"/>
      <c r="P24" s="72"/>
      <c r="Q24" s="72"/>
      <c r="R24" s="72"/>
      <c r="S24" s="72"/>
      <c r="T24" s="72"/>
      <c r="U24" s="72"/>
      <c r="V24" s="72"/>
      <c r="W24" s="72"/>
      <c r="X24" s="72"/>
      <c r="Y24" s="72"/>
      <c r="Z24" s="72"/>
      <c r="AA24" s="72"/>
      <c r="AB24" s="72"/>
    </row>
    <row r="25" spans="2:28" ht="21" customHeight="1">
      <c r="B25" s="114">
        <v>2</v>
      </c>
      <c r="C25" s="338" t="s">
        <v>127</v>
      </c>
      <c r="D25" s="357"/>
      <c r="E25" s="378" t="str">
        <f>'1-ABA-DE-CARREGAMENTO'!C33</f>
        <v>PORTEIRO            CBO 5174-10</v>
      </c>
      <c r="F25" s="344"/>
      <c r="G25" s="344"/>
      <c r="H25" s="344"/>
      <c r="I25" s="122"/>
      <c r="J25" s="72"/>
      <c r="K25" s="72"/>
      <c r="L25" s="72"/>
      <c r="M25" s="72"/>
      <c r="N25" s="72"/>
      <c r="O25" s="72"/>
      <c r="P25" s="72"/>
      <c r="Q25" s="72"/>
      <c r="R25" s="72"/>
      <c r="S25" s="72"/>
      <c r="T25" s="72"/>
      <c r="U25" s="72"/>
      <c r="V25" s="72"/>
      <c r="W25" s="72"/>
      <c r="X25" s="72"/>
      <c r="Y25" s="72"/>
      <c r="Z25" s="72"/>
      <c r="AA25" s="72"/>
      <c r="AB25" s="72"/>
    </row>
    <row r="26" spans="2:28" ht="16.5" customHeight="1">
      <c r="B26" s="123">
        <v>3</v>
      </c>
      <c r="C26" s="338" t="s">
        <v>128</v>
      </c>
      <c r="D26" s="357"/>
      <c r="E26" s="124"/>
      <c r="F26" s="125"/>
      <c r="G26" s="126"/>
      <c r="H26" s="124">
        <f>'1-ABA-DE-CARREGAMENTO'!C36</f>
        <v>1582.27</v>
      </c>
      <c r="I26" s="122"/>
      <c r="J26" s="72"/>
      <c r="K26" s="72"/>
      <c r="L26" s="72"/>
      <c r="M26" s="72"/>
      <c r="N26" s="72"/>
      <c r="O26" s="72"/>
      <c r="P26" s="72"/>
      <c r="Q26" s="72"/>
      <c r="R26" s="72"/>
      <c r="S26" s="72"/>
      <c r="T26" s="72"/>
      <c r="U26" s="72"/>
      <c r="V26" s="72"/>
      <c r="W26" s="72"/>
      <c r="X26" s="72"/>
      <c r="Y26" s="72"/>
      <c r="Z26" s="72"/>
      <c r="AA26" s="72"/>
      <c r="AB26" s="72"/>
    </row>
    <row r="27" spans="2:28" ht="16.5" customHeight="1">
      <c r="B27" s="123"/>
      <c r="C27" s="379" t="s">
        <v>305</v>
      </c>
      <c r="D27" s="365"/>
      <c r="E27" s="366"/>
      <c r="F27" s="265">
        <v>220</v>
      </c>
      <c r="G27" s="128"/>
      <c r="H27" s="129">
        <f>H26</f>
        <v>1582.27</v>
      </c>
      <c r="I27" s="122"/>
      <c r="J27" s="72"/>
      <c r="K27" s="72"/>
      <c r="L27" s="72"/>
      <c r="M27" s="72"/>
      <c r="N27" s="72"/>
      <c r="O27" s="72"/>
      <c r="P27" s="72"/>
      <c r="Q27" s="72"/>
      <c r="R27" s="72"/>
      <c r="S27" s="72"/>
      <c r="T27" s="72"/>
      <c r="U27" s="72"/>
      <c r="V27" s="72"/>
      <c r="W27" s="72"/>
      <c r="X27" s="72"/>
      <c r="Y27" s="72"/>
      <c r="Z27" s="72"/>
      <c r="AA27" s="72"/>
      <c r="AB27" s="72"/>
    </row>
    <row r="28" spans="2:28" ht="16.5" customHeight="1">
      <c r="B28" s="114">
        <v>4</v>
      </c>
      <c r="C28" s="380" t="s">
        <v>130</v>
      </c>
      <c r="D28" s="353"/>
      <c r="E28" s="353"/>
      <c r="F28" s="353"/>
      <c r="G28" s="359"/>
      <c r="H28" s="130">
        <v>1100</v>
      </c>
      <c r="I28" s="121"/>
      <c r="J28" s="72"/>
      <c r="K28" s="72"/>
      <c r="L28" s="72"/>
      <c r="M28" s="72"/>
      <c r="N28" s="72"/>
      <c r="O28" s="72"/>
      <c r="P28" s="72"/>
      <c r="Q28" s="72"/>
      <c r="R28" s="72"/>
      <c r="S28" s="72"/>
      <c r="T28" s="72"/>
      <c r="U28" s="72"/>
      <c r="V28" s="72"/>
      <c r="W28" s="72"/>
      <c r="X28" s="72"/>
      <c r="Y28" s="72"/>
      <c r="Z28" s="72"/>
      <c r="AA28" s="72"/>
      <c r="AB28" s="72"/>
    </row>
    <row r="29" spans="2:28" ht="16.5" customHeight="1">
      <c r="B29" s="114">
        <v>5</v>
      </c>
      <c r="C29" s="374" t="s">
        <v>131</v>
      </c>
      <c r="D29" s="286"/>
      <c r="E29" s="286"/>
      <c r="F29" s="286"/>
      <c r="G29" s="287"/>
      <c r="H29" s="131">
        <v>44197</v>
      </c>
      <c r="I29" s="121"/>
      <c r="J29" s="72"/>
      <c r="K29" s="72"/>
      <c r="L29" s="72"/>
      <c r="M29" s="72"/>
      <c r="N29" s="72"/>
      <c r="O29" s="72"/>
      <c r="P29" s="72"/>
      <c r="Q29" s="72"/>
      <c r="R29" s="72"/>
      <c r="S29" s="72"/>
      <c r="T29" s="72"/>
      <c r="U29" s="72"/>
      <c r="V29" s="72"/>
      <c r="W29" s="72"/>
      <c r="X29" s="72"/>
      <c r="Y29" s="72"/>
      <c r="Z29" s="72"/>
      <c r="AA29" s="72"/>
      <c r="AB29" s="72"/>
    </row>
    <row r="30" spans="2:28" ht="16.5" customHeight="1">
      <c r="B30" s="132" t="s">
        <v>132</v>
      </c>
      <c r="C30" s="381" t="s">
        <v>133</v>
      </c>
      <c r="D30" s="376"/>
      <c r="E30" s="376"/>
      <c r="F30" s="376"/>
      <c r="G30" s="376"/>
      <c r="H30" s="377"/>
      <c r="I30" s="121"/>
      <c r="J30" s="72"/>
      <c r="K30" s="72"/>
      <c r="L30" s="72"/>
      <c r="M30" s="72"/>
      <c r="N30" s="72"/>
      <c r="O30" s="72"/>
      <c r="P30" s="72"/>
      <c r="Q30" s="72"/>
      <c r="R30" s="72"/>
      <c r="S30" s="72"/>
      <c r="T30" s="72"/>
      <c r="U30" s="72"/>
      <c r="V30" s="72"/>
      <c r="W30" s="72"/>
      <c r="X30" s="72"/>
      <c r="Y30" s="72"/>
      <c r="Z30" s="72"/>
      <c r="AA30" s="72"/>
      <c r="AB30" s="72"/>
    </row>
    <row r="31" spans="2:28" ht="18.75" customHeight="1">
      <c r="B31" s="133"/>
      <c r="C31" s="134"/>
      <c r="D31" s="134"/>
      <c r="E31" s="134"/>
      <c r="F31" s="134"/>
      <c r="G31" s="134"/>
      <c r="H31" s="134"/>
      <c r="I31" s="72"/>
      <c r="J31" s="72"/>
      <c r="K31" s="72"/>
      <c r="L31" s="72"/>
      <c r="M31" s="72"/>
      <c r="N31" s="72"/>
      <c r="O31" s="72"/>
      <c r="P31" s="72"/>
      <c r="Q31" s="72"/>
      <c r="R31" s="72"/>
      <c r="S31" s="72"/>
      <c r="T31" s="72"/>
      <c r="U31" s="72"/>
      <c r="V31" s="72"/>
      <c r="W31" s="72"/>
      <c r="X31" s="72"/>
      <c r="Y31" s="72"/>
      <c r="Z31" s="72"/>
      <c r="AA31" s="72"/>
      <c r="AB31" s="72"/>
    </row>
    <row r="32" spans="2:28" ht="15.75" customHeight="1">
      <c r="B32" s="332" t="s">
        <v>134</v>
      </c>
      <c r="C32" s="333"/>
      <c r="D32" s="334" t="s">
        <v>135</v>
      </c>
      <c r="E32" s="286"/>
      <c r="F32" s="286"/>
      <c r="G32" s="286"/>
      <c r="H32" s="293"/>
      <c r="I32" s="72"/>
      <c r="J32" s="72"/>
      <c r="K32" s="72"/>
      <c r="L32" s="72"/>
      <c r="M32" s="72"/>
      <c r="N32" s="72"/>
      <c r="O32" s="72"/>
      <c r="P32" s="72"/>
      <c r="Q32" s="72"/>
      <c r="R32" s="72"/>
      <c r="S32" s="72"/>
      <c r="T32" s="72"/>
      <c r="U32" s="72"/>
      <c r="V32" s="72"/>
      <c r="W32" s="72"/>
      <c r="X32" s="72"/>
      <c r="Y32" s="72"/>
      <c r="Z32" s="72"/>
      <c r="AA32" s="72"/>
      <c r="AB32" s="72"/>
    </row>
    <row r="33" spans="1:28" ht="15.75" customHeight="1">
      <c r="B33" s="135">
        <v>1</v>
      </c>
      <c r="C33" s="334" t="s">
        <v>136</v>
      </c>
      <c r="D33" s="286"/>
      <c r="E33" s="286"/>
      <c r="F33" s="287"/>
      <c r="G33" s="136"/>
      <c r="H33" s="137" t="s">
        <v>137</v>
      </c>
      <c r="I33" s="72"/>
      <c r="J33" s="72"/>
      <c r="K33" s="72"/>
      <c r="L33" s="72"/>
      <c r="M33" s="72"/>
      <c r="N33" s="72"/>
      <c r="O33" s="72"/>
      <c r="P33" s="72"/>
      <c r="Q33" s="72"/>
      <c r="R33" s="72"/>
      <c r="S33" s="72"/>
      <c r="T33" s="72"/>
      <c r="U33" s="72"/>
      <c r="V33" s="72"/>
      <c r="W33" s="72"/>
      <c r="X33" s="72"/>
      <c r="Y33" s="72"/>
      <c r="Z33" s="72"/>
      <c r="AA33" s="72"/>
      <c r="AB33" s="72"/>
    </row>
    <row r="34" spans="1:28" ht="15" customHeight="1">
      <c r="A34" s="72"/>
      <c r="B34" s="111" t="s">
        <v>107</v>
      </c>
      <c r="C34" s="335" t="s">
        <v>138</v>
      </c>
      <c r="D34" s="286"/>
      <c r="E34" s="286"/>
      <c r="F34" s="286"/>
      <c r="G34" s="287"/>
      <c r="H34" s="138">
        <f>H27</f>
        <v>1582.27</v>
      </c>
      <c r="I34" s="72"/>
      <c r="J34" s="72"/>
      <c r="K34" s="72"/>
      <c r="L34" s="72"/>
      <c r="M34" s="72"/>
      <c r="N34" s="72"/>
      <c r="O34" s="72"/>
      <c r="P34" s="72"/>
      <c r="Q34" s="72"/>
      <c r="R34" s="72"/>
      <c r="S34" s="72"/>
      <c r="T34" s="72"/>
      <c r="U34" s="72"/>
      <c r="V34" s="72"/>
      <c r="W34" s="72"/>
      <c r="X34" s="72"/>
      <c r="Y34" s="72"/>
      <c r="Z34" s="72"/>
      <c r="AA34" s="72"/>
      <c r="AB34" s="72"/>
    </row>
    <row r="35" spans="1:28" ht="15" customHeight="1">
      <c r="A35" s="72"/>
      <c r="B35" s="336" t="s">
        <v>109</v>
      </c>
      <c r="C35" s="338" t="s">
        <v>139</v>
      </c>
      <c r="D35" s="335" t="s">
        <v>140</v>
      </c>
      <c r="E35" s="287"/>
      <c r="F35" s="328">
        <f>H34</f>
        <v>1582.27</v>
      </c>
      <c r="G35" s="287"/>
      <c r="H35" s="329">
        <f>H34*F36</f>
        <v>0</v>
      </c>
      <c r="I35" s="139"/>
      <c r="J35" s="139"/>
      <c r="K35" s="139"/>
      <c r="L35" s="72"/>
      <c r="M35" s="72"/>
      <c r="N35" s="72"/>
      <c r="O35" s="72"/>
      <c r="P35" s="72"/>
      <c r="Q35" s="72"/>
      <c r="R35" s="72"/>
      <c r="S35" s="72"/>
      <c r="T35" s="72"/>
      <c r="U35" s="72"/>
      <c r="V35" s="72"/>
      <c r="W35" s="72"/>
      <c r="X35" s="72"/>
      <c r="Y35" s="72"/>
      <c r="Z35" s="72"/>
      <c r="AA35" s="72"/>
      <c r="AB35" s="72"/>
    </row>
    <row r="36" spans="1:28" ht="15" customHeight="1">
      <c r="A36" s="72"/>
      <c r="B36" s="337"/>
      <c r="C36" s="339"/>
      <c r="D36" s="340" t="s">
        <v>141</v>
      </c>
      <c r="E36" s="341"/>
      <c r="F36" s="331">
        <v>0</v>
      </c>
      <c r="G36" s="287"/>
      <c r="H36" s="330"/>
      <c r="I36" s="72"/>
      <c r="J36" s="72"/>
      <c r="K36" s="72"/>
      <c r="L36" s="72"/>
      <c r="M36" s="72"/>
      <c r="N36" s="72"/>
      <c r="O36" s="72"/>
      <c r="P36" s="72"/>
      <c r="Q36" s="72"/>
      <c r="R36" s="72"/>
      <c r="S36" s="72"/>
      <c r="T36" s="72"/>
      <c r="U36" s="72"/>
      <c r="V36" s="72"/>
      <c r="W36" s="72"/>
      <c r="X36" s="72"/>
      <c r="Y36" s="72"/>
      <c r="Z36" s="72"/>
      <c r="AA36" s="72"/>
      <c r="AB36" s="72"/>
    </row>
    <row r="37" spans="1:28" ht="15.75" customHeight="1">
      <c r="A37" s="72"/>
      <c r="B37" s="140" t="s">
        <v>111</v>
      </c>
      <c r="C37" s="335" t="s">
        <v>306</v>
      </c>
      <c r="D37" s="286"/>
      <c r="E37" s="141"/>
      <c r="F37" s="142" t="s">
        <v>143</v>
      </c>
      <c r="G37" s="143">
        <v>0</v>
      </c>
      <c r="H37" s="144">
        <f>H26*G37</f>
        <v>0</v>
      </c>
      <c r="I37" s="72"/>
      <c r="J37" s="72"/>
      <c r="K37" s="72"/>
      <c r="L37" s="72"/>
      <c r="M37" s="72"/>
      <c r="N37" s="72"/>
      <c r="O37" s="72"/>
      <c r="P37" s="72"/>
      <c r="Q37" s="72"/>
      <c r="R37" s="72"/>
      <c r="S37" s="72"/>
      <c r="T37" s="72"/>
      <c r="U37" s="72"/>
      <c r="V37" s="72"/>
      <c r="W37" s="72"/>
      <c r="X37" s="72"/>
      <c r="Y37" s="72"/>
      <c r="Z37" s="72"/>
      <c r="AA37" s="72"/>
      <c r="AB37" s="72"/>
    </row>
    <row r="38" spans="1:28" ht="12" customHeight="1">
      <c r="A38" s="72"/>
      <c r="B38" s="111" t="s">
        <v>114</v>
      </c>
      <c r="C38" s="382" t="s">
        <v>144</v>
      </c>
      <c r="D38" s="353"/>
      <c r="E38" s="353"/>
      <c r="F38" s="353"/>
      <c r="G38" s="359"/>
      <c r="H38" s="145">
        <v>0</v>
      </c>
      <c r="I38" s="72"/>
      <c r="J38" s="72"/>
      <c r="K38" s="72"/>
      <c r="L38" s="72"/>
      <c r="M38" s="72"/>
      <c r="N38" s="72"/>
      <c r="O38" s="72"/>
      <c r="P38" s="72"/>
      <c r="Q38" s="72"/>
      <c r="R38" s="72"/>
      <c r="S38" s="72"/>
      <c r="T38" s="72"/>
      <c r="U38" s="72"/>
      <c r="V38" s="72"/>
      <c r="W38" s="72"/>
      <c r="X38" s="72"/>
      <c r="Y38" s="72"/>
      <c r="Z38" s="72"/>
      <c r="AA38" s="72"/>
      <c r="AB38" s="72"/>
    </row>
    <row r="39" spans="1:28" ht="12" customHeight="1">
      <c r="A39" s="72"/>
      <c r="B39" s="111" t="s">
        <v>145</v>
      </c>
      <c r="C39" s="383" t="s">
        <v>146</v>
      </c>
      <c r="D39" s="286"/>
      <c r="E39" s="286"/>
      <c r="F39" s="286"/>
      <c r="G39" s="286"/>
      <c r="H39" s="145">
        <v>0</v>
      </c>
      <c r="I39" s="72"/>
      <c r="J39" s="72"/>
      <c r="K39" s="72"/>
      <c r="L39" s="72"/>
      <c r="M39" s="72"/>
      <c r="N39" s="72"/>
      <c r="O39" s="72"/>
      <c r="P39" s="72"/>
      <c r="Q39" s="72"/>
      <c r="R39" s="72"/>
      <c r="S39" s="72"/>
      <c r="T39" s="72"/>
      <c r="U39" s="72"/>
      <c r="V39" s="72"/>
      <c r="W39" s="72"/>
      <c r="X39" s="72"/>
      <c r="Y39" s="72"/>
      <c r="Z39" s="72"/>
      <c r="AA39" s="72"/>
      <c r="AB39" s="72"/>
    </row>
    <row r="40" spans="1:28" ht="15" customHeight="1">
      <c r="A40" s="72"/>
      <c r="B40" s="114" t="s">
        <v>147</v>
      </c>
      <c r="C40" s="384" t="s">
        <v>148</v>
      </c>
      <c r="D40" s="286"/>
      <c r="E40" s="286"/>
      <c r="F40" s="286"/>
      <c r="G40" s="287"/>
      <c r="H40" s="145">
        <v>0</v>
      </c>
      <c r="I40" s="72"/>
      <c r="J40" s="72"/>
      <c r="K40" s="72"/>
      <c r="L40" s="72"/>
      <c r="M40" s="72"/>
      <c r="N40" s="72"/>
      <c r="O40" s="72"/>
      <c r="P40" s="72"/>
      <c r="Q40" s="72"/>
      <c r="R40" s="72"/>
      <c r="S40" s="72"/>
      <c r="T40" s="72"/>
      <c r="U40" s="72"/>
      <c r="V40" s="72"/>
      <c r="W40" s="72"/>
      <c r="X40" s="72"/>
      <c r="Y40" s="72"/>
      <c r="Z40" s="72"/>
      <c r="AA40" s="72"/>
      <c r="AB40" s="72"/>
    </row>
    <row r="41" spans="1:28" ht="12" customHeight="1">
      <c r="A41" s="72"/>
      <c r="B41" s="114" t="s">
        <v>149</v>
      </c>
      <c r="C41" s="335" t="s">
        <v>150</v>
      </c>
      <c r="D41" s="286"/>
      <c r="E41" s="286"/>
      <c r="F41" s="286"/>
      <c r="G41" s="287"/>
      <c r="H41" s="145">
        <v>0</v>
      </c>
      <c r="I41" s="72"/>
      <c r="J41" s="72"/>
      <c r="K41" s="72"/>
      <c r="L41" s="72"/>
      <c r="M41" s="72"/>
      <c r="N41" s="72"/>
      <c r="O41" s="72"/>
      <c r="P41" s="72"/>
      <c r="Q41" s="72"/>
      <c r="R41" s="72"/>
      <c r="S41" s="72"/>
      <c r="T41" s="72"/>
      <c r="U41" s="72"/>
      <c r="V41" s="72"/>
      <c r="W41" s="72"/>
      <c r="X41" s="72"/>
      <c r="Y41" s="72"/>
      <c r="Z41" s="72"/>
      <c r="AA41" s="72"/>
      <c r="AB41" s="72"/>
    </row>
    <row r="42" spans="1:28" ht="17.25" customHeight="1">
      <c r="A42" s="72"/>
      <c r="B42" s="114" t="s">
        <v>151</v>
      </c>
      <c r="C42" s="363" t="s">
        <v>152</v>
      </c>
      <c r="D42" s="286"/>
      <c r="E42" s="286"/>
      <c r="F42" s="286"/>
      <c r="G42" s="287"/>
      <c r="H42" s="145">
        <v>0</v>
      </c>
      <c r="I42" s="72"/>
      <c r="J42" s="72"/>
      <c r="K42" s="72"/>
      <c r="L42" s="72"/>
      <c r="M42" s="72"/>
      <c r="N42" s="72"/>
      <c r="O42" s="72"/>
      <c r="P42" s="72"/>
      <c r="Q42" s="72"/>
      <c r="R42" s="72"/>
      <c r="S42" s="72"/>
      <c r="T42" s="72"/>
      <c r="U42" s="72"/>
      <c r="V42" s="72"/>
      <c r="W42" s="72"/>
      <c r="X42" s="72"/>
      <c r="Y42" s="72"/>
      <c r="Z42" s="72"/>
      <c r="AA42" s="72"/>
      <c r="AB42" s="72"/>
    </row>
    <row r="43" spans="1:28" ht="26.25" customHeight="1">
      <c r="A43" s="72"/>
      <c r="B43" s="111" t="s">
        <v>153</v>
      </c>
      <c r="C43" s="384" t="s">
        <v>307</v>
      </c>
      <c r="D43" s="286"/>
      <c r="E43" s="286"/>
      <c r="F43" s="286"/>
      <c r="G43" s="287"/>
      <c r="H43" s="145">
        <f>(H34/220*15*1.5)*0</f>
        <v>0</v>
      </c>
      <c r="I43" s="72"/>
      <c r="J43" s="72"/>
      <c r="K43" s="72"/>
      <c r="L43" s="72"/>
      <c r="M43" s="72"/>
      <c r="N43" s="72"/>
      <c r="O43" s="72"/>
      <c r="P43" s="72"/>
      <c r="Q43" s="72"/>
      <c r="R43" s="72"/>
      <c r="S43" s="72"/>
      <c r="T43" s="72"/>
      <c r="U43" s="72"/>
      <c r="V43" s="72"/>
      <c r="W43" s="72"/>
      <c r="X43" s="72"/>
      <c r="Y43" s="72"/>
      <c r="Z43" s="72"/>
      <c r="AA43" s="72"/>
      <c r="AB43" s="72"/>
    </row>
    <row r="44" spans="1:28" ht="14.25" customHeight="1">
      <c r="A44" s="72"/>
      <c r="B44" s="114" t="s">
        <v>155</v>
      </c>
      <c r="C44" s="386" t="s">
        <v>156</v>
      </c>
      <c r="D44" s="286"/>
      <c r="E44" s="286"/>
      <c r="F44" s="286"/>
      <c r="G44" s="287"/>
      <c r="H44" s="145">
        <f>SUM(H35:H43)*0.2</f>
        <v>0</v>
      </c>
      <c r="I44" s="72"/>
      <c r="J44" s="72"/>
      <c r="K44" s="72"/>
      <c r="L44" s="72"/>
      <c r="M44" s="72"/>
      <c r="N44" s="72"/>
      <c r="O44" s="72"/>
      <c r="P44" s="72"/>
      <c r="Q44" s="72"/>
      <c r="R44" s="72"/>
      <c r="S44" s="72"/>
      <c r="T44" s="72"/>
      <c r="U44" s="72"/>
      <c r="V44" s="72"/>
      <c r="W44" s="72"/>
      <c r="X44" s="72"/>
      <c r="Y44" s="72"/>
      <c r="Z44" s="72"/>
      <c r="AA44" s="72"/>
      <c r="AB44" s="72"/>
    </row>
    <row r="45" spans="1:28" ht="12" customHeight="1">
      <c r="A45" s="72"/>
      <c r="B45" s="114" t="s">
        <v>157</v>
      </c>
      <c r="C45" s="146" t="s">
        <v>158</v>
      </c>
      <c r="D45" s="387"/>
      <c r="E45" s="286"/>
      <c r="F45" s="286"/>
      <c r="G45" s="287"/>
      <c r="H45" s="145">
        <v>0</v>
      </c>
      <c r="I45" s="72"/>
      <c r="J45" s="72"/>
      <c r="K45" s="72"/>
      <c r="L45" s="72"/>
      <c r="M45" s="72"/>
      <c r="N45" s="72"/>
      <c r="O45" s="72"/>
      <c r="P45" s="72"/>
      <c r="Q45" s="72"/>
      <c r="R45" s="72"/>
      <c r="S45" s="72"/>
      <c r="T45" s="72"/>
      <c r="U45" s="72"/>
      <c r="V45" s="72"/>
      <c r="W45" s="72"/>
      <c r="X45" s="72"/>
      <c r="Y45" s="72"/>
      <c r="Z45" s="72"/>
      <c r="AA45" s="72"/>
      <c r="AB45" s="72"/>
    </row>
    <row r="46" spans="1:28" ht="12" customHeight="1">
      <c r="A46" s="72"/>
      <c r="B46" s="114"/>
      <c r="C46" s="146"/>
      <c r="D46" s="387"/>
      <c r="E46" s="286"/>
      <c r="F46" s="286"/>
      <c r="G46" s="287"/>
      <c r="H46" s="145">
        <v>0</v>
      </c>
      <c r="I46" s="72"/>
      <c r="J46" s="72"/>
      <c r="K46" s="72"/>
      <c r="L46" s="72"/>
      <c r="M46" s="72"/>
      <c r="N46" s="72"/>
      <c r="O46" s="72"/>
      <c r="P46" s="72"/>
      <c r="Q46" s="72"/>
      <c r="R46" s="72"/>
      <c r="S46" s="72"/>
      <c r="T46" s="72"/>
      <c r="U46" s="72"/>
      <c r="V46" s="72"/>
      <c r="W46" s="72"/>
      <c r="X46" s="72"/>
      <c r="Y46" s="72"/>
      <c r="Z46" s="72"/>
      <c r="AA46" s="72"/>
      <c r="AB46" s="72"/>
    </row>
    <row r="47" spans="1:28" ht="12" customHeight="1">
      <c r="A47" s="72"/>
      <c r="B47" s="114"/>
      <c r="C47" s="146"/>
      <c r="D47" s="387"/>
      <c r="E47" s="286"/>
      <c r="F47" s="286"/>
      <c r="G47" s="287"/>
      <c r="H47" s="147">
        <v>0</v>
      </c>
      <c r="I47" s="72"/>
      <c r="J47" s="72"/>
      <c r="K47" s="72"/>
      <c r="L47" s="72"/>
      <c r="M47" s="72"/>
      <c r="N47" s="72"/>
      <c r="O47" s="72"/>
      <c r="P47" s="72"/>
      <c r="Q47" s="72"/>
      <c r="R47" s="72"/>
      <c r="S47" s="72"/>
      <c r="T47" s="72"/>
      <c r="U47" s="72"/>
      <c r="V47" s="72"/>
      <c r="W47" s="72"/>
      <c r="X47" s="72"/>
      <c r="Y47" s="72"/>
      <c r="Z47" s="72"/>
      <c r="AA47" s="72"/>
      <c r="AB47" s="72"/>
    </row>
    <row r="48" spans="1:28" ht="23.25" customHeight="1">
      <c r="A48" s="148"/>
      <c r="B48" s="388" t="s">
        <v>159</v>
      </c>
      <c r="C48" s="376"/>
      <c r="D48" s="376"/>
      <c r="E48" s="376"/>
      <c r="F48" s="376"/>
      <c r="G48" s="377"/>
      <c r="H48" s="149">
        <f>SUM(H34:H47)</f>
        <v>1582.27</v>
      </c>
      <c r="I48" s="148"/>
      <c r="J48" s="148"/>
      <c r="K48" s="148"/>
      <c r="L48" s="148"/>
      <c r="M48" s="148"/>
      <c r="N48" s="148"/>
      <c r="O48" s="148"/>
      <c r="P48" s="148"/>
      <c r="Q48" s="148"/>
      <c r="R48" s="148"/>
      <c r="S48" s="148"/>
      <c r="T48" s="148"/>
      <c r="U48" s="148"/>
      <c r="V48" s="148"/>
      <c r="W48" s="148"/>
      <c r="X48" s="148"/>
      <c r="Y48" s="148"/>
      <c r="Z48" s="148"/>
      <c r="AA48" s="148"/>
      <c r="AB48" s="148"/>
    </row>
    <row r="49" spans="1:28" ht="15.75" customHeight="1">
      <c r="A49" s="72"/>
      <c r="B49" s="119"/>
      <c r="C49" s="119"/>
      <c r="D49" s="119"/>
      <c r="E49" s="119"/>
      <c r="F49" s="119"/>
      <c r="G49" s="119"/>
      <c r="H49" s="150"/>
      <c r="I49" s="72"/>
      <c r="J49" s="72"/>
      <c r="K49" s="72"/>
      <c r="L49" s="72"/>
      <c r="M49" s="72"/>
      <c r="N49" s="72"/>
      <c r="O49" s="72"/>
      <c r="P49" s="72"/>
      <c r="Q49" s="72"/>
      <c r="R49" s="72"/>
      <c r="S49" s="72"/>
      <c r="T49" s="72"/>
      <c r="U49" s="72"/>
      <c r="V49" s="72"/>
      <c r="W49" s="72"/>
      <c r="X49" s="72"/>
      <c r="Y49" s="72"/>
      <c r="Z49" s="72"/>
      <c r="AA49" s="72"/>
      <c r="AB49" s="72"/>
    </row>
    <row r="50" spans="1:28" ht="15.75" customHeight="1">
      <c r="A50" s="72"/>
      <c r="B50" s="332" t="s">
        <v>160</v>
      </c>
      <c r="C50" s="333"/>
      <c r="D50" s="334" t="s">
        <v>161</v>
      </c>
      <c r="E50" s="286"/>
      <c r="F50" s="286"/>
      <c r="G50" s="286"/>
      <c r="H50" s="293"/>
      <c r="I50" s="72"/>
      <c r="J50" s="72"/>
      <c r="K50" s="72"/>
      <c r="L50" s="72"/>
      <c r="M50" s="72"/>
      <c r="N50" s="72"/>
      <c r="O50" s="72"/>
      <c r="P50" s="72"/>
      <c r="Q50" s="72"/>
      <c r="R50" s="72"/>
      <c r="S50" s="72"/>
      <c r="T50" s="72"/>
      <c r="U50" s="72"/>
      <c r="V50" s="72"/>
      <c r="W50" s="72"/>
      <c r="X50" s="72"/>
      <c r="Y50" s="72"/>
      <c r="Z50" s="72"/>
      <c r="AA50" s="72"/>
      <c r="AB50" s="72"/>
    </row>
    <row r="51" spans="1:28" ht="37.5" customHeight="1">
      <c r="A51" s="72"/>
      <c r="B51" s="385" t="s">
        <v>162</v>
      </c>
      <c r="C51" s="293"/>
      <c r="D51" s="389" t="s">
        <v>163</v>
      </c>
      <c r="E51" s="286"/>
      <c r="F51" s="286"/>
      <c r="G51" s="286"/>
      <c r="H51" s="293"/>
      <c r="I51" s="72"/>
      <c r="J51" s="72"/>
      <c r="K51" s="72"/>
      <c r="L51" s="72"/>
      <c r="M51" s="72"/>
      <c r="N51" s="72"/>
      <c r="O51" s="72"/>
      <c r="P51" s="72"/>
      <c r="Q51" s="72"/>
      <c r="R51" s="72"/>
      <c r="S51" s="72"/>
      <c r="T51" s="72"/>
      <c r="U51" s="72"/>
      <c r="V51" s="72"/>
      <c r="W51" s="72"/>
      <c r="X51" s="72"/>
      <c r="Y51" s="72"/>
      <c r="Z51" s="72"/>
      <c r="AA51" s="72"/>
      <c r="AB51" s="72"/>
    </row>
    <row r="52" spans="1:28" ht="15.75" customHeight="1">
      <c r="A52" s="72"/>
      <c r="B52" s="151"/>
      <c r="C52" s="334" t="s">
        <v>164</v>
      </c>
      <c r="D52" s="286"/>
      <c r="E52" s="286"/>
      <c r="F52" s="286"/>
      <c r="G52" s="287"/>
      <c r="H52" s="137" t="s">
        <v>165</v>
      </c>
      <c r="I52" s="72"/>
      <c r="J52" s="72"/>
      <c r="K52" s="72"/>
      <c r="L52" s="72"/>
      <c r="M52" s="72"/>
      <c r="N52" s="72"/>
      <c r="O52" s="72"/>
      <c r="P52" s="72"/>
      <c r="Q52" s="72"/>
      <c r="R52" s="72"/>
      <c r="S52" s="72"/>
      <c r="T52" s="72"/>
      <c r="U52" s="72"/>
      <c r="V52" s="72"/>
      <c r="W52" s="72"/>
      <c r="X52" s="72"/>
      <c r="Y52" s="72"/>
      <c r="Z52" s="72"/>
      <c r="AA52" s="72"/>
      <c r="AB52" s="72"/>
    </row>
    <row r="53" spans="1:28" ht="19.5" customHeight="1">
      <c r="A53" s="95"/>
      <c r="B53" s="114" t="s">
        <v>107</v>
      </c>
      <c r="C53" s="374" t="s">
        <v>166</v>
      </c>
      <c r="D53" s="286"/>
      <c r="E53" s="287"/>
      <c r="F53" s="390">
        <f>ROUND(1/12,4)</f>
        <v>8.3299999999999999E-2</v>
      </c>
      <c r="G53" s="287"/>
      <c r="H53" s="152">
        <f>H48*F53</f>
        <v>131.80309099999999</v>
      </c>
      <c r="I53" s="95"/>
      <c r="J53" s="95"/>
      <c r="K53" s="95"/>
      <c r="L53" s="95"/>
      <c r="M53" s="95"/>
      <c r="N53" s="95"/>
      <c r="O53" s="95"/>
      <c r="P53" s="95"/>
      <c r="Q53" s="95"/>
      <c r="R53" s="95"/>
      <c r="S53" s="95"/>
      <c r="T53" s="95"/>
      <c r="U53" s="95"/>
      <c r="V53" s="95"/>
      <c r="W53" s="95"/>
      <c r="X53" s="95"/>
      <c r="Y53" s="95"/>
      <c r="Z53" s="95"/>
      <c r="AA53" s="95"/>
      <c r="AB53" s="95"/>
    </row>
    <row r="54" spans="1:28" ht="19.5" customHeight="1">
      <c r="A54" s="95"/>
      <c r="B54" s="114" t="s">
        <v>109</v>
      </c>
      <c r="C54" s="374" t="s">
        <v>167</v>
      </c>
      <c r="D54" s="286"/>
      <c r="E54" s="287"/>
      <c r="F54" s="391">
        <v>3.0249999999999999E-2</v>
      </c>
      <c r="G54" s="287"/>
      <c r="H54" s="152">
        <f>H48*F54</f>
        <v>47.863667499999998</v>
      </c>
      <c r="I54" s="95"/>
      <c r="J54" s="95"/>
      <c r="K54" s="95"/>
      <c r="L54" s="95"/>
      <c r="M54" s="95"/>
      <c r="N54" s="95"/>
      <c r="O54" s="95"/>
      <c r="P54" s="95"/>
      <c r="Q54" s="95"/>
      <c r="R54" s="95"/>
      <c r="S54" s="95"/>
      <c r="T54" s="95"/>
      <c r="U54" s="95"/>
      <c r="V54" s="95"/>
      <c r="W54" s="95"/>
      <c r="X54" s="95"/>
      <c r="Y54" s="95"/>
      <c r="Z54" s="95"/>
      <c r="AA54" s="95"/>
      <c r="AB54" s="95"/>
    </row>
    <row r="55" spans="1:28" ht="19.5" customHeight="1">
      <c r="A55" s="95"/>
      <c r="B55" s="392" t="s">
        <v>168</v>
      </c>
      <c r="C55" s="286"/>
      <c r="D55" s="286"/>
      <c r="E55" s="286"/>
      <c r="F55" s="286"/>
      <c r="G55" s="287"/>
      <c r="H55" s="153">
        <f>SUM(H53:H54)</f>
        <v>179.66675849999999</v>
      </c>
      <c r="I55" s="95"/>
      <c r="J55" s="95"/>
      <c r="K55" s="95"/>
      <c r="L55" s="95"/>
      <c r="M55" s="95"/>
      <c r="N55" s="95"/>
      <c r="O55" s="95"/>
      <c r="P55" s="95"/>
      <c r="Q55" s="95"/>
      <c r="R55" s="95"/>
      <c r="S55" s="95"/>
      <c r="T55" s="95"/>
      <c r="U55" s="95"/>
      <c r="V55" s="95"/>
      <c r="W55" s="95"/>
      <c r="X55" s="95"/>
      <c r="Y55" s="95"/>
      <c r="Z55" s="95"/>
      <c r="AA55" s="95"/>
      <c r="AB55" s="95"/>
    </row>
    <row r="56" spans="1:28" ht="19.5" customHeight="1">
      <c r="A56" s="95"/>
      <c r="B56" s="123" t="s">
        <v>111</v>
      </c>
      <c r="C56" s="120" t="s">
        <v>169</v>
      </c>
      <c r="D56" s="154"/>
      <c r="E56" s="155"/>
      <c r="F56" s="156"/>
      <c r="G56" s="157">
        <f>F69</f>
        <v>0.36800000000000005</v>
      </c>
      <c r="H56" s="152">
        <f>G56*H55</f>
        <v>66.117367127999998</v>
      </c>
      <c r="I56" s="95"/>
      <c r="J56" s="95"/>
      <c r="K56" s="95"/>
      <c r="L56" s="95"/>
      <c r="M56" s="95"/>
      <c r="N56" s="95"/>
      <c r="O56" s="95"/>
      <c r="P56" s="95"/>
      <c r="Q56" s="95"/>
      <c r="R56" s="95"/>
      <c r="S56" s="95"/>
      <c r="T56" s="95"/>
      <c r="U56" s="95"/>
      <c r="V56" s="95"/>
      <c r="W56" s="95"/>
      <c r="X56" s="95"/>
      <c r="Y56" s="95"/>
      <c r="Z56" s="95"/>
      <c r="AA56" s="95"/>
      <c r="AB56" s="95"/>
    </row>
    <row r="57" spans="1:28" ht="29.25" customHeight="1">
      <c r="A57" s="158"/>
      <c r="B57" s="385" t="s">
        <v>170</v>
      </c>
      <c r="C57" s="286"/>
      <c r="D57" s="286"/>
      <c r="E57" s="286"/>
      <c r="F57" s="286"/>
      <c r="G57" s="287"/>
      <c r="H57" s="159">
        <f>SUM(H55:H56)</f>
        <v>245.78412562799997</v>
      </c>
      <c r="I57" s="158"/>
      <c r="J57" s="158"/>
      <c r="K57" s="158"/>
      <c r="L57" s="158"/>
      <c r="M57" s="158"/>
      <c r="N57" s="158"/>
      <c r="O57" s="158"/>
      <c r="P57" s="158"/>
      <c r="Q57" s="158"/>
      <c r="R57" s="158"/>
      <c r="S57" s="158"/>
      <c r="T57" s="158"/>
      <c r="U57" s="158"/>
      <c r="V57" s="158"/>
      <c r="W57" s="158"/>
      <c r="X57" s="158"/>
      <c r="Y57" s="158"/>
      <c r="Z57" s="158"/>
      <c r="AA57" s="158"/>
      <c r="AB57" s="158"/>
    </row>
    <row r="58" spans="1:28" ht="13.5" customHeight="1">
      <c r="A58" s="72"/>
      <c r="B58" s="160"/>
      <c r="C58" s="119"/>
      <c r="D58" s="119"/>
      <c r="E58" s="119"/>
      <c r="F58" s="119"/>
      <c r="G58" s="119"/>
      <c r="H58" s="161"/>
      <c r="I58" s="72"/>
      <c r="J58" s="72"/>
      <c r="K58" s="72"/>
      <c r="L58" s="72"/>
      <c r="M58" s="72"/>
      <c r="N58" s="72"/>
      <c r="O58" s="72"/>
      <c r="P58" s="72"/>
      <c r="Q58" s="72"/>
      <c r="R58" s="72"/>
      <c r="S58" s="72"/>
      <c r="T58" s="72"/>
      <c r="U58" s="72"/>
      <c r="V58" s="72"/>
      <c r="W58" s="72"/>
      <c r="X58" s="72"/>
      <c r="Y58" s="72"/>
      <c r="Z58" s="72"/>
      <c r="AA58" s="72"/>
      <c r="AB58" s="72"/>
    </row>
    <row r="59" spans="1:28" ht="37.5" customHeight="1">
      <c r="A59" s="72"/>
      <c r="B59" s="385" t="s">
        <v>171</v>
      </c>
      <c r="C59" s="293"/>
      <c r="D59" s="389" t="s">
        <v>172</v>
      </c>
      <c r="E59" s="286"/>
      <c r="F59" s="286"/>
      <c r="G59" s="286"/>
      <c r="H59" s="293"/>
      <c r="I59" s="72"/>
      <c r="J59" s="72"/>
      <c r="K59" s="72"/>
      <c r="L59" s="72"/>
      <c r="M59" s="72"/>
      <c r="N59" s="72"/>
      <c r="O59" s="72"/>
      <c r="P59" s="72"/>
      <c r="Q59" s="72"/>
      <c r="R59" s="72"/>
      <c r="S59" s="72"/>
      <c r="T59" s="72"/>
      <c r="U59" s="72"/>
      <c r="V59" s="72"/>
      <c r="W59" s="72"/>
      <c r="X59" s="72"/>
      <c r="Y59" s="72"/>
      <c r="Z59" s="72"/>
      <c r="AA59" s="72"/>
      <c r="AB59" s="72"/>
    </row>
    <row r="60" spans="1:28" ht="15.75" customHeight="1">
      <c r="A60" s="72"/>
      <c r="B60" s="162"/>
      <c r="C60" s="334" t="s">
        <v>164</v>
      </c>
      <c r="D60" s="286"/>
      <c r="E60" s="287"/>
      <c r="F60" s="346" t="s">
        <v>173</v>
      </c>
      <c r="G60" s="393"/>
      <c r="H60" s="163" t="s">
        <v>165</v>
      </c>
      <c r="I60" s="72"/>
      <c r="J60" s="72"/>
      <c r="K60" s="72"/>
      <c r="L60" s="72"/>
      <c r="M60" s="72"/>
      <c r="N60" s="72"/>
      <c r="O60" s="72"/>
      <c r="P60" s="72"/>
      <c r="Q60" s="72"/>
      <c r="R60" s="72"/>
      <c r="S60" s="72"/>
      <c r="T60" s="72"/>
      <c r="U60" s="72"/>
      <c r="V60" s="72"/>
      <c r="W60" s="72"/>
      <c r="X60" s="72"/>
      <c r="Y60" s="72"/>
      <c r="Z60" s="72"/>
      <c r="AA60" s="72"/>
      <c r="AB60" s="72"/>
    </row>
    <row r="61" spans="1:28" ht="17.25" customHeight="1">
      <c r="A61" s="95"/>
      <c r="B61" s="114" t="s">
        <v>107</v>
      </c>
      <c r="C61" s="374" t="s">
        <v>174</v>
      </c>
      <c r="D61" s="286"/>
      <c r="E61" s="287"/>
      <c r="F61" s="390">
        <v>0.2</v>
      </c>
      <c r="G61" s="287"/>
      <c r="H61" s="152">
        <f t="shared" ref="H61:H68" si="0">ROUND($H$48*F61,2)</f>
        <v>316.45</v>
      </c>
      <c r="I61" s="95"/>
      <c r="J61" s="95"/>
      <c r="K61" s="95"/>
      <c r="L61" s="95"/>
      <c r="M61" s="95"/>
      <c r="N61" s="95"/>
      <c r="O61" s="95"/>
      <c r="P61" s="95"/>
      <c r="Q61" s="95"/>
      <c r="R61" s="95"/>
      <c r="S61" s="95"/>
      <c r="T61" s="95"/>
      <c r="U61" s="95"/>
      <c r="V61" s="95"/>
      <c r="W61" s="95"/>
      <c r="X61" s="95"/>
      <c r="Y61" s="95"/>
      <c r="Z61" s="95"/>
      <c r="AA61" s="95"/>
      <c r="AB61" s="95"/>
    </row>
    <row r="62" spans="1:28" ht="17.25" customHeight="1">
      <c r="A62" s="95"/>
      <c r="B62" s="114" t="s">
        <v>109</v>
      </c>
      <c r="C62" s="374" t="s">
        <v>175</v>
      </c>
      <c r="D62" s="286"/>
      <c r="E62" s="287"/>
      <c r="F62" s="390">
        <v>2.5000000000000001E-2</v>
      </c>
      <c r="G62" s="287"/>
      <c r="H62" s="152">
        <f t="shared" si="0"/>
        <v>39.56</v>
      </c>
      <c r="I62" s="95"/>
      <c r="J62" s="95"/>
      <c r="K62" s="95"/>
      <c r="L62" s="95"/>
      <c r="M62" s="95"/>
      <c r="N62" s="95"/>
      <c r="O62" s="95"/>
      <c r="P62" s="95"/>
      <c r="Q62" s="95"/>
      <c r="R62" s="95"/>
      <c r="S62" s="95"/>
      <c r="T62" s="95"/>
      <c r="U62" s="95"/>
      <c r="V62" s="95"/>
      <c r="W62" s="95"/>
      <c r="X62" s="95"/>
      <c r="Y62" s="95"/>
      <c r="Z62" s="95"/>
      <c r="AA62" s="95"/>
      <c r="AB62" s="95"/>
    </row>
    <row r="63" spans="1:28" ht="17.25" customHeight="1">
      <c r="A63" s="95"/>
      <c r="B63" s="114" t="s">
        <v>111</v>
      </c>
      <c r="C63" s="374" t="s">
        <v>176</v>
      </c>
      <c r="D63" s="286"/>
      <c r="E63" s="287"/>
      <c r="F63" s="390">
        <f>('1-ABA-DE-CARREGAMENTO'!C49*'1-ABA-DE-CARREGAMENTO'!C50)/100</f>
        <v>0.03</v>
      </c>
      <c r="G63" s="287"/>
      <c r="H63" s="152">
        <f t="shared" si="0"/>
        <v>47.47</v>
      </c>
      <c r="I63" s="95"/>
      <c r="J63" s="95"/>
      <c r="K63" s="95"/>
      <c r="L63" s="95"/>
      <c r="M63" s="95"/>
      <c r="N63" s="95"/>
      <c r="O63" s="95"/>
      <c r="P63" s="95"/>
      <c r="Q63" s="95"/>
      <c r="R63" s="95"/>
      <c r="S63" s="95"/>
      <c r="T63" s="95"/>
      <c r="U63" s="95"/>
      <c r="V63" s="95"/>
      <c r="W63" s="95"/>
      <c r="X63" s="95"/>
      <c r="Y63" s="95"/>
      <c r="Z63" s="95"/>
      <c r="AA63" s="95"/>
      <c r="AB63" s="95"/>
    </row>
    <row r="64" spans="1:28" ht="17.25" customHeight="1">
      <c r="A64" s="95"/>
      <c r="B64" s="114" t="s">
        <v>114</v>
      </c>
      <c r="C64" s="374" t="s">
        <v>177</v>
      </c>
      <c r="D64" s="286"/>
      <c r="E64" s="287"/>
      <c r="F64" s="390">
        <v>1.4999999999999999E-2</v>
      </c>
      <c r="G64" s="287"/>
      <c r="H64" s="152">
        <f t="shared" si="0"/>
        <v>23.73</v>
      </c>
      <c r="I64" s="95"/>
      <c r="J64" s="95"/>
      <c r="K64" s="95"/>
      <c r="L64" s="95"/>
      <c r="M64" s="95"/>
      <c r="N64" s="95"/>
      <c r="O64" s="95"/>
      <c r="P64" s="95"/>
      <c r="Q64" s="95"/>
      <c r="R64" s="95"/>
      <c r="S64" s="95"/>
      <c r="T64" s="95"/>
      <c r="U64" s="95"/>
      <c r="V64" s="95"/>
      <c r="W64" s="95"/>
      <c r="X64" s="95"/>
      <c r="Y64" s="95"/>
      <c r="Z64" s="95"/>
      <c r="AA64" s="95"/>
      <c r="AB64" s="95"/>
    </row>
    <row r="65" spans="1:28" ht="17.25" customHeight="1">
      <c r="A65" s="95"/>
      <c r="B65" s="114" t="s">
        <v>145</v>
      </c>
      <c r="C65" s="374" t="s">
        <v>178</v>
      </c>
      <c r="D65" s="286"/>
      <c r="E65" s="287"/>
      <c r="F65" s="390">
        <v>0.01</v>
      </c>
      <c r="G65" s="287"/>
      <c r="H65" s="152">
        <f t="shared" si="0"/>
        <v>15.82</v>
      </c>
      <c r="I65" s="95"/>
      <c r="J65" s="95"/>
      <c r="K65" s="95"/>
      <c r="L65" s="95"/>
      <c r="M65" s="95"/>
      <c r="N65" s="95"/>
      <c r="O65" s="95"/>
      <c r="P65" s="95"/>
      <c r="Q65" s="95"/>
      <c r="R65" s="95"/>
      <c r="S65" s="95"/>
      <c r="T65" s="95"/>
      <c r="U65" s="95"/>
      <c r="V65" s="95"/>
      <c r="W65" s="95"/>
      <c r="X65" s="95"/>
      <c r="Y65" s="95"/>
      <c r="Z65" s="95"/>
      <c r="AA65" s="95"/>
      <c r="AB65" s="95"/>
    </row>
    <row r="66" spans="1:28" ht="17.25" customHeight="1">
      <c r="A66" s="95"/>
      <c r="B66" s="114" t="s">
        <v>147</v>
      </c>
      <c r="C66" s="374" t="s">
        <v>179</v>
      </c>
      <c r="D66" s="286"/>
      <c r="E66" s="287"/>
      <c r="F66" s="390">
        <v>6.0000000000000001E-3</v>
      </c>
      <c r="G66" s="287"/>
      <c r="H66" s="152">
        <f t="shared" si="0"/>
        <v>9.49</v>
      </c>
      <c r="I66" s="95"/>
      <c r="J66" s="95"/>
      <c r="K66" s="95"/>
      <c r="L66" s="95"/>
      <c r="M66" s="95"/>
      <c r="N66" s="95"/>
      <c r="O66" s="95"/>
      <c r="P66" s="95"/>
      <c r="Q66" s="95"/>
      <c r="R66" s="95"/>
      <c r="S66" s="95"/>
      <c r="T66" s="95"/>
      <c r="U66" s="95"/>
      <c r="V66" s="95"/>
      <c r="W66" s="95"/>
      <c r="X66" s="95"/>
      <c r="Y66" s="95"/>
      <c r="Z66" s="95"/>
      <c r="AA66" s="95"/>
      <c r="AB66" s="95"/>
    </row>
    <row r="67" spans="1:28" ht="17.25" customHeight="1">
      <c r="A67" s="95"/>
      <c r="B67" s="114" t="s">
        <v>149</v>
      </c>
      <c r="C67" s="374" t="s">
        <v>180</v>
      </c>
      <c r="D67" s="286"/>
      <c r="E67" s="287"/>
      <c r="F67" s="390">
        <v>2E-3</v>
      </c>
      <c r="G67" s="287"/>
      <c r="H67" s="152">
        <f t="shared" si="0"/>
        <v>3.16</v>
      </c>
      <c r="I67" s="95"/>
      <c r="J67" s="95"/>
      <c r="K67" s="95"/>
      <c r="L67" s="95"/>
      <c r="M67" s="95"/>
      <c r="N67" s="95"/>
      <c r="O67" s="95"/>
      <c r="P67" s="95"/>
      <c r="Q67" s="95"/>
      <c r="R67" s="95"/>
      <c r="S67" s="95"/>
      <c r="T67" s="95"/>
      <c r="U67" s="95"/>
      <c r="V67" s="95"/>
      <c r="W67" s="95"/>
      <c r="X67" s="95"/>
      <c r="Y67" s="95"/>
      <c r="Z67" s="95"/>
      <c r="AA67" s="95"/>
      <c r="AB67" s="95"/>
    </row>
    <row r="68" spans="1:28" ht="17.25" customHeight="1">
      <c r="A68" s="95"/>
      <c r="B68" s="114" t="s">
        <v>151</v>
      </c>
      <c r="C68" s="374" t="s">
        <v>181</v>
      </c>
      <c r="D68" s="286"/>
      <c r="E68" s="287"/>
      <c r="F68" s="390">
        <v>0.08</v>
      </c>
      <c r="G68" s="287"/>
      <c r="H68" s="152">
        <f t="shared" si="0"/>
        <v>126.58</v>
      </c>
      <c r="I68" s="95"/>
      <c r="J68" s="95"/>
      <c r="K68" s="95"/>
      <c r="L68" s="95"/>
      <c r="M68" s="95"/>
      <c r="N68" s="95"/>
      <c r="O68" s="95"/>
      <c r="P68" s="95"/>
      <c r="Q68" s="95"/>
      <c r="R68" s="95"/>
      <c r="S68" s="95"/>
      <c r="T68" s="95"/>
      <c r="U68" s="95"/>
      <c r="V68" s="95"/>
      <c r="W68" s="95"/>
      <c r="X68" s="95"/>
      <c r="Y68" s="95"/>
      <c r="Z68" s="95"/>
      <c r="AA68" s="95"/>
      <c r="AB68" s="95"/>
    </row>
    <row r="69" spans="1:28" ht="31.5" customHeight="1">
      <c r="A69" s="148"/>
      <c r="B69" s="404" t="s">
        <v>182</v>
      </c>
      <c r="C69" s="286"/>
      <c r="D69" s="286"/>
      <c r="E69" s="287"/>
      <c r="F69" s="405">
        <f>SUM(F61:G68)</f>
        <v>0.36800000000000005</v>
      </c>
      <c r="G69" s="287"/>
      <c r="H69" s="164">
        <f>SUM(H61:H68)</f>
        <v>582.2600000000001</v>
      </c>
      <c r="I69" s="148"/>
      <c r="J69" s="148"/>
      <c r="K69" s="148"/>
      <c r="L69" s="148"/>
      <c r="M69" s="148"/>
      <c r="N69" s="148"/>
      <c r="O69" s="148"/>
      <c r="P69" s="148"/>
      <c r="Q69" s="148"/>
      <c r="R69" s="148"/>
      <c r="S69" s="148"/>
      <c r="T69" s="148"/>
      <c r="U69" s="148"/>
      <c r="V69" s="148"/>
      <c r="W69" s="148"/>
      <c r="X69" s="148"/>
      <c r="Y69" s="148"/>
      <c r="Z69" s="148"/>
      <c r="AA69" s="148"/>
      <c r="AB69" s="148"/>
    </row>
    <row r="70" spans="1:28" ht="12.75" customHeight="1">
      <c r="A70" s="72"/>
      <c r="B70" s="160"/>
      <c r="C70" s="165"/>
      <c r="D70" s="165"/>
      <c r="E70" s="165"/>
      <c r="F70" s="166"/>
      <c r="G70" s="166"/>
      <c r="H70" s="167"/>
      <c r="I70" s="72"/>
      <c r="J70" s="72"/>
      <c r="K70" s="72"/>
      <c r="L70" s="72"/>
      <c r="M70" s="72"/>
      <c r="N70" s="72"/>
      <c r="O70" s="72"/>
      <c r="P70" s="72"/>
      <c r="Q70" s="72"/>
      <c r="R70" s="72"/>
      <c r="S70" s="72"/>
      <c r="T70" s="72"/>
      <c r="U70" s="72"/>
      <c r="V70" s="72"/>
      <c r="W70" s="72"/>
      <c r="X70" s="72"/>
      <c r="Y70" s="72"/>
      <c r="Z70" s="72"/>
      <c r="AA70" s="72"/>
      <c r="AB70" s="72"/>
    </row>
    <row r="71" spans="1:28" ht="21.75" customHeight="1">
      <c r="A71" s="72"/>
      <c r="B71" s="385" t="s">
        <v>183</v>
      </c>
      <c r="C71" s="293"/>
      <c r="D71" s="389" t="s">
        <v>184</v>
      </c>
      <c r="E71" s="286"/>
      <c r="F71" s="286"/>
      <c r="G71" s="286"/>
      <c r="H71" s="293"/>
      <c r="I71" s="72"/>
      <c r="J71" s="72"/>
      <c r="K71" s="72"/>
      <c r="L71" s="72"/>
      <c r="M71" s="72"/>
      <c r="N71" s="72"/>
      <c r="O71" s="72"/>
      <c r="P71" s="72"/>
      <c r="Q71" s="72"/>
      <c r="R71" s="72"/>
      <c r="S71" s="72"/>
      <c r="T71" s="72"/>
      <c r="U71" s="72"/>
      <c r="V71" s="72"/>
      <c r="W71" s="72"/>
      <c r="X71" s="72"/>
      <c r="Y71" s="72"/>
      <c r="Z71" s="72"/>
      <c r="AA71" s="72"/>
      <c r="AB71" s="72"/>
    </row>
    <row r="72" spans="1:28" ht="15.75" customHeight="1">
      <c r="A72" s="72"/>
      <c r="B72" s="162"/>
      <c r="C72" s="406" t="s">
        <v>164</v>
      </c>
      <c r="D72" s="298"/>
      <c r="E72" s="298"/>
      <c r="F72" s="298"/>
      <c r="G72" s="407"/>
      <c r="H72" s="259" t="s">
        <v>165</v>
      </c>
      <c r="I72" s="72"/>
      <c r="J72" s="72"/>
      <c r="K72" s="72"/>
      <c r="L72" s="72"/>
      <c r="M72" s="72"/>
      <c r="N72" s="72"/>
      <c r="O72" s="72"/>
      <c r="P72" s="72"/>
      <c r="Q72" s="72"/>
      <c r="R72" s="72"/>
      <c r="S72" s="72"/>
      <c r="T72" s="72"/>
      <c r="U72" s="72"/>
      <c r="V72" s="72"/>
      <c r="W72" s="72"/>
      <c r="X72" s="72"/>
      <c r="Y72" s="72"/>
      <c r="Z72" s="72"/>
      <c r="AA72" s="72"/>
      <c r="AB72" s="72"/>
    </row>
    <row r="73" spans="1:28" ht="16.5" customHeight="1">
      <c r="A73" s="95"/>
      <c r="B73" s="408" t="s">
        <v>107</v>
      </c>
      <c r="C73" s="410" t="s">
        <v>308</v>
      </c>
      <c r="D73" s="394" t="s">
        <v>309</v>
      </c>
      <c r="E73" s="395"/>
      <c r="F73" s="396">
        <f>H34</f>
        <v>1582.27</v>
      </c>
      <c r="G73" s="395"/>
      <c r="H73" s="409">
        <f>IF(F75&lt;=0,"-",ROUND((((F77*F75)*2)-(F73*0.06))*(1-0.0925),2)*1)</f>
        <v>35.090000000000003</v>
      </c>
      <c r="I73" s="168"/>
      <c r="J73" s="95"/>
      <c r="K73" s="95"/>
      <c r="L73" s="95"/>
      <c r="M73" s="95"/>
      <c r="N73" s="95"/>
      <c r="O73" s="95"/>
      <c r="P73" s="95"/>
      <c r="Q73" s="95"/>
      <c r="R73" s="95"/>
      <c r="S73" s="95"/>
      <c r="T73" s="95"/>
      <c r="U73" s="95"/>
      <c r="V73" s="95"/>
      <c r="W73" s="95"/>
      <c r="X73" s="95"/>
      <c r="Y73" s="95"/>
      <c r="Z73" s="95"/>
      <c r="AA73" s="95"/>
      <c r="AB73" s="95"/>
    </row>
    <row r="74" spans="1:28" ht="16.5" customHeight="1">
      <c r="A74" s="95"/>
      <c r="B74" s="324"/>
      <c r="C74" s="411"/>
      <c r="D74" s="412" t="s">
        <v>187</v>
      </c>
      <c r="E74" s="398"/>
      <c r="F74" s="397">
        <f>'1-ABA-DE-CARREGAMENTO'!C57</f>
        <v>2</v>
      </c>
      <c r="G74" s="398"/>
      <c r="H74" s="324"/>
      <c r="I74" s="95"/>
      <c r="J74" s="95"/>
      <c r="K74" s="95"/>
      <c r="L74" s="95"/>
      <c r="M74" s="95"/>
      <c r="N74" s="95"/>
      <c r="O74" s="95"/>
      <c r="P74" s="95"/>
      <c r="Q74" s="95"/>
      <c r="R74" s="95"/>
      <c r="S74" s="95"/>
      <c r="T74" s="95"/>
      <c r="U74" s="95"/>
      <c r="V74" s="95"/>
      <c r="W74" s="95"/>
      <c r="X74" s="95"/>
      <c r="Y74" s="95"/>
      <c r="Z74" s="95"/>
      <c r="AA74" s="95"/>
      <c r="AB74" s="95"/>
    </row>
    <row r="75" spans="1:28" ht="32.25" customHeight="1">
      <c r="A75" s="95"/>
      <c r="B75" s="325"/>
      <c r="C75" s="339"/>
      <c r="D75" s="413" t="s">
        <v>310</v>
      </c>
      <c r="E75" s="400"/>
      <c r="F75" s="399">
        <f>'1-ABA-DE-CARREGAMENTO'!C56</f>
        <v>3.34</v>
      </c>
      <c r="G75" s="400"/>
      <c r="H75" s="325"/>
      <c r="I75" s="168"/>
      <c r="J75" s="95"/>
      <c r="K75" s="95"/>
      <c r="L75" s="95"/>
      <c r="M75" s="95"/>
      <c r="N75" s="95"/>
      <c r="O75" s="95"/>
      <c r="P75" s="95"/>
      <c r="Q75" s="95"/>
      <c r="R75" s="95"/>
      <c r="S75" s="95"/>
      <c r="T75" s="95"/>
      <c r="U75" s="95"/>
      <c r="V75" s="95"/>
      <c r="W75" s="95"/>
      <c r="X75" s="95"/>
      <c r="Y75" s="95"/>
      <c r="Z75" s="95"/>
      <c r="AA75" s="95"/>
      <c r="AB75" s="95"/>
    </row>
    <row r="76" spans="1:28" ht="27.75" customHeight="1">
      <c r="A76" s="95"/>
      <c r="B76" s="408" t="s">
        <v>109</v>
      </c>
      <c r="C76" s="414" t="s">
        <v>189</v>
      </c>
      <c r="D76" s="415" t="s">
        <v>311</v>
      </c>
      <c r="E76" s="416"/>
      <c r="F76" s="401">
        <f>'1-ABA-DE-CARREGAMENTO'!C51</f>
        <v>20.18</v>
      </c>
      <c r="G76" s="395"/>
      <c r="H76" s="402">
        <f>ROUND(((F76*F77)-((F76*F77)*F78))*(1-0.0925),2)</f>
        <v>296.68</v>
      </c>
      <c r="I76" s="168"/>
      <c r="J76" s="95"/>
      <c r="K76" s="95"/>
      <c r="L76" s="95"/>
      <c r="M76" s="95"/>
      <c r="N76" s="95"/>
      <c r="O76" s="95"/>
      <c r="P76" s="95"/>
      <c r="Q76" s="95"/>
      <c r="R76" s="95"/>
      <c r="S76" s="95"/>
      <c r="T76" s="95"/>
      <c r="U76" s="95"/>
      <c r="V76" s="95"/>
      <c r="W76" s="95"/>
      <c r="X76" s="95"/>
      <c r="Y76" s="95"/>
      <c r="Z76" s="95"/>
      <c r="AA76" s="95"/>
      <c r="AB76" s="95"/>
    </row>
    <row r="77" spans="1:28" ht="16.5" customHeight="1">
      <c r="A77" s="95"/>
      <c r="B77" s="324"/>
      <c r="C77" s="324"/>
      <c r="D77" s="412" t="s">
        <v>191</v>
      </c>
      <c r="E77" s="398"/>
      <c r="F77" s="397">
        <f>'1-ABA-DE-CARREGAMENTO'!C55</f>
        <v>20</v>
      </c>
      <c r="G77" s="398"/>
      <c r="H77" s="324"/>
      <c r="I77" s="168"/>
      <c r="J77" s="95"/>
      <c r="K77" s="95"/>
      <c r="L77" s="95"/>
      <c r="M77" s="95"/>
      <c r="N77" s="95"/>
      <c r="O77" s="95"/>
      <c r="P77" s="95"/>
      <c r="Q77" s="95"/>
      <c r="R77" s="95"/>
      <c r="S77" s="95"/>
      <c r="T77" s="95"/>
      <c r="U77" s="95"/>
      <c r="V77" s="95"/>
      <c r="W77" s="95"/>
      <c r="X77" s="95"/>
      <c r="Y77" s="95"/>
      <c r="Z77" s="95"/>
      <c r="AA77" s="95"/>
      <c r="AB77" s="95"/>
    </row>
    <row r="78" spans="1:28" ht="16.5" customHeight="1">
      <c r="A78" s="95"/>
      <c r="B78" s="325"/>
      <c r="C78" s="325"/>
      <c r="D78" s="418" t="s">
        <v>192</v>
      </c>
      <c r="E78" s="400"/>
      <c r="F78" s="403">
        <f>'1-ABA-DE-CARREGAMENTO'!C52</f>
        <v>0.19</v>
      </c>
      <c r="G78" s="400"/>
      <c r="H78" s="325"/>
      <c r="I78" s="168"/>
      <c r="J78" s="168"/>
      <c r="K78" s="95"/>
      <c r="L78" s="95"/>
      <c r="M78" s="95"/>
      <c r="N78" s="95"/>
      <c r="O78" s="95"/>
      <c r="P78" s="95"/>
      <c r="Q78" s="95"/>
      <c r="R78" s="95"/>
      <c r="S78" s="95"/>
      <c r="T78" s="95"/>
      <c r="U78" s="95"/>
      <c r="V78" s="95"/>
      <c r="W78" s="95"/>
      <c r="X78" s="95"/>
      <c r="Y78" s="95"/>
      <c r="Z78" s="95"/>
      <c r="AA78" s="95"/>
      <c r="AB78" s="95"/>
    </row>
    <row r="79" spans="1:28" ht="16.5" customHeight="1">
      <c r="A79" s="95"/>
      <c r="B79" s="169" t="s">
        <v>111</v>
      </c>
      <c r="C79" s="380" t="s">
        <v>193</v>
      </c>
      <c r="D79" s="353"/>
      <c r="E79" s="353"/>
      <c r="F79" s="353"/>
      <c r="G79" s="359"/>
      <c r="H79" s="170">
        <v>0</v>
      </c>
      <c r="I79" s="95"/>
      <c r="J79" s="168"/>
      <c r="K79" s="95"/>
      <c r="L79" s="95"/>
      <c r="M79" s="95"/>
      <c r="N79" s="95"/>
      <c r="O79" s="95"/>
      <c r="P79" s="95"/>
      <c r="Q79" s="95"/>
      <c r="R79" s="95"/>
      <c r="S79" s="95"/>
      <c r="T79" s="95"/>
      <c r="U79" s="95"/>
      <c r="V79" s="95"/>
      <c r="W79" s="95"/>
      <c r="X79" s="95"/>
      <c r="Y79" s="95"/>
      <c r="Z79" s="95"/>
      <c r="AA79" s="95"/>
      <c r="AB79" s="95"/>
    </row>
    <row r="80" spans="1:28" ht="32.25" customHeight="1">
      <c r="A80" s="95"/>
      <c r="B80" s="114" t="s">
        <v>114</v>
      </c>
      <c r="C80" s="363" t="s">
        <v>194</v>
      </c>
      <c r="D80" s="286"/>
      <c r="E80" s="286"/>
      <c r="F80" s="286"/>
      <c r="G80" s="287"/>
      <c r="H80" s="171">
        <f>'1-ABA-DE-CARREGAMENTO'!C59</f>
        <v>17.32</v>
      </c>
      <c r="I80" s="95"/>
      <c r="J80" s="95"/>
      <c r="K80" s="95"/>
      <c r="L80" s="95"/>
      <c r="M80" s="95"/>
      <c r="N80" s="95"/>
      <c r="O80" s="95"/>
      <c r="P80" s="95"/>
      <c r="Q80" s="95"/>
      <c r="R80" s="95"/>
      <c r="S80" s="95"/>
      <c r="T80" s="95"/>
      <c r="U80" s="95"/>
      <c r="V80" s="95"/>
      <c r="W80" s="95"/>
      <c r="X80" s="95"/>
      <c r="Y80" s="95"/>
      <c r="Z80" s="95"/>
      <c r="AA80" s="95"/>
      <c r="AB80" s="95"/>
    </row>
    <row r="81" spans="1:29" ht="16.5" customHeight="1">
      <c r="A81" s="95"/>
      <c r="B81" s="114" t="s">
        <v>145</v>
      </c>
      <c r="C81" s="374" t="s">
        <v>195</v>
      </c>
      <c r="D81" s="286"/>
      <c r="E81" s="286"/>
      <c r="F81" s="286"/>
      <c r="G81" s="287"/>
      <c r="H81" s="171">
        <v>0</v>
      </c>
      <c r="I81" s="95"/>
      <c r="J81" s="95"/>
      <c r="K81" s="95"/>
      <c r="L81" s="95"/>
      <c r="M81" s="95"/>
      <c r="N81" s="95"/>
      <c r="O81" s="95"/>
      <c r="P81" s="95"/>
      <c r="Q81" s="95"/>
      <c r="R81" s="95"/>
      <c r="S81" s="95"/>
      <c r="T81" s="95"/>
      <c r="U81" s="95"/>
      <c r="V81" s="95"/>
      <c r="W81" s="95"/>
      <c r="X81" s="95"/>
      <c r="Y81" s="95"/>
      <c r="Z81" s="95"/>
      <c r="AA81" s="95"/>
      <c r="AB81" s="95"/>
    </row>
    <row r="82" spans="1:29" ht="16.5" customHeight="1">
      <c r="A82" s="95"/>
      <c r="B82" s="336" t="s">
        <v>147</v>
      </c>
      <c r="C82" s="420" t="s">
        <v>158</v>
      </c>
      <c r="D82" s="417"/>
      <c r="E82" s="286"/>
      <c r="F82" s="286"/>
      <c r="G82" s="287"/>
      <c r="H82" s="171">
        <v>0</v>
      </c>
      <c r="I82" s="95"/>
      <c r="J82" s="95"/>
      <c r="K82" s="95"/>
      <c r="L82" s="95"/>
      <c r="M82" s="95"/>
      <c r="N82" s="95"/>
      <c r="O82" s="95"/>
      <c r="P82" s="95"/>
      <c r="Q82" s="95"/>
      <c r="R82" s="95"/>
      <c r="S82" s="95"/>
      <c r="T82" s="95"/>
      <c r="U82" s="95"/>
      <c r="V82" s="95"/>
      <c r="W82" s="95"/>
      <c r="X82" s="95"/>
      <c r="Y82" s="95"/>
      <c r="Z82" s="95"/>
      <c r="AA82" s="95"/>
      <c r="AB82" s="95"/>
      <c r="AC82" s="95"/>
    </row>
    <row r="83" spans="1:29" ht="16.5" customHeight="1">
      <c r="A83" s="95"/>
      <c r="B83" s="419"/>
      <c r="C83" s="324"/>
      <c r="D83" s="417"/>
      <c r="E83" s="286"/>
      <c r="F83" s="286"/>
      <c r="G83" s="287"/>
      <c r="H83" s="171">
        <v>0</v>
      </c>
      <c r="I83" s="95"/>
      <c r="J83" s="95"/>
      <c r="K83" s="95"/>
      <c r="L83" s="95"/>
      <c r="M83" s="95"/>
      <c r="N83" s="95"/>
      <c r="O83" s="95"/>
      <c r="P83" s="95"/>
      <c r="Q83" s="95"/>
      <c r="R83" s="95"/>
      <c r="S83" s="95"/>
      <c r="T83" s="95"/>
      <c r="U83" s="95"/>
      <c r="V83" s="95"/>
      <c r="W83" s="95"/>
      <c r="X83" s="95"/>
      <c r="Y83" s="95"/>
      <c r="Z83" s="95"/>
      <c r="AA83" s="95"/>
      <c r="AB83" s="95"/>
      <c r="AC83" s="95"/>
    </row>
    <row r="84" spans="1:29" ht="16.5" customHeight="1">
      <c r="A84" s="95"/>
      <c r="B84" s="337"/>
      <c r="C84" s="325"/>
      <c r="D84" s="417"/>
      <c r="E84" s="286"/>
      <c r="F84" s="286"/>
      <c r="G84" s="287"/>
      <c r="H84" s="171">
        <v>0</v>
      </c>
      <c r="I84" s="95"/>
      <c r="J84" s="95"/>
      <c r="K84" s="95"/>
      <c r="L84" s="95"/>
      <c r="M84" s="95"/>
      <c r="N84" s="95"/>
      <c r="O84" s="95"/>
      <c r="P84" s="95"/>
      <c r="Q84" s="95"/>
      <c r="R84" s="95"/>
      <c r="S84" s="95"/>
      <c r="T84" s="95"/>
      <c r="U84" s="95"/>
      <c r="V84" s="95"/>
      <c r="W84" s="95"/>
      <c r="X84" s="95"/>
      <c r="Y84" s="95"/>
      <c r="Z84" s="95"/>
      <c r="AA84" s="95"/>
      <c r="AB84" s="95"/>
      <c r="AC84" s="95"/>
    </row>
    <row r="85" spans="1:29" ht="28.5" customHeight="1">
      <c r="A85" s="148"/>
      <c r="B85" s="385" t="s">
        <v>196</v>
      </c>
      <c r="C85" s="286"/>
      <c r="D85" s="286"/>
      <c r="E85" s="286"/>
      <c r="F85" s="286"/>
      <c r="G85" s="287"/>
      <c r="H85" s="172">
        <f>SUM(H73:H84)</f>
        <v>349.09</v>
      </c>
      <c r="I85" s="148"/>
      <c r="J85" s="148"/>
      <c r="K85" s="148"/>
      <c r="L85" s="148"/>
      <c r="M85" s="148"/>
      <c r="N85" s="148"/>
      <c r="O85" s="148"/>
      <c r="P85" s="148"/>
      <c r="Q85" s="148"/>
      <c r="R85" s="148"/>
      <c r="S85" s="148"/>
      <c r="T85" s="148"/>
      <c r="U85" s="148"/>
      <c r="V85" s="148"/>
      <c r="W85" s="148"/>
      <c r="X85" s="148"/>
      <c r="Y85" s="148"/>
      <c r="Z85" s="148"/>
      <c r="AA85" s="148"/>
      <c r="AB85" s="148"/>
      <c r="AC85" s="148"/>
    </row>
    <row r="86" spans="1:29" ht="12" customHeight="1">
      <c r="A86" s="72"/>
      <c r="B86" s="140" t="s">
        <v>132</v>
      </c>
      <c r="C86" s="421" t="s">
        <v>197</v>
      </c>
      <c r="D86" s="286"/>
      <c r="E86" s="286"/>
      <c r="F86" s="286"/>
      <c r="G86" s="286"/>
      <c r="H86" s="360"/>
      <c r="I86" s="72"/>
      <c r="J86" s="72"/>
      <c r="K86" s="72"/>
      <c r="L86" s="72"/>
      <c r="M86" s="72"/>
      <c r="N86" s="72"/>
      <c r="O86" s="72"/>
      <c r="P86" s="72"/>
      <c r="Q86" s="72"/>
      <c r="R86" s="72"/>
      <c r="S86" s="72"/>
      <c r="T86" s="72"/>
      <c r="U86" s="72"/>
      <c r="V86" s="72"/>
      <c r="W86" s="72"/>
      <c r="X86" s="72"/>
      <c r="Y86" s="72"/>
      <c r="Z86" s="72"/>
      <c r="AA86" s="72"/>
      <c r="AB86" s="72"/>
      <c r="AC86" s="72"/>
    </row>
    <row r="87" spans="1:29" ht="12" customHeight="1">
      <c r="A87" s="72"/>
      <c r="B87" s="173"/>
      <c r="C87" s="134"/>
      <c r="D87" s="134"/>
      <c r="E87" s="134"/>
      <c r="F87" s="134"/>
      <c r="G87" s="134"/>
      <c r="H87" s="174"/>
      <c r="I87" s="72"/>
      <c r="J87" s="72"/>
      <c r="K87" s="72"/>
      <c r="L87" s="72"/>
      <c r="M87" s="72"/>
      <c r="N87" s="72"/>
      <c r="O87" s="72"/>
      <c r="P87" s="72"/>
      <c r="Q87" s="72"/>
      <c r="R87" s="72"/>
      <c r="S87" s="72"/>
      <c r="T87" s="72"/>
      <c r="U87" s="72"/>
      <c r="V87" s="72"/>
      <c r="W87" s="72"/>
      <c r="X87" s="72"/>
      <c r="Y87" s="72"/>
      <c r="Z87" s="72"/>
      <c r="AA87" s="72"/>
      <c r="AB87" s="72"/>
      <c r="AC87" s="72"/>
    </row>
    <row r="88" spans="1:29" ht="30" customHeight="1">
      <c r="A88" s="72"/>
      <c r="B88" s="385" t="s">
        <v>198</v>
      </c>
      <c r="C88" s="293"/>
      <c r="D88" s="389" t="s">
        <v>199</v>
      </c>
      <c r="E88" s="286"/>
      <c r="F88" s="286"/>
      <c r="G88" s="286"/>
      <c r="H88" s="293"/>
      <c r="I88" s="72"/>
      <c r="J88" s="72"/>
      <c r="K88" s="72"/>
      <c r="L88" s="72"/>
      <c r="M88" s="72"/>
      <c r="N88" s="72"/>
      <c r="O88" s="72"/>
      <c r="P88" s="72"/>
      <c r="Q88" s="72"/>
      <c r="R88" s="72"/>
      <c r="S88" s="72"/>
      <c r="T88" s="72"/>
      <c r="U88" s="72"/>
      <c r="V88" s="72"/>
      <c r="W88" s="72"/>
      <c r="X88" s="72"/>
      <c r="Y88" s="72"/>
      <c r="Z88" s="72"/>
      <c r="AA88" s="72"/>
      <c r="AB88" s="72"/>
      <c r="AC88" s="72"/>
    </row>
    <row r="89" spans="1:29" ht="18.75" customHeight="1">
      <c r="A89" s="72"/>
      <c r="B89" s="175">
        <v>2</v>
      </c>
      <c r="C89" s="422" t="s">
        <v>164</v>
      </c>
      <c r="D89" s="286"/>
      <c r="E89" s="286"/>
      <c r="F89" s="286"/>
      <c r="G89" s="287"/>
      <c r="H89" s="176" t="s">
        <v>165</v>
      </c>
      <c r="I89" s="72"/>
      <c r="J89" s="72"/>
      <c r="K89" s="72"/>
      <c r="L89" s="72"/>
      <c r="M89" s="72"/>
      <c r="N89" s="72"/>
      <c r="O89" s="72"/>
      <c r="P89" s="72"/>
      <c r="Q89" s="72"/>
      <c r="R89" s="72"/>
      <c r="S89" s="72"/>
      <c r="T89" s="72"/>
      <c r="U89" s="72"/>
      <c r="V89" s="72"/>
      <c r="W89" s="72"/>
      <c r="X89" s="72"/>
      <c r="Y89" s="72"/>
      <c r="Z89" s="72"/>
      <c r="AA89" s="72"/>
      <c r="AB89" s="72"/>
      <c r="AC89" s="72"/>
    </row>
    <row r="90" spans="1:29" ht="15" customHeight="1">
      <c r="A90" s="95"/>
      <c r="B90" s="177" t="s">
        <v>200</v>
      </c>
      <c r="C90" s="363" t="s">
        <v>201</v>
      </c>
      <c r="D90" s="286"/>
      <c r="E90" s="286"/>
      <c r="F90" s="286"/>
      <c r="G90" s="287"/>
      <c r="H90" s="152">
        <f>H57</f>
        <v>245.78412562799997</v>
      </c>
      <c r="I90" s="95"/>
      <c r="J90" s="95"/>
      <c r="K90" s="95"/>
      <c r="L90" s="95"/>
      <c r="M90" s="95"/>
      <c r="N90" s="95"/>
      <c r="O90" s="95"/>
      <c r="P90" s="95"/>
      <c r="Q90" s="95"/>
      <c r="R90" s="95"/>
      <c r="S90" s="95"/>
      <c r="T90" s="95"/>
      <c r="U90" s="95"/>
      <c r="V90" s="95"/>
      <c r="W90" s="95"/>
      <c r="X90" s="95"/>
      <c r="Y90" s="95"/>
      <c r="Z90" s="95"/>
      <c r="AA90" s="95"/>
      <c r="AB90" s="95"/>
      <c r="AC90" s="95"/>
    </row>
    <row r="91" spans="1:29" ht="15" customHeight="1">
      <c r="A91" s="95"/>
      <c r="B91" s="177" t="s">
        <v>202</v>
      </c>
      <c r="C91" s="363" t="s">
        <v>203</v>
      </c>
      <c r="D91" s="286"/>
      <c r="E91" s="286"/>
      <c r="F91" s="286"/>
      <c r="G91" s="287"/>
      <c r="H91" s="152">
        <f>H69</f>
        <v>582.2600000000001</v>
      </c>
      <c r="I91" s="95"/>
      <c r="J91" s="95"/>
      <c r="K91" s="95"/>
      <c r="L91" s="95"/>
      <c r="M91" s="95"/>
      <c r="N91" s="95"/>
      <c r="O91" s="95"/>
      <c r="P91" s="95"/>
      <c r="Q91" s="95"/>
      <c r="R91" s="95"/>
      <c r="S91" s="95"/>
      <c r="T91" s="95"/>
      <c r="U91" s="95"/>
      <c r="V91" s="95"/>
      <c r="W91" s="95"/>
      <c r="X91" s="95"/>
      <c r="Y91" s="95"/>
      <c r="Z91" s="95"/>
      <c r="AA91" s="95"/>
      <c r="AB91" s="95"/>
      <c r="AC91" s="95"/>
    </row>
    <row r="92" spans="1:29" ht="15" customHeight="1">
      <c r="A92" s="95"/>
      <c r="B92" s="177" t="s">
        <v>204</v>
      </c>
      <c r="C92" s="374" t="s">
        <v>184</v>
      </c>
      <c r="D92" s="286"/>
      <c r="E92" s="286"/>
      <c r="F92" s="286"/>
      <c r="G92" s="287"/>
      <c r="H92" s="152">
        <f>H85</f>
        <v>349.09</v>
      </c>
      <c r="I92" s="95"/>
      <c r="J92" s="95"/>
      <c r="K92" s="95"/>
      <c r="L92" s="95"/>
      <c r="M92" s="95"/>
      <c r="N92" s="95"/>
      <c r="O92" s="95"/>
      <c r="P92" s="95"/>
      <c r="Q92" s="95"/>
      <c r="R92" s="95"/>
      <c r="S92" s="95"/>
      <c r="T92" s="95"/>
      <c r="U92" s="95"/>
      <c r="V92" s="95"/>
      <c r="W92" s="95"/>
      <c r="X92" s="95"/>
      <c r="Y92" s="95"/>
      <c r="Z92" s="95"/>
      <c r="AA92" s="95"/>
      <c r="AB92" s="95"/>
      <c r="AC92" s="95"/>
    </row>
    <row r="93" spans="1:29" ht="28.5" customHeight="1">
      <c r="A93" s="95"/>
      <c r="B93" s="423" t="s">
        <v>205</v>
      </c>
      <c r="C93" s="376"/>
      <c r="D93" s="376"/>
      <c r="E93" s="376"/>
      <c r="F93" s="376"/>
      <c r="G93" s="377"/>
      <c r="H93" s="178">
        <f>SUM(H90:H92)</f>
        <v>1177.134125628</v>
      </c>
      <c r="I93" s="95"/>
      <c r="J93" s="95"/>
      <c r="K93" s="95"/>
      <c r="L93" s="95"/>
      <c r="M93" s="95"/>
      <c r="N93" s="95"/>
      <c r="O93" s="95"/>
      <c r="P93" s="95"/>
      <c r="Q93" s="95"/>
      <c r="R93" s="95"/>
      <c r="S93" s="95"/>
      <c r="T93" s="95"/>
      <c r="U93" s="95"/>
      <c r="V93" s="95"/>
      <c r="W93" s="95"/>
      <c r="X93" s="95"/>
      <c r="Y93" s="95"/>
      <c r="Z93" s="95"/>
      <c r="AA93" s="95"/>
      <c r="AB93" s="95"/>
      <c r="AC93" s="95"/>
    </row>
    <row r="94" spans="1:29" ht="78" customHeight="1">
      <c r="A94" s="95"/>
      <c r="B94" s="14"/>
      <c r="C94" s="179"/>
      <c r="D94" s="179"/>
      <c r="E94" s="179"/>
      <c r="F94" s="179"/>
      <c r="G94" s="179"/>
      <c r="H94" s="180"/>
      <c r="I94" s="95"/>
      <c r="J94" s="95"/>
      <c r="K94" s="95"/>
      <c r="L94" s="95"/>
      <c r="M94" s="95"/>
      <c r="N94" s="95"/>
      <c r="O94" s="95"/>
      <c r="P94" s="95"/>
      <c r="Q94" s="95"/>
      <c r="R94" s="95"/>
      <c r="S94" s="95"/>
      <c r="T94" s="95"/>
      <c r="U94" s="95"/>
      <c r="V94" s="95"/>
      <c r="W94" s="95"/>
      <c r="X94" s="95"/>
      <c r="Y94" s="95"/>
      <c r="Z94" s="95"/>
      <c r="AA94" s="95"/>
      <c r="AB94" s="95"/>
      <c r="AC94" s="95"/>
    </row>
    <row r="95" spans="1:29" ht="19.5" customHeight="1">
      <c r="A95" s="95"/>
      <c r="B95" s="424" t="s">
        <v>206</v>
      </c>
      <c r="C95" s="333"/>
      <c r="D95" s="422" t="s">
        <v>207</v>
      </c>
      <c r="E95" s="286"/>
      <c r="F95" s="286"/>
      <c r="G95" s="286"/>
      <c r="H95" s="293"/>
      <c r="I95" s="95"/>
      <c r="J95" s="95"/>
      <c r="K95" s="95"/>
      <c r="L95" s="95"/>
      <c r="M95" s="95"/>
      <c r="N95" s="95"/>
      <c r="O95" s="95"/>
      <c r="P95" s="95"/>
      <c r="Q95" s="95"/>
      <c r="R95" s="95"/>
      <c r="S95" s="95"/>
      <c r="T95" s="95"/>
      <c r="U95" s="95"/>
      <c r="V95" s="95"/>
      <c r="W95" s="95"/>
      <c r="X95" s="95"/>
      <c r="Y95" s="95"/>
      <c r="Z95" s="95"/>
      <c r="AA95" s="95"/>
      <c r="AB95" s="95"/>
      <c r="AC95" s="95"/>
    </row>
    <row r="96" spans="1:29" ht="15.75" customHeight="1">
      <c r="A96" s="72"/>
      <c r="B96" s="151"/>
      <c r="C96" s="334" t="s">
        <v>164</v>
      </c>
      <c r="D96" s="286"/>
      <c r="E96" s="286"/>
      <c r="F96" s="286"/>
      <c r="G96" s="287"/>
      <c r="H96" s="137" t="s">
        <v>165</v>
      </c>
      <c r="I96" s="72"/>
      <c r="J96" s="72"/>
      <c r="K96" s="72"/>
      <c r="L96" s="72"/>
      <c r="M96" s="72"/>
      <c r="N96" s="72"/>
      <c r="O96" s="72"/>
      <c r="P96" s="72"/>
      <c r="Q96" s="72"/>
      <c r="R96" s="72"/>
      <c r="S96" s="72"/>
      <c r="T96" s="72"/>
      <c r="U96" s="72"/>
      <c r="V96" s="72"/>
      <c r="W96" s="72"/>
      <c r="X96" s="72"/>
      <c r="Y96" s="72"/>
      <c r="Z96" s="72"/>
      <c r="AA96" s="72"/>
      <c r="AB96" s="72"/>
      <c r="AC96" s="72"/>
    </row>
    <row r="97" spans="1:29" ht="15" customHeight="1">
      <c r="A97" s="72"/>
      <c r="B97" s="114" t="s">
        <v>107</v>
      </c>
      <c r="C97" s="425" t="s">
        <v>208</v>
      </c>
      <c r="D97" s="286"/>
      <c r="E97" s="286"/>
      <c r="F97" s="286"/>
      <c r="G97" s="287"/>
      <c r="H97" s="181">
        <f>ROUND((H48/12)+(H53/12)+(H48/12/12)+(H54/12),2)*0.05</f>
        <v>7.891</v>
      </c>
      <c r="I97" s="72"/>
      <c r="J97" s="72"/>
      <c r="K97" s="72"/>
      <c r="L97" s="72"/>
      <c r="M97" s="72"/>
      <c r="N97" s="72"/>
      <c r="O97" s="72"/>
      <c r="P97" s="72"/>
      <c r="Q97" s="72"/>
      <c r="R97" s="72"/>
      <c r="S97" s="72"/>
      <c r="T97" s="72"/>
      <c r="U97" s="72"/>
      <c r="V97" s="72"/>
      <c r="W97" s="72"/>
      <c r="X97" s="72"/>
      <c r="Y97" s="72"/>
      <c r="Z97" s="72"/>
      <c r="AA97" s="72"/>
      <c r="AB97" s="72"/>
      <c r="AC97" s="72"/>
    </row>
    <row r="98" spans="1:29" ht="15" customHeight="1">
      <c r="A98" s="72"/>
      <c r="B98" s="114" t="s">
        <v>109</v>
      </c>
      <c r="C98" s="425" t="s">
        <v>209</v>
      </c>
      <c r="D98" s="286"/>
      <c r="E98" s="286"/>
      <c r="F98" s="286"/>
      <c r="G98" s="287"/>
      <c r="H98" s="181">
        <f>H97*F68</f>
        <v>0.63128000000000006</v>
      </c>
      <c r="I98" s="72"/>
      <c r="J98" s="72"/>
      <c r="K98" s="72"/>
      <c r="L98" s="72"/>
      <c r="M98" s="72"/>
      <c r="N98" s="72"/>
      <c r="O98" s="72"/>
      <c r="P98" s="72"/>
      <c r="Q98" s="72"/>
      <c r="R98" s="72"/>
      <c r="S98" s="72"/>
      <c r="T98" s="72"/>
      <c r="U98" s="72"/>
      <c r="V98" s="72"/>
      <c r="W98" s="72"/>
      <c r="X98" s="72"/>
      <c r="Y98" s="72"/>
      <c r="Z98" s="72"/>
      <c r="AA98" s="72"/>
      <c r="AB98" s="72"/>
      <c r="AC98" s="72"/>
    </row>
    <row r="99" spans="1:29" ht="15" customHeight="1">
      <c r="A99" s="72"/>
      <c r="B99" s="114" t="s">
        <v>111</v>
      </c>
      <c r="C99" s="428" t="s">
        <v>312</v>
      </c>
      <c r="D99" s="286"/>
      <c r="E99" s="286"/>
      <c r="F99" s="286"/>
      <c r="G99" s="287"/>
      <c r="H99" s="181">
        <f>ROUND((((H48*0.08)*0.4)*0.06),2)</f>
        <v>3.04</v>
      </c>
      <c r="I99" s="72"/>
      <c r="J99" s="72"/>
      <c r="K99" s="72"/>
      <c r="L99" s="72"/>
      <c r="M99" s="72"/>
      <c r="N99" s="72"/>
      <c r="O99" s="72"/>
      <c r="P99" s="72"/>
      <c r="Q99" s="72"/>
      <c r="R99" s="72"/>
      <c r="S99" s="72"/>
      <c r="T99" s="72"/>
      <c r="U99" s="72"/>
      <c r="V99" s="72"/>
      <c r="W99" s="72"/>
      <c r="X99" s="72"/>
      <c r="Y99" s="72"/>
      <c r="Z99" s="72"/>
      <c r="AA99" s="72"/>
      <c r="AB99" s="72"/>
      <c r="AC99" s="72"/>
    </row>
    <row r="100" spans="1:29" ht="15" customHeight="1">
      <c r="A100" s="72"/>
      <c r="B100" s="114" t="s">
        <v>114</v>
      </c>
      <c r="C100" s="425" t="s">
        <v>211</v>
      </c>
      <c r="D100" s="286"/>
      <c r="E100" s="286"/>
      <c r="F100" s="286"/>
      <c r="G100" s="287"/>
      <c r="H100" s="181">
        <f>ROUND(((H48/30)*7)/H14*0.9,2)</f>
        <v>11.08</v>
      </c>
      <c r="I100" s="72"/>
      <c r="J100" s="72"/>
      <c r="K100" s="72"/>
      <c r="L100" s="72"/>
      <c r="M100" s="72"/>
      <c r="N100" s="72"/>
      <c r="O100" s="72"/>
      <c r="P100" s="72"/>
      <c r="Q100" s="72"/>
      <c r="R100" s="72"/>
      <c r="S100" s="72"/>
      <c r="T100" s="72"/>
      <c r="U100" s="72"/>
      <c r="V100" s="72"/>
      <c r="W100" s="72"/>
      <c r="X100" s="72"/>
      <c r="Y100" s="72"/>
      <c r="Z100" s="72"/>
      <c r="AA100" s="72"/>
      <c r="AB100" s="72"/>
      <c r="AC100" s="72"/>
    </row>
    <row r="101" spans="1:29" ht="15" customHeight="1">
      <c r="A101" s="72"/>
      <c r="B101" s="114" t="s">
        <v>145</v>
      </c>
      <c r="C101" s="425" t="s">
        <v>212</v>
      </c>
      <c r="D101" s="286"/>
      <c r="E101" s="286"/>
      <c r="F101" s="286"/>
      <c r="G101" s="287"/>
      <c r="H101" s="182">
        <f>ROUND(H100*F69,2)</f>
        <v>4.08</v>
      </c>
      <c r="I101" s="72"/>
      <c r="J101" s="72"/>
      <c r="K101" s="72"/>
      <c r="L101" s="72"/>
      <c r="M101" s="72"/>
      <c r="N101" s="72"/>
      <c r="O101" s="72"/>
      <c r="P101" s="72"/>
      <c r="Q101" s="72"/>
      <c r="R101" s="72"/>
      <c r="S101" s="72"/>
      <c r="T101" s="72"/>
      <c r="U101" s="72"/>
      <c r="V101" s="72"/>
      <c r="W101" s="72"/>
      <c r="X101" s="72"/>
      <c r="Y101" s="72"/>
      <c r="Z101" s="72"/>
      <c r="AA101" s="72"/>
      <c r="AB101" s="72"/>
      <c r="AC101" s="72"/>
    </row>
    <row r="102" spans="1:29" ht="15" customHeight="1">
      <c r="A102" s="72"/>
      <c r="B102" s="114" t="s">
        <v>114</v>
      </c>
      <c r="C102" s="428" t="s">
        <v>313</v>
      </c>
      <c r="D102" s="286"/>
      <c r="E102" s="286"/>
      <c r="F102" s="286"/>
      <c r="G102" s="287"/>
      <c r="H102" s="181">
        <f>ROUND(0.08*0.4*(H48+H53+H54+H109)*0.9,2)</f>
        <v>55.52</v>
      </c>
      <c r="I102" s="72"/>
      <c r="J102" s="72"/>
      <c r="K102" s="72"/>
      <c r="L102" s="72"/>
      <c r="M102" s="72"/>
      <c r="N102" s="72"/>
      <c r="O102" s="72"/>
      <c r="P102" s="72"/>
      <c r="Q102" s="72"/>
      <c r="R102" s="72"/>
      <c r="S102" s="72"/>
      <c r="T102" s="72"/>
      <c r="U102" s="72"/>
      <c r="V102" s="72"/>
      <c r="W102" s="72"/>
      <c r="X102" s="72"/>
      <c r="Y102" s="72"/>
      <c r="Z102" s="72"/>
      <c r="AA102" s="72"/>
      <c r="AB102" s="72"/>
      <c r="AC102" s="72"/>
    </row>
    <row r="103" spans="1:29" ht="28.5" customHeight="1">
      <c r="A103" s="95"/>
      <c r="B103" s="423" t="s">
        <v>214</v>
      </c>
      <c r="C103" s="376"/>
      <c r="D103" s="376"/>
      <c r="E103" s="377"/>
      <c r="F103" s="429"/>
      <c r="G103" s="377"/>
      <c r="H103" s="178">
        <f>SUM(H97:H102)</f>
        <v>82.242279999999994</v>
      </c>
      <c r="I103" s="95"/>
      <c r="J103" s="95"/>
      <c r="K103" s="95"/>
      <c r="L103" s="95"/>
      <c r="M103" s="95"/>
      <c r="N103" s="95"/>
      <c r="O103" s="95"/>
      <c r="P103" s="95"/>
      <c r="Q103" s="95"/>
      <c r="R103" s="95"/>
      <c r="S103" s="95"/>
      <c r="T103" s="95"/>
      <c r="U103" s="95"/>
      <c r="V103" s="95"/>
      <c r="W103" s="95"/>
      <c r="X103" s="95"/>
      <c r="Y103" s="95"/>
      <c r="Z103" s="95"/>
      <c r="AA103" s="95"/>
      <c r="AB103" s="95"/>
      <c r="AC103" s="95"/>
    </row>
    <row r="104" spans="1:29" ht="16.5" customHeight="1">
      <c r="A104" s="72"/>
      <c r="B104" s="107"/>
      <c r="C104" s="107"/>
      <c r="D104" s="107"/>
      <c r="E104" s="107"/>
      <c r="F104" s="107"/>
      <c r="G104" s="107"/>
      <c r="H104" s="107"/>
      <c r="I104" s="72"/>
      <c r="J104" s="72"/>
      <c r="K104" s="72"/>
      <c r="L104" s="72"/>
      <c r="M104" s="72"/>
      <c r="N104" s="72"/>
      <c r="O104" s="72"/>
      <c r="P104" s="72"/>
      <c r="Q104" s="72"/>
      <c r="R104" s="72"/>
      <c r="S104" s="72"/>
      <c r="T104" s="72"/>
      <c r="U104" s="72"/>
      <c r="V104" s="72"/>
      <c r="W104" s="72"/>
      <c r="X104" s="72"/>
      <c r="Y104" s="72"/>
      <c r="Z104" s="72"/>
      <c r="AA104" s="72"/>
      <c r="AB104" s="72"/>
      <c r="AC104" s="72"/>
    </row>
    <row r="105" spans="1:29" ht="17.25" customHeight="1">
      <c r="A105" s="148"/>
      <c r="B105" s="424" t="s">
        <v>215</v>
      </c>
      <c r="C105" s="333"/>
      <c r="D105" s="430" t="s">
        <v>216</v>
      </c>
      <c r="E105" s="298"/>
      <c r="F105" s="298"/>
      <c r="G105" s="298"/>
      <c r="H105" s="299"/>
      <c r="I105" s="183"/>
      <c r="J105" s="148"/>
      <c r="K105" s="148"/>
      <c r="L105" s="148"/>
      <c r="M105" s="148"/>
      <c r="N105" s="148"/>
      <c r="O105" s="148"/>
      <c r="P105" s="148"/>
      <c r="Q105" s="148"/>
      <c r="R105" s="148"/>
      <c r="S105" s="148"/>
      <c r="T105" s="148"/>
      <c r="U105" s="148"/>
      <c r="V105" s="148"/>
      <c r="W105" s="148"/>
      <c r="X105" s="148"/>
      <c r="Y105" s="148"/>
      <c r="Z105" s="148"/>
      <c r="AA105" s="148"/>
      <c r="AB105" s="148"/>
      <c r="AC105" s="148"/>
    </row>
    <row r="106" spans="1:29" ht="33.75" customHeight="1">
      <c r="A106" s="148"/>
      <c r="B106" s="431" t="s">
        <v>314</v>
      </c>
      <c r="C106" s="286"/>
      <c r="D106" s="286"/>
      <c r="E106" s="286"/>
      <c r="F106" s="286"/>
      <c r="G106" s="287"/>
      <c r="H106" s="184">
        <f>H48+H90</f>
        <v>1828.0541256279998</v>
      </c>
      <c r="I106" s="183"/>
      <c r="J106" s="148"/>
      <c r="K106" s="148"/>
      <c r="L106" s="148"/>
      <c r="M106" s="148"/>
      <c r="N106" s="148"/>
      <c r="O106" s="148"/>
      <c r="P106" s="148"/>
      <c r="Q106" s="148"/>
      <c r="R106" s="148"/>
      <c r="S106" s="148"/>
      <c r="T106" s="148"/>
      <c r="U106" s="148"/>
      <c r="V106" s="148"/>
      <c r="W106" s="148"/>
      <c r="X106" s="148"/>
      <c r="Y106" s="148"/>
      <c r="Z106" s="148"/>
      <c r="AA106" s="148"/>
      <c r="AB106" s="148"/>
      <c r="AC106" s="148"/>
    </row>
    <row r="107" spans="1:29" ht="17.25" customHeight="1">
      <c r="A107" s="72"/>
      <c r="B107" s="385" t="s">
        <v>218</v>
      </c>
      <c r="C107" s="293"/>
      <c r="D107" s="389" t="s">
        <v>219</v>
      </c>
      <c r="E107" s="286"/>
      <c r="F107" s="286"/>
      <c r="G107" s="286"/>
      <c r="H107" s="287"/>
      <c r="J107" s="72"/>
      <c r="K107" s="72"/>
      <c r="L107" s="72"/>
      <c r="M107" s="72"/>
      <c r="N107" s="72"/>
      <c r="O107" s="72"/>
      <c r="P107" s="72"/>
      <c r="Q107" s="72"/>
      <c r="R107" s="72"/>
      <c r="S107" s="72"/>
      <c r="T107" s="72"/>
      <c r="U107" s="72"/>
      <c r="V107" s="72"/>
      <c r="W107" s="72"/>
      <c r="X107" s="72"/>
      <c r="Y107" s="72"/>
      <c r="Z107" s="72"/>
      <c r="AA107" s="72"/>
      <c r="AB107" s="72"/>
      <c r="AC107" s="72"/>
    </row>
    <row r="108" spans="1:29" ht="15.75" customHeight="1">
      <c r="A108" s="72"/>
      <c r="B108" s="185"/>
      <c r="C108" s="432" t="s">
        <v>164</v>
      </c>
      <c r="D108" s="286"/>
      <c r="E108" s="286"/>
      <c r="F108" s="286"/>
      <c r="G108" s="287"/>
      <c r="H108" s="186" t="s">
        <v>165</v>
      </c>
      <c r="I108" s="187"/>
      <c r="J108" s="72"/>
      <c r="K108" s="72"/>
      <c r="L108" s="72"/>
      <c r="M108" s="72"/>
      <c r="N108" s="72"/>
      <c r="O108" s="72"/>
      <c r="P108" s="72"/>
      <c r="Q108" s="72"/>
      <c r="R108" s="72"/>
      <c r="S108" s="72"/>
      <c r="T108" s="72"/>
      <c r="U108" s="72"/>
      <c r="V108" s="72"/>
      <c r="W108" s="72"/>
      <c r="X108" s="72"/>
      <c r="Y108" s="72"/>
      <c r="Z108" s="72"/>
      <c r="AA108" s="72"/>
      <c r="AB108" s="72"/>
      <c r="AC108" s="72"/>
    </row>
    <row r="109" spans="1:29" ht="19.5" customHeight="1">
      <c r="A109" s="72"/>
      <c r="B109" s="114" t="s">
        <v>107</v>
      </c>
      <c r="C109" s="120" t="s">
        <v>220</v>
      </c>
      <c r="D109" s="433"/>
      <c r="E109" s="286"/>
      <c r="F109" s="286"/>
      <c r="G109" s="287"/>
      <c r="H109" s="152">
        <f>H106*0.09075</f>
        <v>165.89591190074097</v>
      </c>
      <c r="I109" s="188" t="s">
        <v>221</v>
      </c>
      <c r="J109" s="72"/>
      <c r="K109" s="72"/>
      <c r="L109" s="72"/>
      <c r="M109" s="72"/>
      <c r="N109" s="72"/>
      <c r="O109" s="72"/>
      <c r="P109" s="72"/>
      <c r="Q109" s="72"/>
      <c r="R109" s="72"/>
      <c r="S109" s="72"/>
      <c r="T109" s="72"/>
      <c r="U109" s="72"/>
      <c r="V109" s="72"/>
      <c r="W109" s="72"/>
      <c r="X109" s="72"/>
      <c r="Y109" s="72"/>
      <c r="Z109" s="72"/>
      <c r="AA109" s="72"/>
      <c r="AB109" s="72"/>
      <c r="AC109" s="72"/>
    </row>
    <row r="110" spans="1:29" ht="19.5" customHeight="1">
      <c r="A110" s="72"/>
      <c r="B110" s="114" t="s">
        <v>109</v>
      </c>
      <c r="C110" s="189" t="s">
        <v>222</v>
      </c>
      <c r="D110" s="155"/>
      <c r="E110" s="155"/>
      <c r="F110" s="155"/>
      <c r="G110" s="190"/>
      <c r="H110" s="152">
        <f>(((H48)/30)*2.96)/12</f>
        <v>13.009775555555557</v>
      </c>
      <c r="I110" s="191" t="s">
        <v>223</v>
      </c>
      <c r="J110" s="72"/>
      <c r="K110" s="72"/>
      <c r="L110" s="72"/>
      <c r="M110" s="72"/>
      <c r="N110" s="72"/>
      <c r="O110" s="72"/>
      <c r="P110" s="72"/>
      <c r="Q110" s="72"/>
      <c r="R110" s="72"/>
      <c r="S110" s="72"/>
      <c r="T110" s="72"/>
      <c r="U110" s="72"/>
      <c r="V110" s="72"/>
      <c r="W110" s="72"/>
      <c r="X110" s="72"/>
      <c r="Y110" s="72"/>
      <c r="Z110" s="72"/>
      <c r="AA110" s="72"/>
      <c r="AB110" s="72"/>
      <c r="AC110" s="72"/>
    </row>
    <row r="111" spans="1:29" ht="19.5" customHeight="1">
      <c r="A111" s="72"/>
      <c r="B111" s="114" t="s">
        <v>111</v>
      </c>
      <c r="C111" s="189" t="s">
        <v>224</v>
      </c>
      <c r="D111" s="155"/>
      <c r="E111" s="155"/>
      <c r="F111" s="155"/>
      <c r="G111" s="190"/>
      <c r="H111" s="152">
        <f>IF(I110="S",((((5/30)*(H48))/12)*0.015),IF(I110="N",0,"INFORME S ou N"))</f>
        <v>0.32963958333333332</v>
      </c>
      <c r="I111" s="188" t="s">
        <v>221</v>
      </c>
      <c r="J111" s="72"/>
      <c r="K111" s="72"/>
      <c r="L111" s="72"/>
      <c r="M111" s="72"/>
      <c r="N111" s="72"/>
      <c r="O111" s="72"/>
      <c r="P111" s="72"/>
      <c r="Q111" s="72"/>
      <c r="R111" s="72"/>
      <c r="S111" s="72"/>
      <c r="T111" s="72"/>
      <c r="U111" s="72"/>
      <c r="V111" s="72"/>
      <c r="W111" s="72"/>
      <c r="X111" s="72"/>
      <c r="Y111" s="72"/>
      <c r="Z111" s="72"/>
      <c r="AA111" s="72"/>
      <c r="AB111" s="72"/>
      <c r="AC111" s="72"/>
    </row>
    <row r="112" spans="1:29" ht="19.5" customHeight="1">
      <c r="A112" s="72"/>
      <c r="B112" s="114" t="s">
        <v>114</v>
      </c>
      <c r="C112" s="189" t="s">
        <v>225</v>
      </c>
      <c r="D112" s="155"/>
      <c r="E112" s="155"/>
      <c r="F112" s="155"/>
      <c r="G112" s="190"/>
      <c r="H112" s="152">
        <f>ROUND((((15/30)*H48)/12)*0.0078,2)</f>
        <v>0.51</v>
      </c>
      <c r="I112" s="191" t="s">
        <v>223</v>
      </c>
      <c r="J112" s="72"/>
      <c r="K112" s="72"/>
      <c r="L112" s="72"/>
      <c r="M112" s="72"/>
      <c r="N112" s="72"/>
      <c r="O112" s="72"/>
      <c r="P112" s="72"/>
      <c r="Q112" s="72"/>
      <c r="R112" s="72"/>
      <c r="S112" s="72"/>
      <c r="T112" s="72"/>
      <c r="U112" s="72"/>
      <c r="V112" s="72"/>
      <c r="W112" s="72"/>
      <c r="X112" s="72"/>
      <c r="Y112" s="72"/>
      <c r="Z112" s="72"/>
      <c r="AA112" s="72"/>
      <c r="AB112" s="72"/>
      <c r="AC112" s="72"/>
    </row>
    <row r="113" spans="1:29" ht="19.5" customHeight="1">
      <c r="A113" s="72"/>
      <c r="B113" s="114" t="s">
        <v>145</v>
      </c>
      <c r="C113" s="189" t="s">
        <v>226</v>
      </c>
      <c r="D113" s="155"/>
      <c r="E113" s="155"/>
      <c r="F113" s="155"/>
      <c r="G113" s="190"/>
      <c r="H113" s="152">
        <f>IF(I112="S",(((1+1/3)*(4/12))*(H48))/12*0.02,IF(I112="N",0,"INFORME S ou N"))</f>
        <v>1.1720518518518519</v>
      </c>
      <c r="I113" s="72"/>
      <c r="J113" s="72"/>
      <c r="K113" s="72"/>
      <c r="L113" s="72"/>
      <c r="M113" s="72"/>
      <c r="N113" s="72"/>
      <c r="O113" s="72"/>
      <c r="P113" s="72"/>
      <c r="Q113" s="72"/>
      <c r="R113" s="72"/>
      <c r="S113" s="72"/>
      <c r="T113" s="72"/>
      <c r="U113" s="72"/>
      <c r="V113" s="72"/>
      <c r="W113" s="72"/>
      <c r="X113" s="72"/>
      <c r="Y113" s="72"/>
      <c r="Z113" s="72"/>
      <c r="AA113" s="72"/>
      <c r="AB113" s="72"/>
      <c r="AC113" s="72"/>
    </row>
    <row r="114" spans="1:29" ht="19.5" customHeight="1">
      <c r="A114" s="72"/>
      <c r="B114" s="192" t="s">
        <v>147</v>
      </c>
      <c r="C114" s="425" t="s">
        <v>227</v>
      </c>
      <c r="D114" s="286"/>
      <c r="E114" s="286"/>
      <c r="F114" s="286"/>
      <c r="G114" s="287"/>
      <c r="H114" s="171">
        <f>(((H48)/30))*5/12</f>
        <v>21.975972222222225</v>
      </c>
      <c r="I114" s="72"/>
      <c r="J114" s="72"/>
      <c r="K114" s="72"/>
      <c r="L114" s="72"/>
      <c r="M114" s="72"/>
      <c r="N114" s="72"/>
      <c r="O114" s="72"/>
      <c r="P114" s="72"/>
      <c r="Q114" s="72"/>
      <c r="R114" s="72"/>
      <c r="S114" s="72"/>
      <c r="T114" s="72"/>
      <c r="U114" s="72"/>
      <c r="V114" s="72"/>
      <c r="W114" s="72"/>
      <c r="X114" s="72"/>
      <c r="Y114" s="72"/>
      <c r="Z114" s="72"/>
      <c r="AA114" s="72"/>
      <c r="AB114" s="72"/>
      <c r="AC114" s="72"/>
    </row>
    <row r="115" spans="1:29" ht="14.25" customHeight="1">
      <c r="A115" s="72"/>
      <c r="B115" s="193"/>
      <c r="C115" s="22"/>
      <c r="D115" s="194"/>
      <c r="E115" s="195"/>
      <c r="F115" s="196"/>
      <c r="G115" s="197" t="s">
        <v>228</v>
      </c>
      <c r="H115" s="198">
        <f>SUM(H109:H114)</f>
        <v>202.89335111370394</v>
      </c>
      <c r="I115" s="72"/>
      <c r="J115" s="72"/>
      <c r="K115" s="72"/>
      <c r="L115" s="72"/>
      <c r="M115" s="72"/>
      <c r="N115" s="72"/>
      <c r="O115" s="72"/>
      <c r="P115" s="72"/>
      <c r="Q115" s="72"/>
      <c r="R115" s="72"/>
      <c r="S115" s="72"/>
      <c r="T115" s="72"/>
      <c r="U115" s="72"/>
      <c r="V115" s="72"/>
      <c r="W115" s="72"/>
      <c r="X115" s="72"/>
      <c r="Y115" s="72"/>
      <c r="Z115" s="72"/>
      <c r="AA115" s="72"/>
      <c r="AB115" s="72"/>
      <c r="AC115" s="72"/>
    </row>
    <row r="116" spans="1:29" ht="14.25" customHeight="1">
      <c r="A116" s="72"/>
      <c r="B116" s="199" t="s">
        <v>149</v>
      </c>
      <c r="C116" s="200" t="s">
        <v>229</v>
      </c>
      <c r="D116" s="200"/>
      <c r="E116" s="201"/>
      <c r="F116" s="202"/>
      <c r="G116" s="203"/>
      <c r="H116" s="204">
        <f>H115*F69</f>
        <v>74.664753209843056</v>
      </c>
      <c r="I116" s="72"/>
      <c r="J116" s="72"/>
      <c r="K116" s="72"/>
      <c r="L116" s="72"/>
      <c r="M116" s="72"/>
      <c r="N116" s="72"/>
      <c r="O116" s="72"/>
      <c r="P116" s="72"/>
      <c r="Q116" s="72"/>
      <c r="R116" s="72"/>
      <c r="S116" s="72"/>
      <c r="T116" s="72"/>
      <c r="U116" s="72"/>
      <c r="V116" s="72"/>
      <c r="W116" s="72"/>
      <c r="X116" s="72"/>
      <c r="Y116" s="72"/>
      <c r="Z116" s="72"/>
      <c r="AA116" s="72"/>
      <c r="AB116" s="72"/>
      <c r="AC116" s="72"/>
    </row>
    <row r="117" spans="1:29" ht="18.75" customHeight="1">
      <c r="A117" s="148"/>
      <c r="B117" s="361" t="s">
        <v>230</v>
      </c>
      <c r="C117" s="286"/>
      <c r="D117" s="286"/>
      <c r="E117" s="286"/>
      <c r="F117" s="286"/>
      <c r="G117" s="287"/>
      <c r="H117" s="205">
        <f>ROUND(SUM(H115:H116),2)</f>
        <v>277.56</v>
      </c>
      <c r="I117" s="148"/>
      <c r="J117" s="148"/>
      <c r="K117" s="148"/>
      <c r="L117" s="148"/>
      <c r="M117" s="148"/>
      <c r="N117" s="148"/>
      <c r="O117" s="148"/>
      <c r="P117" s="148"/>
      <c r="Q117" s="148"/>
      <c r="R117" s="148"/>
      <c r="S117" s="148"/>
      <c r="T117" s="148"/>
      <c r="U117" s="148"/>
      <c r="V117" s="148"/>
      <c r="W117" s="148"/>
      <c r="X117" s="148"/>
      <c r="Y117" s="148"/>
      <c r="Z117" s="148"/>
      <c r="AA117" s="148"/>
      <c r="AB117" s="148"/>
      <c r="AC117" s="148"/>
    </row>
    <row r="118" spans="1:29" ht="15.75" customHeight="1">
      <c r="A118" s="148"/>
      <c r="B118" s="160"/>
      <c r="C118" s="119"/>
      <c r="D118" s="119"/>
      <c r="E118" s="119"/>
      <c r="F118" s="166"/>
      <c r="G118" s="166"/>
      <c r="H118" s="206"/>
      <c r="I118" s="148"/>
      <c r="J118" s="148"/>
      <c r="K118" s="148"/>
      <c r="L118" s="148"/>
      <c r="M118" s="148"/>
      <c r="N118" s="148"/>
      <c r="O118" s="148"/>
      <c r="P118" s="148"/>
      <c r="Q118" s="148"/>
      <c r="R118" s="148"/>
      <c r="S118" s="148"/>
      <c r="T118" s="148"/>
      <c r="U118" s="148"/>
      <c r="V118" s="148"/>
      <c r="W118" s="148"/>
      <c r="X118" s="148"/>
      <c r="Y118" s="148"/>
      <c r="Z118" s="148"/>
      <c r="AA118" s="148"/>
      <c r="AB118" s="148"/>
      <c r="AC118" s="148"/>
    </row>
    <row r="119" spans="1:29" ht="19.5" customHeight="1">
      <c r="A119" s="72"/>
      <c r="B119" s="385" t="s">
        <v>231</v>
      </c>
      <c r="C119" s="293"/>
      <c r="D119" s="389" t="s">
        <v>232</v>
      </c>
      <c r="E119" s="286"/>
      <c r="F119" s="286"/>
      <c r="G119" s="286"/>
      <c r="H119" s="293"/>
      <c r="I119" s="72"/>
      <c r="J119" s="72"/>
      <c r="K119" s="72"/>
      <c r="L119" s="72"/>
      <c r="M119" s="72"/>
      <c r="N119" s="72"/>
      <c r="O119" s="72"/>
      <c r="P119" s="72"/>
      <c r="Q119" s="72"/>
      <c r="R119" s="72"/>
      <c r="S119" s="72"/>
      <c r="T119" s="72"/>
      <c r="U119" s="72"/>
      <c r="V119" s="72"/>
      <c r="W119" s="72"/>
      <c r="X119" s="72"/>
      <c r="Y119" s="72"/>
      <c r="Z119" s="72"/>
      <c r="AA119" s="72"/>
      <c r="AB119" s="72"/>
      <c r="AC119" s="72"/>
    </row>
    <row r="120" spans="1:29" ht="15.75" customHeight="1">
      <c r="A120" s="72"/>
      <c r="B120" s="151"/>
      <c r="C120" s="334" t="s">
        <v>164</v>
      </c>
      <c r="D120" s="286"/>
      <c r="E120" s="286"/>
      <c r="F120" s="286"/>
      <c r="G120" s="287"/>
      <c r="H120" s="137" t="s">
        <v>165</v>
      </c>
      <c r="I120" s="72"/>
      <c r="J120" s="72"/>
      <c r="K120" s="72"/>
      <c r="L120" s="72"/>
      <c r="M120" s="72"/>
      <c r="N120" s="72"/>
      <c r="O120" s="72"/>
      <c r="P120" s="72"/>
      <c r="Q120" s="72"/>
      <c r="R120" s="72"/>
      <c r="S120" s="72"/>
      <c r="T120" s="72"/>
      <c r="U120" s="72"/>
      <c r="V120" s="72"/>
      <c r="W120" s="72"/>
      <c r="X120" s="72"/>
      <c r="Y120" s="72"/>
      <c r="Z120" s="72"/>
      <c r="AA120" s="72"/>
      <c r="AB120" s="72"/>
      <c r="AC120" s="72"/>
    </row>
    <row r="121" spans="1:29" ht="15.75" customHeight="1">
      <c r="A121" s="72"/>
      <c r="B121" s="114" t="s">
        <v>107</v>
      </c>
      <c r="C121" s="374" t="s">
        <v>233</v>
      </c>
      <c r="D121" s="286"/>
      <c r="E121" s="286"/>
      <c r="F121" s="286"/>
      <c r="G121" s="287"/>
      <c r="H121" s="152">
        <v>0</v>
      </c>
      <c r="I121" s="72"/>
      <c r="J121" s="72"/>
      <c r="K121" s="72"/>
      <c r="L121" s="72"/>
      <c r="M121" s="72"/>
      <c r="N121" s="72"/>
      <c r="O121" s="72"/>
      <c r="P121" s="72"/>
      <c r="Q121" s="72"/>
      <c r="R121" s="72"/>
      <c r="S121" s="72"/>
      <c r="T121" s="72"/>
      <c r="U121" s="72"/>
      <c r="V121" s="72"/>
      <c r="W121" s="72"/>
      <c r="X121" s="72"/>
      <c r="Y121" s="72"/>
      <c r="Z121" s="72"/>
      <c r="AA121" s="72"/>
      <c r="AB121" s="72"/>
      <c r="AC121" s="72"/>
    </row>
    <row r="122" spans="1:29" ht="18.75" customHeight="1">
      <c r="A122" s="148"/>
      <c r="B122" s="361" t="s">
        <v>234</v>
      </c>
      <c r="C122" s="286"/>
      <c r="D122" s="286"/>
      <c r="E122" s="286"/>
      <c r="F122" s="286"/>
      <c r="G122" s="287"/>
      <c r="H122" s="205">
        <f>ROUND(SUM(H121),2)</f>
        <v>0</v>
      </c>
      <c r="I122" s="148"/>
      <c r="J122" s="148"/>
      <c r="K122" s="148"/>
      <c r="L122" s="148"/>
      <c r="M122" s="148"/>
      <c r="N122" s="148"/>
      <c r="O122" s="148"/>
      <c r="P122" s="148"/>
      <c r="Q122" s="148"/>
      <c r="R122" s="148"/>
      <c r="S122" s="148"/>
      <c r="T122" s="148"/>
      <c r="U122" s="148"/>
      <c r="V122" s="148"/>
      <c r="W122" s="148"/>
      <c r="X122" s="148"/>
      <c r="Y122" s="148"/>
      <c r="Z122" s="148"/>
      <c r="AA122" s="148"/>
      <c r="AB122" s="148"/>
      <c r="AC122" s="148"/>
    </row>
    <row r="123" spans="1:29" ht="16.5" customHeight="1">
      <c r="A123" s="72"/>
      <c r="B123" s="207"/>
      <c r="C123" s="119"/>
      <c r="D123" s="208"/>
      <c r="E123" s="208"/>
      <c r="F123" s="119"/>
      <c r="G123" s="119"/>
      <c r="H123" s="209"/>
      <c r="I123" s="72"/>
      <c r="J123" s="72"/>
      <c r="K123" s="72"/>
      <c r="L123" s="72"/>
      <c r="M123" s="72"/>
      <c r="N123" s="72"/>
      <c r="O123" s="72"/>
      <c r="P123" s="72"/>
      <c r="Q123" s="72"/>
      <c r="R123" s="72"/>
      <c r="S123" s="72"/>
      <c r="T123" s="72"/>
      <c r="U123" s="72"/>
      <c r="V123" s="72"/>
      <c r="W123" s="72"/>
      <c r="X123" s="72"/>
      <c r="Y123" s="72"/>
      <c r="Z123" s="72"/>
      <c r="AA123" s="72"/>
      <c r="AB123" s="72"/>
      <c r="AC123" s="72"/>
    </row>
    <row r="124" spans="1:29" ht="19.5" customHeight="1">
      <c r="A124" s="72"/>
      <c r="B124" s="385" t="s">
        <v>198</v>
      </c>
      <c r="C124" s="293"/>
      <c r="D124" s="389" t="s">
        <v>235</v>
      </c>
      <c r="E124" s="286"/>
      <c r="F124" s="286"/>
      <c r="G124" s="286"/>
      <c r="H124" s="293"/>
      <c r="I124" s="72"/>
      <c r="J124" s="72"/>
      <c r="K124" s="72"/>
      <c r="L124" s="72"/>
      <c r="M124" s="72"/>
      <c r="N124" s="72"/>
      <c r="O124" s="72"/>
      <c r="P124" s="72"/>
      <c r="Q124" s="72"/>
      <c r="R124" s="72"/>
      <c r="S124" s="72"/>
      <c r="T124" s="72"/>
      <c r="U124" s="72"/>
      <c r="V124" s="72"/>
      <c r="W124" s="72"/>
      <c r="X124" s="72"/>
      <c r="Y124" s="72"/>
      <c r="Z124" s="72"/>
      <c r="AA124" s="72"/>
      <c r="AB124" s="72"/>
      <c r="AC124" s="72"/>
    </row>
    <row r="125" spans="1:29" ht="15.75" customHeight="1">
      <c r="A125" s="95"/>
      <c r="B125" s="210"/>
      <c r="C125" s="422" t="s">
        <v>164</v>
      </c>
      <c r="D125" s="286"/>
      <c r="E125" s="286"/>
      <c r="F125" s="286"/>
      <c r="G125" s="287"/>
      <c r="H125" s="211" t="s">
        <v>165</v>
      </c>
      <c r="I125" s="95"/>
      <c r="J125" s="95"/>
      <c r="K125" s="95"/>
      <c r="L125" s="95"/>
      <c r="M125" s="95"/>
      <c r="N125" s="95"/>
      <c r="O125" s="95"/>
      <c r="P125" s="95"/>
      <c r="Q125" s="95"/>
      <c r="R125" s="95"/>
      <c r="S125" s="95"/>
      <c r="T125" s="95"/>
      <c r="U125" s="95"/>
      <c r="V125" s="95"/>
      <c r="W125" s="95"/>
      <c r="X125" s="95"/>
      <c r="Y125" s="95"/>
      <c r="Z125" s="95"/>
      <c r="AA125" s="95"/>
      <c r="AB125" s="95"/>
      <c r="AC125" s="95"/>
    </row>
    <row r="126" spans="1:29" ht="17.25" customHeight="1">
      <c r="A126" s="72"/>
      <c r="B126" s="212" t="s">
        <v>236</v>
      </c>
      <c r="C126" s="335" t="s">
        <v>222</v>
      </c>
      <c r="D126" s="286"/>
      <c r="E126" s="286"/>
      <c r="F126" s="286"/>
      <c r="G126" s="287"/>
      <c r="H126" s="213">
        <f>H117</f>
        <v>277.56</v>
      </c>
      <c r="I126" s="72"/>
      <c r="J126" s="72"/>
      <c r="K126" s="72"/>
      <c r="L126" s="72"/>
      <c r="M126" s="72"/>
      <c r="N126" s="72"/>
      <c r="O126" s="72"/>
      <c r="P126" s="72"/>
      <c r="Q126" s="72"/>
      <c r="R126" s="72"/>
      <c r="S126" s="72"/>
      <c r="T126" s="72"/>
      <c r="U126" s="72"/>
      <c r="V126" s="72"/>
      <c r="W126" s="72"/>
      <c r="X126" s="72"/>
      <c r="Y126" s="72"/>
      <c r="Z126" s="72"/>
      <c r="AA126" s="72"/>
      <c r="AB126" s="72"/>
      <c r="AC126" s="72"/>
    </row>
    <row r="127" spans="1:29" ht="17.25" customHeight="1">
      <c r="A127" s="72"/>
      <c r="B127" s="212" t="s">
        <v>237</v>
      </c>
      <c r="C127" s="335" t="s">
        <v>232</v>
      </c>
      <c r="D127" s="286"/>
      <c r="E127" s="286"/>
      <c r="F127" s="286"/>
      <c r="G127" s="287"/>
      <c r="H127" s="213">
        <f>H121</f>
        <v>0</v>
      </c>
      <c r="I127" s="72"/>
      <c r="J127" s="72"/>
      <c r="K127" s="72"/>
      <c r="L127" s="72"/>
      <c r="M127" s="72"/>
      <c r="N127" s="72"/>
      <c r="O127" s="72"/>
      <c r="P127" s="72"/>
      <c r="Q127" s="72"/>
      <c r="R127" s="72"/>
      <c r="S127" s="72"/>
      <c r="T127" s="72"/>
      <c r="U127" s="72"/>
      <c r="V127" s="72"/>
      <c r="W127" s="72"/>
      <c r="X127" s="72"/>
      <c r="Y127" s="72"/>
      <c r="Z127" s="72"/>
      <c r="AA127" s="72"/>
      <c r="AB127" s="72"/>
      <c r="AC127" s="72"/>
    </row>
    <row r="128" spans="1:29" ht="28.5" customHeight="1">
      <c r="A128" s="95"/>
      <c r="B128" s="444" t="s">
        <v>238</v>
      </c>
      <c r="C128" s="376"/>
      <c r="D128" s="376"/>
      <c r="E128" s="376"/>
      <c r="F128" s="376"/>
      <c r="G128" s="377"/>
      <c r="H128" s="214">
        <f>SUM(H125:H127)</f>
        <v>277.56</v>
      </c>
      <c r="I128" s="95"/>
      <c r="J128" s="95"/>
      <c r="K128" s="95"/>
      <c r="L128" s="95"/>
      <c r="M128" s="95"/>
      <c r="N128" s="95"/>
      <c r="O128" s="95"/>
      <c r="P128" s="95"/>
      <c r="Q128" s="95"/>
      <c r="R128" s="95"/>
      <c r="S128" s="95"/>
      <c r="T128" s="95"/>
      <c r="U128" s="95"/>
      <c r="V128" s="95"/>
      <c r="W128" s="95"/>
      <c r="X128" s="95"/>
      <c r="Y128" s="95"/>
      <c r="Z128" s="95"/>
      <c r="AA128" s="95"/>
      <c r="AB128" s="95"/>
      <c r="AC128" s="95"/>
    </row>
    <row r="129" spans="1:29" ht="15.75" customHeight="1">
      <c r="A129" s="72"/>
      <c r="B129" s="107"/>
      <c r="C129" s="107"/>
      <c r="D129" s="107"/>
      <c r="E129" s="107"/>
      <c r="F129" s="107"/>
      <c r="G129" s="107"/>
      <c r="H129" s="107"/>
      <c r="I129" s="72"/>
      <c r="J129" s="72"/>
      <c r="K129" s="72"/>
      <c r="L129" s="72"/>
      <c r="M129" s="72"/>
      <c r="N129" s="72"/>
      <c r="O129" s="72"/>
      <c r="P129" s="72"/>
      <c r="Q129" s="72"/>
      <c r="R129" s="72"/>
      <c r="S129" s="72"/>
      <c r="T129" s="72"/>
      <c r="U129" s="72"/>
      <c r="V129" s="72"/>
      <c r="W129" s="72"/>
      <c r="X129" s="72"/>
      <c r="Y129" s="72"/>
      <c r="Z129" s="72"/>
      <c r="AA129" s="72"/>
      <c r="AB129" s="72"/>
      <c r="AC129" s="72"/>
    </row>
    <row r="130" spans="1:29" ht="30.75" customHeight="1">
      <c r="A130" s="72"/>
      <c r="B130" s="424" t="s">
        <v>239</v>
      </c>
      <c r="C130" s="445"/>
      <c r="D130" s="389" t="s">
        <v>240</v>
      </c>
      <c r="E130" s="286"/>
      <c r="F130" s="286"/>
      <c r="G130" s="286"/>
      <c r="H130" s="293"/>
      <c r="I130" s="72"/>
      <c r="J130" s="72"/>
      <c r="K130" s="72"/>
      <c r="L130" s="72"/>
      <c r="M130" s="72"/>
      <c r="N130" s="72"/>
      <c r="O130" s="72"/>
      <c r="P130" s="72"/>
      <c r="Q130" s="72"/>
      <c r="R130" s="72"/>
      <c r="S130" s="72"/>
      <c r="T130" s="72"/>
      <c r="U130" s="72"/>
      <c r="V130" s="72"/>
      <c r="W130" s="72"/>
      <c r="X130" s="72"/>
      <c r="Y130" s="72"/>
      <c r="Z130" s="72"/>
      <c r="AA130" s="72"/>
      <c r="AB130" s="72"/>
      <c r="AC130" s="72"/>
    </row>
    <row r="131" spans="1:29" ht="15.75" customHeight="1">
      <c r="A131" s="72"/>
      <c r="B131" s="215">
        <v>5</v>
      </c>
      <c r="C131" s="334" t="s">
        <v>241</v>
      </c>
      <c r="D131" s="286"/>
      <c r="E131" s="286"/>
      <c r="F131" s="286"/>
      <c r="G131" s="293"/>
      <c r="H131" s="216" t="s">
        <v>165</v>
      </c>
      <c r="I131" s="72"/>
      <c r="J131" s="72"/>
      <c r="K131" s="72"/>
      <c r="L131" s="72"/>
      <c r="M131" s="72"/>
      <c r="N131" s="72"/>
      <c r="O131" s="72"/>
      <c r="P131" s="72"/>
      <c r="Q131" s="72"/>
      <c r="R131" s="72"/>
      <c r="S131" s="72"/>
      <c r="T131" s="72"/>
      <c r="U131" s="72"/>
      <c r="V131" s="72"/>
      <c r="W131" s="72"/>
      <c r="X131" s="72"/>
      <c r="Y131" s="72"/>
      <c r="Z131" s="72"/>
      <c r="AA131" s="72"/>
      <c r="AB131" s="72"/>
      <c r="AC131" s="72"/>
    </row>
    <row r="132" spans="1:29" ht="17.25" customHeight="1">
      <c r="A132" s="72"/>
      <c r="B132" s="217" t="s">
        <v>107</v>
      </c>
      <c r="C132" s="335" t="s">
        <v>242</v>
      </c>
      <c r="D132" s="286"/>
      <c r="E132" s="286"/>
      <c r="F132" s="286"/>
      <c r="G132" s="287"/>
      <c r="H132" s="218">
        <f>'Uniformes - EPIs_Portaria'!G17</f>
        <v>104.72666666666669</v>
      </c>
      <c r="I132" s="72"/>
      <c r="J132" s="72"/>
      <c r="K132" s="72"/>
      <c r="L132" s="72"/>
      <c r="M132" s="72"/>
      <c r="N132" s="72"/>
      <c r="O132" s="72"/>
      <c r="P132" s="72"/>
      <c r="Q132" s="72"/>
      <c r="R132" s="72"/>
      <c r="S132" s="72"/>
      <c r="T132" s="72"/>
      <c r="U132" s="72"/>
      <c r="V132" s="72"/>
      <c r="W132" s="72"/>
      <c r="X132" s="72"/>
      <c r="Y132" s="72"/>
      <c r="Z132" s="72"/>
      <c r="AA132" s="72"/>
      <c r="AB132" s="72"/>
      <c r="AC132" s="72"/>
    </row>
    <row r="133" spans="1:29" ht="17.25" customHeight="1">
      <c r="A133" s="72"/>
      <c r="B133" s="217" t="s">
        <v>111</v>
      </c>
      <c r="C133" s="335" t="s">
        <v>243</v>
      </c>
      <c r="D133" s="286"/>
      <c r="E133" s="286"/>
      <c r="F133" s="286"/>
      <c r="G133" s="287"/>
      <c r="H133" s="218">
        <f>'Uniformes - EPIs_Portaria'!G22</f>
        <v>9.1</v>
      </c>
      <c r="I133" s="72"/>
      <c r="J133" s="72"/>
      <c r="K133" s="72"/>
      <c r="L133" s="72"/>
      <c r="M133" s="72"/>
      <c r="N133" s="72"/>
      <c r="O133" s="72"/>
      <c r="P133" s="72"/>
      <c r="Q133" s="72"/>
      <c r="R133" s="72"/>
      <c r="S133" s="72"/>
      <c r="T133" s="72"/>
      <c r="U133" s="72"/>
      <c r="V133" s="72"/>
      <c r="W133" s="72"/>
      <c r="X133" s="72"/>
      <c r="Y133" s="72"/>
      <c r="Z133" s="72"/>
      <c r="AA133" s="72"/>
      <c r="AB133" s="72"/>
      <c r="AC133" s="72"/>
    </row>
    <row r="134" spans="1:29" ht="17.25" customHeight="1">
      <c r="A134" s="72"/>
      <c r="B134" s="114" t="s">
        <v>114</v>
      </c>
      <c r="C134" s="374" t="s">
        <v>244</v>
      </c>
      <c r="D134" s="286"/>
      <c r="E134" s="286"/>
      <c r="F134" s="286"/>
      <c r="G134" s="287"/>
      <c r="H134" s="152"/>
      <c r="I134" s="72"/>
      <c r="J134" s="72"/>
      <c r="K134" s="72"/>
      <c r="L134" s="72"/>
      <c r="M134" s="72"/>
      <c r="N134" s="72"/>
      <c r="O134" s="72"/>
      <c r="P134" s="72"/>
      <c r="Q134" s="72"/>
      <c r="R134" s="72"/>
      <c r="S134" s="72"/>
      <c r="T134" s="72"/>
      <c r="U134" s="72"/>
      <c r="V134" s="72"/>
      <c r="W134" s="72"/>
      <c r="X134" s="72"/>
      <c r="Y134" s="72"/>
      <c r="Z134" s="72"/>
      <c r="AA134" s="72"/>
      <c r="AB134" s="72"/>
      <c r="AC134" s="72"/>
    </row>
    <row r="135" spans="1:29" ht="25.5" customHeight="1">
      <c r="A135" s="148"/>
      <c r="B135" s="446" t="s">
        <v>245</v>
      </c>
      <c r="C135" s="376"/>
      <c r="D135" s="376"/>
      <c r="E135" s="376"/>
      <c r="F135" s="376"/>
      <c r="G135" s="377"/>
      <c r="H135" s="214">
        <f>SUM(H132:H134)</f>
        <v>113.82666666666668</v>
      </c>
      <c r="I135" s="148"/>
      <c r="J135" s="148"/>
      <c r="K135" s="148"/>
      <c r="L135" s="148"/>
      <c r="M135" s="148"/>
      <c r="N135" s="148"/>
      <c r="O135" s="148"/>
      <c r="P135" s="148"/>
      <c r="Q135" s="148"/>
      <c r="R135" s="148"/>
      <c r="S135" s="148"/>
      <c r="T135" s="148"/>
      <c r="U135" s="148"/>
      <c r="V135" s="148"/>
      <c r="W135" s="148"/>
      <c r="X135" s="148"/>
      <c r="Y135" s="148"/>
      <c r="Z135" s="148"/>
      <c r="AA135" s="148"/>
      <c r="AB135" s="148"/>
      <c r="AC135" s="148"/>
    </row>
    <row r="136" spans="1:29" ht="15.75" customHeight="1">
      <c r="A136" s="72"/>
      <c r="B136" s="125"/>
      <c r="C136" s="219"/>
      <c r="D136" s="219"/>
      <c r="E136" s="219"/>
      <c r="F136" s="220"/>
      <c r="G136" s="220"/>
      <c r="H136" s="221"/>
      <c r="I136" s="72"/>
      <c r="J136" s="72"/>
      <c r="K136" s="72"/>
      <c r="L136" s="72"/>
      <c r="M136" s="72"/>
      <c r="N136" s="72"/>
      <c r="O136" s="72"/>
      <c r="P136" s="72"/>
      <c r="Q136" s="72"/>
      <c r="R136" s="72"/>
      <c r="S136" s="72"/>
      <c r="T136" s="72"/>
      <c r="U136" s="72"/>
      <c r="V136" s="72"/>
      <c r="W136" s="72"/>
      <c r="X136" s="72"/>
      <c r="Y136" s="72"/>
      <c r="Z136" s="72"/>
      <c r="AA136" s="72"/>
      <c r="AB136" s="72"/>
      <c r="AC136" s="72"/>
    </row>
    <row r="137" spans="1:29" ht="30.75" customHeight="1">
      <c r="A137" s="72"/>
      <c r="B137" s="424" t="s">
        <v>246</v>
      </c>
      <c r="C137" s="445"/>
      <c r="D137" s="389" t="s">
        <v>247</v>
      </c>
      <c r="E137" s="286"/>
      <c r="F137" s="286"/>
      <c r="G137" s="286"/>
      <c r="H137" s="293"/>
      <c r="I137" s="72"/>
      <c r="J137" s="72"/>
      <c r="K137" s="72"/>
      <c r="L137" s="72"/>
      <c r="M137" s="72"/>
      <c r="N137" s="72"/>
      <c r="O137" s="72"/>
      <c r="P137" s="72"/>
      <c r="Q137" s="72"/>
      <c r="R137" s="72"/>
      <c r="S137" s="72"/>
      <c r="T137" s="72"/>
      <c r="U137" s="72"/>
      <c r="V137" s="72"/>
      <c r="W137" s="72"/>
      <c r="X137" s="72"/>
      <c r="Y137" s="72"/>
      <c r="Z137" s="72"/>
      <c r="AA137" s="72"/>
      <c r="AB137" s="72"/>
      <c r="AC137" s="72"/>
    </row>
    <row r="138" spans="1:29" ht="18.75" customHeight="1">
      <c r="A138" s="95"/>
      <c r="B138" s="222">
        <v>6</v>
      </c>
      <c r="C138" s="422" t="s">
        <v>241</v>
      </c>
      <c r="D138" s="286"/>
      <c r="E138" s="287"/>
      <c r="F138" s="426" t="s">
        <v>173</v>
      </c>
      <c r="G138" s="393"/>
      <c r="H138" s="223" t="s">
        <v>165</v>
      </c>
      <c r="I138" s="95"/>
      <c r="J138" s="95"/>
      <c r="K138" s="95"/>
      <c r="L138" s="95"/>
      <c r="M138" s="95"/>
      <c r="N138" s="95"/>
      <c r="O138" s="95"/>
      <c r="P138" s="95"/>
      <c r="Q138" s="95"/>
      <c r="R138" s="95"/>
      <c r="S138" s="95"/>
      <c r="T138" s="95"/>
      <c r="U138" s="95"/>
      <c r="V138" s="95"/>
      <c r="W138" s="95"/>
      <c r="X138" s="95"/>
      <c r="Y138" s="95"/>
      <c r="Z138" s="95"/>
      <c r="AA138" s="95"/>
      <c r="AB138" s="95"/>
      <c r="AC138" s="95"/>
    </row>
    <row r="139" spans="1:29" ht="19.5" customHeight="1">
      <c r="A139" s="95"/>
      <c r="B139" s="336" t="s">
        <v>107</v>
      </c>
      <c r="C139" s="338" t="s">
        <v>248</v>
      </c>
      <c r="D139" s="357"/>
      <c r="E139" s="341"/>
      <c r="F139" s="427" t="s">
        <v>249</v>
      </c>
      <c r="G139" s="416"/>
      <c r="H139" s="224">
        <f>H152+H153+H154+H155+H156</f>
        <v>3233.0330722946665</v>
      </c>
      <c r="I139" s="95"/>
      <c r="J139" s="95"/>
      <c r="K139" s="95"/>
      <c r="L139" s="95"/>
      <c r="M139" s="95"/>
      <c r="N139" s="95"/>
      <c r="O139" s="95"/>
      <c r="P139" s="95"/>
      <c r="Q139" s="95"/>
      <c r="R139" s="95"/>
      <c r="S139" s="95"/>
      <c r="T139" s="95"/>
      <c r="U139" s="95"/>
      <c r="V139" s="95"/>
      <c r="W139" s="95"/>
      <c r="X139" s="95"/>
      <c r="Y139" s="95"/>
      <c r="Z139" s="95"/>
      <c r="AA139" s="95"/>
      <c r="AB139" s="95"/>
      <c r="AC139" s="95"/>
    </row>
    <row r="140" spans="1:29" ht="19.5" customHeight="1">
      <c r="A140" s="95"/>
      <c r="B140" s="337"/>
      <c r="C140" s="339"/>
      <c r="D140" s="353"/>
      <c r="E140" s="359"/>
      <c r="F140" s="225" t="s">
        <v>173</v>
      </c>
      <c r="G140" s="226">
        <f>'1-ABA-DE-CARREGAMENTO'!F74</f>
        <v>0.1017</v>
      </c>
      <c r="H140" s="227">
        <f>ROUND(H139*G140,2)</f>
        <v>328.8</v>
      </c>
      <c r="I140" s="72"/>
      <c r="J140" s="95"/>
      <c r="K140" s="95"/>
      <c r="L140" s="95"/>
      <c r="M140" s="95"/>
      <c r="N140" s="95"/>
      <c r="O140" s="95"/>
      <c r="P140" s="95"/>
      <c r="Q140" s="95"/>
      <c r="R140" s="95"/>
      <c r="S140" s="95"/>
      <c r="T140" s="95"/>
      <c r="U140" s="95"/>
      <c r="V140" s="95"/>
      <c r="W140" s="95"/>
      <c r="X140" s="95"/>
      <c r="Y140" s="95"/>
      <c r="Z140" s="95"/>
      <c r="AA140" s="95"/>
      <c r="AB140" s="95"/>
      <c r="AC140" s="95"/>
    </row>
    <row r="141" spans="1:29" ht="19.5" customHeight="1">
      <c r="A141" s="95"/>
      <c r="B141" s="114" t="s">
        <v>109</v>
      </c>
      <c r="C141" s="338" t="s">
        <v>250</v>
      </c>
      <c r="D141" s="357"/>
      <c r="E141" s="341"/>
      <c r="F141" s="427" t="s">
        <v>249</v>
      </c>
      <c r="G141" s="416"/>
      <c r="H141" s="224">
        <f>H139+H140</f>
        <v>3561.8330722946666</v>
      </c>
      <c r="I141" s="72"/>
      <c r="J141" s="95"/>
      <c r="K141" s="95"/>
      <c r="L141" s="95"/>
      <c r="M141" s="95"/>
      <c r="N141" s="95"/>
      <c r="O141" s="95"/>
      <c r="P141" s="95"/>
      <c r="Q141" s="95"/>
      <c r="R141" s="95"/>
      <c r="S141" s="95"/>
      <c r="T141" s="95"/>
      <c r="U141" s="95"/>
      <c r="V141" s="95"/>
      <c r="W141" s="95"/>
      <c r="X141" s="95"/>
      <c r="Y141" s="95"/>
      <c r="Z141" s="95"/>
      <c r="AA141" s="95"/>
      <c r="AB141" s="95"/>
      <c r="AC141" s="95"/>
    </row>
    <row r="142" spans="1:29" ht="19.5" customHeight="1">
      <c r="A142" s="95"/>
      <c r="B142" s="114"/>
      <c r="C142" s="339"/>
      <c r="D142" s="353"/>
      <c r="E142" s="359"/>
      <c r="F142" s="225" t="s">
        <v>173</v>
      </c>
      <c r="G142" s="228">
        <f>'1-ABA-DE-CARREGAMENTO'!F75</f>
        <v>5.0700000000000002E-2</v>
      </c>
      <c r="H142" s="229">
        <f>ROUND(H141*G142,2)</f>
        <v>180.58</v>
      </c>
      <c r="I142" s="72"/>
      <c r="J142" s="95"/>
      <c r="K142" s="95"/>
      <c r="L142" s="95"/>
      <c r="M142" s="95"/>
      <c r="N142" s="95"/>
      <c r="O142" s="95"/>
      <c r="P142" s="95"/>
      <c r="Q142" s="95"/>
      <c r="R142" s="95"/>
      <c r="S142" s="95"/>
      <c r="T142" s="95"/>
      <c r="U142" s="95"/>
      <c r="V142" s="95"/>
      <c r="W142" s="95"/>
      <c r="X142" s="95"/>
      <c r="Y142" s="95"/>
      <c r="Z142" s="95"/>
      <c r="AA142" s="95"/>
      <c r="AB142" s="95"/>
      <c r="AC142" s="95"/>
    </row>
    <row r="143" spans="1:29" ht="19.5" customHeight="1">
      <c r="A143" s="95"/>
      <c r="B143" s="114" t="s">
        <v>111</v>
      </c>
      <c r="C143" s="120" t="s">
        <v>251</v>
      </c>
      <c r="D143" s="155"/>
      <c r="E143" s="190"/>
      <c r="F143" s="435">
        <f>F144+F145+F147</f>
        <v>0.1225</v>
      </c>
      <c r="G143" s="287"/>
      <c r="H143" s="230">
        <f>SUM(H144:H147)</f>
        <v>522.44496941679165</v>
      </c>
      <c r="I143" s="72"/>
      <c r="J143" s="95"/>
      <c r="K143" s="95"/>
      <c r="L143" s="95"/>
      <c r="M143" s="95"/>
      <c r="N143" s="95"/>
      <c r="O143" s="95"/>
      <c r="P143" s="95"/>
      <c r="Q143" s="95"/>
      <c r="R143" s="95"/>
      <c r="S143" s="95"/>
      <c r="T143" s="95"/>
      <c r="U143" s="95"/>
      <c r="V143" s="95"/>
      <c r="W143" s="95"/>
      <c r="X143" s="95"/>
      <c r="Y143" s="95"/>
      <c r="Z143" s="95"/>
      <c r="AA143" s="95"/>
      <c r="AB143" s="95"/>
      <c r="AC143" s="95"/>
    </row>
    <row r="144" spans="1:29" ht="19.5" customHeight="1">
      <c r="A144" s="95"/>
      <c r="B144" s="336"/>
      <c r="C144" s="447" t="s">
        <v>252</v>
      </c>
      <c r="D144" s="436" t="s">
        <v>253</v>
      </c>
      <c r="E144" s="287"/>
      <c r="F144" s="437">
        <f>IF(F9=1,1.65%,IF(F9=2,0.65%,IF(F9=3,F9,IF(F9=4,F9,"RT Indefinido"))))</f>
        <v>1.6500000000000001E-2</v>
      </c>
      <c r="G144" s="287"/>
      <c r="H144" s="231">
        <f>ROUND((((H141+H142))/((1-F143)))*F144,2)</f>
        <v>70.37</v>
      </c>
      <c r="I144" s="72"/>
      <c r="J144" s="95"/>
      <c r="K144" s="95"/>
      <c r="L144" s="95"/>
      <c r="M144" s="95"/>
      <c r="N144" s="95"/>
      <c r="O144" s="95"/>
      <c r="P144" s="95"/>
      <c r="Q144" s="95"/>
      <c r="R144" s="95"/>
      <c r="S144" s="95"/>
      <c r="T144" s="95"/>
      <c r="U144" s="95"/>
      <c r="V144" s="95"/>
      <c r="W144" s="95"/>
      <c r="X144" s="95"/>
      <c r="Y144" s="95"/>
      <c r="Z144" s="95"/>
      <c r="AA144" s="95"/>
      <c r="AB144" s="95"/>
      <c r="AC144" s="95"/>
    </row>
    <row r="145" spans="1:29" ht="19.5" customHeight="1">
      <c r="A145" s="95"/>
      <c r="B145" s="337"/>
      <c r="C145" s="325"/>
      <c r="D145" s="436" t="s">
        <v>254</v>
      </c>
      <c r="E145" s="287"/>
      <c r="F145" s="437">
        <f>IF(F9=1,7.6%,IF(F9=2,3%,IF(F9=3,F9,IF(F9=4,F9,"RT Indefinido"))))</f>
        <v>7.5999999999999998E-2</v>
      </c>
      <c r="G145" s="287"/>
      <c r="H145" s="231">
        <f>((H141+H142)/(1-F143)*F145)</f>
        <v>324.1292233554355</v>
      </c>
      <c r="I145" s="72"/>
      <c r="J145" s="95"/>
      <c r="K145" s="95"/>
      <c r="L145" s="95"/>
      <c r="M145" s="95"/>
      <c r="N145" s="95"/>
      <c r="O145" s="95"/>
      <c r="P145" s="95"/>
      <c r="Q145" s="95"/>
      <c r="R145" s="95"/>
      <c r="S145" s="95"/>
      <c r="T145" s="95"/>
      <c r="U145" s="95"/>
      <c r="V145" s="95"/>
      <c r="W145" s="95"/>
      <c r="X145" s="95"/>
      <c r="Y145" s="95"/>
      <c r="Z145" s="95"/>
      <c r="AA145" s="95"/>
      <c r="AB145" s="95"/>
      <c r="AC145" s="95"/>
    </row>
    <row r="146" spans="1:29" ht="19.5" customHeight="1">
      <c r="A146" s="95"/>
      <c r="B146" s="114"/>
      <c r="C146" s="374" t="s">
        <v>255</v>
      </c>
      <c r="D146" s="286"/>
      <c r="E146" s="287"/>
      <c r="F146" s="390">
        <v>0</v>
      </c>
      <c r="G146" s="287"/>
      <c r="H146" s="231">
        <f>F146*(H48+H93+H135+H69+H140)</f>
        <v>0</v>
      </c>
      <c r="I146" s="72"/>
      <c r="J146" s="95"/>
      <c r="K146" s="95"/>
      <c r="L146" s="95"/>
      <c r="M146" s="95"/>
      <c r="N146" s="95"/>
      <c r="O146" s="95"/>
      <c r="P146" s="95"/>
      <c r="Q146" s="95"/>
      <c r="R146" s="95"/>
      <c r="S146" s="95"/>
      <c r="T146" s="95"/>
      <c r="U146" s="95"/>
      <c r="V146" s="95"/>
      <c r="W146" s="95"/>
      <c r="X146" s="95"/>
      <c r="Y146" s="95"/>
      <c r="Z146" s="95"/>
      <c r="AA146" s="95"/>
      <c r="AB146" s="95"/>
      <c r="AC146" s="95"/>
    </row>
    <row r="147" spans="1:29" ht="19.5" customHeight="1">
      <c r="A147" s="95"/>
      <c r="B147" s="114"/>
      <c r="C147" s="374" t="s">
        <v>256</v>
      </c>
      <c r="D147" s="286"/>
      <c r="E147" s="287"/>
      <c r="F147" s="449">
        <f>'1-ABA-DE-CARREGAMENTO'!C76</f>
        <v>0.03</v>
      </c>
      <c r="G147" s="287"/>
      <c r="H147" s="231">
        <f>((H141+H142)/(1-F143))*F147</f>
        <v>127.94574606135612</v>
      </c>
      <c r="I147" s="72"/>
      <c r="J147" s="95"/>
      <c r="K147" s="95"/>
      <c r="L147" s="95"/>
      <c r="M147" s="95"/>
      <c r="N147" s="95"/>
      <c r="O147" s="95"/>
      <c r="P147" s="95"/>
      <c r="Q147" s="95"/>
      <c r="R147" s="95"/>
      <c r="S147" s="95"/>
      <c r="T147" s="95"/>
      <c r="U147" s="95"/>
      <c r="V147" s="95"/>
      <c r="W147" s="95"/>
      <c r="X147" s="95"/>
      <c r="Y147" s="95"/>
      <c r="Z147" s="95"/>
      <c r="AA147" s="95"/>
      <c r="AB147" s="95"/>
      <c r="AC147" s="95"/>
    </row>
    <row r="148" spans="1:29" ht="28.5" customHeight="1">
      <c r="A148" s="158"/>
      <c r="B148" s="446" t="s">
        <v>257</v>
      </c>
      <c r="C148" s="376"/>
      <c r="D148" s="376"/>
      <c r="E148" s="377"/>
      <c r="F148" s="448">
        <f>F143+G142+G140</f>
        <v>0.27489999999999998</v>
      </c>
      <c r="G148" s="377"/>
      <c r="H148" s="214">
        <f>H143+H142+H140</f>
        <v>1031.8249694167916</v>
      </c>
      <c r="I148" s="72"/>
      <c r="J148" s="158"/>
      <c r="K148" s="158"/>
      <c r="L148" s="158"/>
      <c r="M148" s="158"/>
      <c r="N148" s="158"/>
      <c r="O148" s="158"/>
      <c r="P148" s="158"/>
      <c r="Q148" s="158"/>
      <c r="R148" s="158"/>
      <c r="S148" s="158"/>
      <c r="T148" s="158"/>
      <c r="U148" s="158"/>
      <c r="V148" s="158"/>
      <c r="W148" s="158"/>
      <c r="X148" s="158"/>
      <c r="Y148" s="158"/>
      <c r="Z148" s="158"/>
      <c r="AA148" s="158"/>
      <c r="AB148" s="158"/>
      <c r="AC148" s="158"/>
    </row>
    <row r="149" spans="1:29" ht="24" customHeight="1">
      <c r="A149" s="95"/>
      <c r="B149" s="14"/>
      <c r="C149" s="179"/>
      <c r="D149" s="179"/>
      <c r="E149" s="179"/>
      <c r="F149" s="232"/>
      <c r="G149" s="232"/>
      <c r="H149" s="180"/>
      <c r="I149" s="72"/>
      <c r="J149" s="95"/>
      <c r="K149" s="95"/>
      <c r="L149" s="95"/>
      <c r="M149" s="95"/>
      <c r="N149" s="95"/>
      <c r="O149" s="95"/>
      <c r="P149" s="95"/>
      <c r="Q149" s="95"/>
      <c r="R149" s="95"/>
      <c r="S149" s="95"/>
      <c r="T149" s="95"/>
      <c r="U149" s="95"/>
      <c r="V149" s="95"/>
      <c r="W149" s="95"/>
      <c r="X149" s="95"/>
      <c r="Y149" s="95"/>
      <c r="Z149" s="95"/>
      <c r="AA149" s="95"/>
      <c r="AB149" s="95"/>
      <c r="AC149" s="95"/>
    </row>
    <row r="150" spans="1:29" ht="24" customHeight="1">
      <c r="B150" s="372" t="s">
        <v>258</v>
      </c>
      <c r="C150" s="289"/>
      <c r="D150" s="289"/>
      <c r="E150" s="289"/>
      <c r="F150" s="289"/>
      <c r="G150" s="289"/>
      <c r="H150" s="290"/>
      <c r="I150" s="72"/>
      <c r="J150" s="72"/>
      <c r="K150" s="72"/>
      <c r="L150" s="72"/>
      <c r="M150" s="72"/>
      <c r="N150" s="72"/>
      <c r="O150" s="72"/>
      <c r="P150" s="72"/>
      <c r="Q150" s="72"/>
      <c r="R150" s="72"/>
      <c r="S150" s="72"/>
      <c r="T150" s="72"/>
      <c r="U150" s="72"/>
      <c r="V150" s="72"/>
      <c r="W150" s="72"/>
      <c r="X150" s="72"/>
      <c r="Y150" s="72"/>
      <c r="Z150" s="72"/>
      <c r="AA150" s="72"/>
      <c r="AB150" s="72"/>
      <c r="AC150" s="72"/>
    </row>
    <row r="151" spans="1:29" ht="15.75" customHeight="1">
      <c r="B151" s="334" t="s">
        <v>123</v>
      </c>
      <c r="C151" s="286"/>
      <c r="D151" s="286"/>
      <c r="E151" s="286"/>
      <c r="F151" s="286"/>
      <c r="G151" s="286"/>
      <c r="H151" s="293"/>
      <c r="I151" s="72"/>
      <c r="J151" s="72"/>
      <c r="K151" s="72"/>
      <c r="L151" s="72"/>
      <c r="M151" s="72"/>
      <c r="N151" s="72"/>
      <c r="O151" s="72"/>
      <c r="P151" s="72"/>
      <c r="Q151" s="72"/>
      <c r="R151" s="72"/>
      <c r="S151" s="72"/>
      <c r="T151" s="72"/>
      <c r="U151" s="72"/>
      <c r="V151" s="72"/>
      <c r="W151" s="72"/>
      <c r="X151" s="72"/>
      <c r="Y151" s="72"/>
      <c r="Z151" s="72"/>
      <c r="AA151" s="72"/>
      <c r="AB151" s="72"/>
      <c r="AC151" s="72"/>
    </row>
    <row r="152" spans="1:29" ht="15.75" customHeight="1">
      <c r="B152" s="169" t="s">
        <v>107</v>
      </c>
      <c r="C152" s="233" t="s">
        <v>259</v>
      </c>
      <c r="D152" s="234"/>
      <c r="E152" s="234"/>
      <c r="F152" s="234"/>
      <c r="G152" s="235"/>
      <c r="H152" s="236">
        <f>H48</f>
        <v>1582.27</v>
      </c>
      <c r="I152" s="72"/>
      <c r="J152" s="72"/>
      <c r="K152" s="72"/>
      <c r="L152" s="72"/>
      <c r="M152" s="72"/>
      <c r="N152" s="72"/>
      <c r="O152" s="72"/>
      <c r="P152" s="72"/>
      <c r="Q152" s="72"/>
      <c r="R152" s="72"/>
      <c r="S152" s="72"/>
      <c r="T152" s="72"/>
      <c r="U152" s="72"/>
      <c r="V152" s="72"/>
      <c r="W152" s="72"/>
      <c r="X152" s="72"/>
      <c r="Y152" s="72"/>
      <c r="Z152" s="72"/>
      <c r="AA152" s="72"/>
      <c r="AB152" s="72"/>
      <c r="AC152" s="72"/>
    </row>
    <row r="153" spans="1:29" ht="15.75" customHeight="1">
      <c r="B153" s="114" t="s">
        <v>109</v>
      </c>
      <c r="C153" s="237" t="s">
        <v>260</v>
      </c>
      <c r="D153" s="238"/>
      <c r="E153" s="238"/>
      <c r="F153" s="238"/>
      <c r="G153" s="239"/>
      <c r="H153" s="153">
        <f>H93</f>
        <v>1177.134125628</v>
      </c>
      <c r="I153" s="72"/>
      <c r="J153" s="72"/>
      <c r="K153" s="72"/>
      <c r="L153" s="72"/>
      <c r="M153" s="72"/>
      <c r="N153" s="72"/>
      <c r="O153" s="72"/>
      <c r="P153" s="72"/>
      <c r="Q153" s="72"/>
      <c r="R153" s="72"/>
      <c r="S153" s="72"/>
      <c r="T153" s="72"/>
      <c r="U153" s="72"/>
      <c r="V153" s="72"/>
      <c r="W153" s="72"/>
      <c r="X153" s="72"/>
      <c r="Y153" s="72"/>
      <c r="Z153" s="72"/>
      <c r="AA153" s="72"/>
      <c r="AB153" s="72"/>
      <c r="AC153" s="72"/>
    </row>
    <row r="154" spans="1:29" ht="15.75" customHeight="1">
      <c r="B154" s="114" t="s">
        <v>111</v>
      </c>
      <c r="C154" s="237" t="s">
        <v>261</v>
      </c>
      <c r="D154" s="238"/>
      <c r="E154" s="238"/>
      <c r="F154" s="238"/>
      <c r="G154" s="239"/>
      <c r="H154" s="153">
        <f>H103</f>
        <v>82.242279999999994</v>
      </c>
      <c r="I154" s="72"/>
      <c r="J154" s="72"/>
      <c r="K154" s="72"/>
      <c r="L154" s="72"/>
      <c r="M154" s="72"/>
      <c r="N154" s="72"/>
      <c r="O154" s="72"/>
      <c r="P154" s="72"/>
      <c r="Q154" s="72"/>
      <c r="R154" s="72"/>
      <c r="S154" s="72"/>
      <c r="T154" s="72"/>
      <c r="U154" s="72"/>
      <c r="V154" s="72"/>
      <c r="W154" s="72"/>
      <c r="X154" s="72"/>
      <c r="Y154" s="72"/>
      <c r="Z154" s="72"/>
      <c r="AA154" s="72"/>
      <c r="AB154" s="72"/>
      <c r="AC154" s="72"/>
    </row>
    <row r="155" spans="1:29" ht="15.75" customHeight="1">
      <c r="B155" s="114" t="s">
        <v>114</v>
      </c>
      <c r="C155" s="237" t="s">
        <v>262</v>
      </c>
      <c r="D155" s="238"/>
      <c r="E155" s="238"/>
      <c r="F155" s="238"/>
      <c r="G155" s="239"/>
      <c r="H155" s="153">
        <f>H128</f>
        <v>277.56</v>
      </c>
      <c r="I155" s="72"/>
      <c r="J155" s="72"/>
      <c r="K155" s="72"/>
      <c r="L155" s="72"/>
      <c r="M155" s="72"/>
      <c r="N155" s="72"/>
      <c r="O155" s="72"/>
      <c r="P155" s="72"/>
      <c r="Q155" s="72"/>
      <c r="R155" s="72"/>
      <c r="S155" s="72"/>
      <c r="T155" s="72"/>
      <c r="U155" s="72"/>
      <c r="V155" s="72"/>
      <c r="W155" s="72"/>
      <c r="X155" s="72"/>
      <c r="Y155" s="72"/>
      <c r="Z155" s="72"/>
      <c r="AA155" s="72"/>
      <c r="AB155" s="72"/>
      <c r="AC155" s="72"/>
    </row>
    <row r="156" spans="1:29" ht="15.75" customHeight="1">
      <c r="A156" s="95"/>
      <c r="B156" s="114" t="s">
        <v>145</v>
      </c>
      <c r="C156" s="237" t="s">
        <v>263</v>
      </c>
      <c r="D156" s="238"/>
      <c r="E156" s="238"/>
      <c r="F156" s="238"/>
      <c r="G156" s="239"/>
      <c r="H156" s="153">
        <f>H135</f>
        <v>113.82666666666668</v>
      </c>
      <c r="I156" s="95"/>
      <c r="J156" s="95"/>
      <c r="K156" s="95"/>
      <c r="L156" s="95"/>
      <c r="M156" s="95"/>
      <c r="N156" s="95"/>
      <c r="O156" s="95"/>
      <c r="P156" s="95"/>
      <c r="Q156" s="95"/>
      <c r="R156" s="95"/>
      <c r="S156" s="95"/>
      <c r="T156" s="95"/>
      <c r="U156" s="95"/>
      <c r="V156" s="95"/>
      <c r="W156" s="95"/>
      <c r="X156" s="95"/>
      <c r="Y156" s="95"/>
      <c r="Z156" s="95"/>
      <c r="AA156" s="95"/>
      <c r="AB156" s="95"/>
      <c r="AC156" s="95"/>
    </row>
    <row r="157" spans="1:29" ht="19.5" customHeight="1">
      <c r="A157" s="95"/>
      <c r="B157" s="240"/>
      <c r="C157" s="422" t="s">
        <v>264</v>
      </c>
      <c r="D157" s="286"/>
      <c r="E157" s="286"/>
      <c r="F157" s="286"/>
      <c r="G157" s="287"/>
      <c r="H157" s="241">
        <f>SUM(H152:H156)</f>
        <v>3233.0330722946665</v>
      </c>
      <c r="I157" s="95"/>
      <c r="J157" s="95"/>
      <c r="K157" s="95"/>
      <c r="L157" s="95"/>
      <c r="M157" s="95"/>
      <c r="N157" s="95"/>
      <c r="O157" s="95"/>
      <c r="P157" s="95"/>
      <c r="Q157" s="95"/>
      <c r="R157" s="95"/>
      <c r="S157" s="95"/>
      <c r="T157" s="95"/>
      <c r="U157" s="95"/>
      <c r="V157" s="95"/>
      <c r="W157" s="95"/>
      <c r="X157" s="95"/>
      <c r="Y157" s="95"/>
      <c r="Z157" s="95"/>
      <c r="AA157" s="95"/>
      <c r="AB157" s="95"/>
      <c r="AC157" s="95"/>
    </row>
    <row r="158" spans="1:29" ht="15.75" customHeight="1">
      <c r="A158" s="95"/>
      <c r="B158" s="114" t="s">
        <v>147</v>
      </c>
      <c r="C158" s="237" t="s">
        <v>265</v>
      </c>
      <c r="D158" s="238"/>
      <c r="E158" s="238"/>
      <c r="F158" s="238"/>
      <c r="G158" s="239"/>
      <c r="H158" s="153">
        <f>H148</f>
        <v>1031.8249694167916</v>
      </c>
      <c r="I158" s="95"/>
      <c r="J158" s="95"/>
      <c r="K158" s="95"/>
      <c r="L158" s="95"/>
      <c r="M158" s="95"/>
      <c r="N158" s="95"/>
      <c r="O158" s="95"/>
      <c r="P158" s="95"/>
      <c r="Q158" s="95"/>
      <c r="R158" s="95"/>
      <c r="S158" s="95"/>
      <c r="T158" s="95"/>
      <c r="U158" s="95"/>
      <c r="V158" s="95"/>
      <c r="W158" s="95"/>
      <c r="X158" s="95"/>
      <c r="Y158" s="95"/>
      <c r="Z158" s="95"/>
      <c r="AA158" s="95"/>
      <c r="AB158" s="95"/>
      <c r="AC158" s="95"/>
    </row>
    <row r="159" spans="1:29" ht="27.75" customHeight="1">
      <c r="A159" s="95"/>
      <c r="B159" s="434" t="s">
        <v>266</v>
      </c>
      <c r="C159" s="376"/>
      <c r="D159" s="376"/>
      <c r="E159" s="376"/>
      <c r="F159" s="376"/>
      <c r="G159" s="377"/>
      <c r="H159" s="242">
        <f>ROUND(SUM(H157:H158),2)</f>
        <v>4264.8599999999997</v>
      </c>
      <c r="I159" s="95"/>
      <c r="J159" s="95"/>
      <c r="K159" s="95"/>
      <c r="L159" s="95"/>
      <c r="M159" s="95"/>
      <c r="N159" s="95"/>
      <c r="O159" s="95"/>
      <c r="P159" s="95"/>
      <c r="Q159" s="95"/>
      <c r="R159" s="95"/>
      <c r="S159" s="95"/>
      <c r="T159" s="95"/>
      <c r="U159" s="95"/>
      <c r="V159" s="95"/>
      <c r="W159" s="95"/>
      <c r="X159" s="95"/>
      <c r="Y159" s="95"/>
      <c r="Z159" s="95"/>
      <c r="AA159" s="95"/>
      <c r="AB159" s="95"/>
      <c r="AC159" s="95"/>
    </row>
    <row r="160" spans="1:29" ht="19.5" customHeight="1">
      <c r="A160" s="72"/>
      <c r="B160" s="125"/>
      <c r="C160" s="219"/>
      <c r="D160" s="219"/>
      <c r="E160" s="219"/>
      <c r="F160" s="220"/>
      <c r="G160" s="220"/>
      <c r="H160" s="221"/>
      <c r="I160" s="72"/>
      <c r="J160" s="72"/>
      <c r="K160" s="72"/>
      <c r="L160" s="72"/>
      <c r="M160" s="72"/>
      <c r="N160" s="72"/>
      <c r="O160" s="72"/>
      <c r="P160" s="72"/>
      <c r="Q160" s="72"/>
      <c r="R160" s="72"/>
      <c r="S160" s="72"/>
      <c r="T160" s="72"/>
      <c r="U160" s="72"/>
      <c r="V160" s="72"/>
      <c r="W160" s="72"/>
      <c r="X160" s="72"/>
      <c r="Y160" s="72"/>
      <c r="Z160" s="72"/>
      <c r="AA160" s="72"/>
      <c r="AB160" s="72"/>
      <c r="AC160" s="72"/>
    </row>
    <row r="161" spans="1:29" ht="24" customHeight="1">
      <c r="B161" s="372" t="s">
        <v>267</v>
      </c>
      <c r="C161" s="289"/>
      <c r="D161" s="289"/>
      <c r="E161" s="289"/>
      <c r="F161" s="289"/>
      <c r="G161" s="289"/>
      <c r="H161" s="290"/>
      <c r="I161" s="72"/>
      <c r="J161" s="72"/>
      <c r="K161" s="72"/>
      <c r="L161" s="72"/>
      <c r="M161" s="72"/>
      <c r="N161" s="72"/>
      <c r="O161" s="72"/>
      <c r="P161" s="72"/>
      <c r="Q161" s="72"/>
      <c r="R161" s="72"/>
      <c r="S161" s="72"/>
      <c r="T161" s="72"/>
      <c r="U161" s="72"/>
      <c r="V161" s="72"/>
      <c r="W161" s="72"/>
      <c r="X161" s="72"/>
      <c r="Y161" s="72"/>
      <c r="Z161" s="72"/>
      <c r="AA161" s="72"/>
      <c r="AB161" s="72"/>
      <c r="AC161" s="72"/>
    </row>
    <row r="162" spans="1:29" ht="18.75" customHeight="1">
      <c r="B162" s="422" t="s">
        <v>123</v>
      </c>
      <c r="C162" s="286"/>
      <c r="D162" s="286"/>
      <c r="E162" s="286"/>
      <c r="F162" s="286"/>
      <c r="G162" s="286"/>
      <c r="H162" s="293"/>
      <c r="I162" s="72"/>
      <c r="J162" s="72"/>
      <c r="K162" s="72"/>
      <c r="L162" s="72"/>
      <c r="M162" s="72"/>
      <c r="N162" s="72"/>
      <c r="O162" s="72"/>
      <c r="P162" s="72"/>
      <c r="Q162" s="72"/>
      <c r="R162" s="72"/>
      <c r="S162" s="72"/>
      <c r="T162" s="72"/>
      <c r="U162" s="72"/>
      <c r="V162" s="72"/>
      <c r="W162" s="72"/>
      <c r="X162" s="72"/>
      <c r="Y162" s="72"/>
      <c r="Z162" s="72"/>
      <c r="AA162" s="72"/>
      <c r="AB162" s="72"/>
      <c r="AC162" s="72"/>
    </row>
    <row r="163" spans="1:29" ht="72.75" customHeight="1">
      <c r="B163" s="440" t="s">
        <v>268</v>
      </c>
      <c r="C163" s="393"/>
      <c r="D163" s="243" t="s">
        <v>269</v>
      </c>
      <c r="E163" s="243" t="s">
        <v>270</v>
      </c>
      <c r="F163" s="243" t="s">
        <v>271</v>
      </c>
      <c r="G163" s="243" t="s">
        <v>272</v>
      </c>
      <c r="H163" s="244" t="s">
        <v>273</v>
      </c>
      <c r="I163" s="72"/>
      <c r="J163" s="72"/>
      <c r="K163" s="72"/>
      <c r="L163" s="72"/>
      <c r="M163" s="72"/>
      <c r="N163" s="72"/>
      <c r="O163" s="72"/>
      <c r="P163" s="72"/>
      <c r="Q163" s="72"/>
      <c r="R163" s="72"/>
      <c r="S163" s="72"/>
      <c r="T163" s="72"/>
      <c r="U163" s="72"/>
      <c r="V163" s="72"/>
      <c r="W163" s="72"/>
      <c r="X163" s="72"/>
      <c r="Y163" s="72"/>
      <c r="Z163" s="72"/>
      <c r="AA163" s="72"/>
      <c r="AB163" s="72"/>
      <c r="AC163" s="72"/>
    </row>
    <row r="164" spans="1:29" ht="66" customHeight="1">
      <c r="B164" s="441" t="str">
        <f>E24</f>
        <v>PORTEIRO, CBO 5174-10, Posto Diurno (07:00-12:10 e 13:30-17:08), 8:48 horas, de segunda a sexta</v>
      </c>
      <c r="C164" s="287"/>
      <c r="D164" s="246">
        <f>H159</f>
        <v>4264.8599999999997</v>
      </c>
      <c r="E164" s="247">
        <f>'1-ABA-DE-CARREGAMENTO'!F83</f>
        <v>1</v>
      </c>
      <c r="F164" s="248">
        <f>D164*E164</f>
        <v>4264.8599999999997</v>
      </c>
      <c r="G164" s="249">
        <f>'1-ABA-DE-CARREGAMENTO'!F82</f>
        <v>0</v>
      </c>
      <c r="H164" s="250">
        <f>F164*G164</f>
        <v>0</v>
      </c>
      <c r="I164" s="72"/>
      <c r="J164" s="72"/>
      <c r="K164" s="72"/>
      <c r="L164" s="72"/>
      <c r="M164" s="72"/>
      <c r="N164" s="72"/>
      <c r="O164" s="72"/>
      <c r="P164" s="72"/>
      <c r="Q164" s="72"/>
      <c r="R164" s="72"/>
      <c r="S164" s="72"/>
      <c r="T164" s="72"/>
      <c r="U164" s="72"/>
      <c r="V164" s="72"/>
      <c r="W164" s="72"/>
      <c r="X164" s="72"/>
      <c r="Y164" s="72"/>
      <c r="Z164" s="72"/>
      <c r="AA164" s="72"/>
      <c r="AB164" s="72"/>
      <c r="AC164" s="72"/>
    </row>
    <row r="165" spans="1:29" ht="30.75" customHeight="1">
      <c r="A165" s="72"/>
      <c r="B165" s="442" t="s">
        <v>274</v>
      </c>
      <c r="C165" s="376"/>
      <c r="D165" s="376"/>
      <c r="E165" s="376"/>
      <c r="F165" s="376"/>
      <c r="G165" s="376"/>
      <c r="H165" s="251">
        <f>H164</f>
        <v>0</v>
      </c>
      <c r="I165" s="72"/>
      <c r="J165" s="72"/>
      <c r="K165" s="72"/>
      <c r="L165" s="72"/>
      <c r="M165" s="72"/>
      <c r="N165" s="72"/>
      <c r="O165" s="72"/>
      <c r="P165" s="72"/>
      <c r="Q165" s="72"/>
      <c r="R165" s="72"/>
      <c r="S165" s="72"/>
      <c r="T165" s="72"/>
      <c r="U165" s="72"/>
      <c r="V165" s="72"/>
      <c r="W165" s="72"/>
      <c r="X165" s="72"/>
      <c r="Y165" s="72"/>
      <c r="Z165" s="72"/>
      <c r="AA165" s="72"/>
      <c r="AB165" s="72"/>
      <c r="AC165" s="72"/>
    </row>
    <row r="166" spans="1:29" ht="19.5" customHeight="1">
      <c r="A166" s="72"/>
      <c r="B166" s="443"/>
      <c r="C166" s="303"/>
      <c r="D166" s="165"/>
      <c r="E166" s="165"/>
      <c r="F166" s="165"/>
      <c r="G166" s="165"/>
      <c r="H166" s="252"/>
      <c r="I166" s="72"/>
      <c r="J166" s="72"/>
      <c r="K166" s="72"/>
      <c r="L166" s="72"/>
      <c r="M166" s="72"/>
      <c r="N166" s="72"/>
      <c r="O166" s="72"/>
      <c r="P166" s="72"/>
      <c r="Q166" s="72"/>
      <c r="R166" s="72"/>
      <c r="S166" s="72"/>
      <c r="T166" s="72"/>
      <c r="U166" s="72"/>
      <c r="V166" s="72"/>
      <c r="W166" s="72"/>
      <c r="X166" s="72"/>
      <c r="Y166" s="72"/>
      <c r="Z166" s="72"/>
      <c r="AA166" s="72"/>
      <c r="AB166" s="72"/>
      <c r="AC166" s="72"/>
    </row>
    <row r="167" spans="1:29" ht="24" customHeight="1">
      <c r="B167" s="372" t="s">
        <v>275</v>
      </c>
      <c r="C167" s="289"/>
      <c r="D167" s="289"/>
      <c r="E167" s="289"/>
      <c r="F167" s="289"/>
      <c r="G167" s="289"/>
      <c r="H167" s="290"/>
      <c r="I167" s="72"/>
      <c r="J167" s="72"/>
      <c r="K167" s="72"/>
      <c r="L167" s="72"/>
      <c r="M167" s="72"/>
      <c r="N167" s="72"/>
      <c r="O167" s="72"/>
      <c r="P167" s="72"/>
      <c r="Q167" s="72"/>
      <c r="R167" s="72"/>
      <c r="S167" s="72"/>
      <c r="T167" s="72"/>
      <c r="U167" s="72"/>
      <c r="V167" s="72"/>
      <c r="W167" s="72"/>
      <c r="X167" s="72"/>
      <c r="Y167" s="72"/>
      <c r="Z167" s="72"/>
      <c r="AA167" s="72"/>
      <c r="AB167" s="72"/>
      <c r="AC167" s="72"/>
    </row>
    <row r="168" spans="1:29" ht="18.75" customHeight="1">
      <c r="B168" s="438" t="s">
        <v>276</v>
      </c>
      <c r="C168" s="347"/>
      <c r="D168" s="347"/>
      <c r="E168" s="347"/>
      <c r="F168" s="347"/>
      <c r="G168" s="348"/>
      <c r="H168" s="253" t="s">
        <v>277</v>
      </c>
      <c r="I168" s="72"/>
      <c r="J168" s="72"/>
      <c r="K168" s="72"/>
      <c r="L168" s="72"/>
      <c r="M168" s="72"/>
      <c r="N168" s="72"/>
      <c r="O168" s="72"/>
      <c r="P168" s="72"/>
      <c r="Q168" s="72"/>
      <c r="R168" s="72"/>
      <c r="S168" s="72"/>
      <c r="T168" s="72"/>
      <c r="U168" s="72"/>
      <c r="V168" s="72"/>
      <c r="W168" s="72"/>
      <c r="X168" s="72"/>
      <c r="Y168" s="72"/>
      <c r="Z168" s="72"/>
      <c r="AA168" s="72"/>
      <c r="AB168" s="72"/>
      <c r="AC168" s="72"/>
    </row>
    <row r="169" spans="1:29" ht="30" customHeight="1">
      <c r="B169" s="245" t="s">
        <v>107</v>
      </c>
      <c r="C169" s="439" t="s">
        <v>278</v>
      </c>
      <c r="D169" s="286"/>
      <c r="E169" s="286"/>
      <c r="F169" s="286"/>
      <c r="G169" s="287"/>
      <c r="H169" s="254">
        <f>H164</f>
        <v>0</v>
      </c>
      <c r="I169" s="187"/>
      <c r="J169" s="72"/>
      <c r="K169" s="72"/>
      <c r="L169" s="72"/>
      <c r="M169" s="72"/>
      <c r="N169" s="72"/>
      <c r="O169" s="72"/>
      <c r="P169" s="72"/>
      <c r="Q169" s="72"/>
      <c r="R169" s="72"/>
      <c r="S169" s="72"/>
      <c r="T169" s="72"/>
      <c r="U169" s="72"/>
      <c r="V169" s="72"/>
      <c r="W169" s="72"/>
      <c r="X169" s="72"/>
      <c r="Y169" s="72"/>
      <c r="Z169" s="72"/>
      <c r="AA169" s="72"/>
      <c r="AB169" s="72"/>
      <c r="AC169" s="72"/>
    </row>
    <row r="170" spans="1:29" ht="30" customHeight="1">
      <c r="B170" s="255" t="s">
        <v>109</v>
      </c>
      <c r="C170" s="439" t="s">
        <v>279</v>
      </c>
      <c r="D170" s="286"/>
      <c r="E170" s="286"/>
      <c r="F170" s="286"/>
      <c r="G170" s="287"/>
      <c r="H170" s="256">
        <f>H169*'1-ABA-DE-CARREGAMENTO'!C84</f>
        <v>0</v>
      </c>
      <c r="I170" s="72"/>
      <c r="J170" s="72"/>
      <c r="K170" s="72"/>
      <c r="L170" s="72"/>
      <c r="M170" s="72"/>
      <c r="N170" s="72"/>
      <c r="O170" s="72"/>
      <c r="P170" s="72"/>
      <c r="Q170" s="72"/>
      <c r="R170" s="72"/>
      <c r="S170" s="72"/>
      <c r="T170" s="72"/>
      <c r="U170" s="72"/>
      <c r="V170" s="72"/>
      <c r="W170" s="72"/>
      <c r="X170" s="72"/>
      <c r="Y170" s="72"/>
      <c r="Z170" s="72"/>
      <c r="AA170" s="72"/>
      <c r="AB170" s="72"/>
      <c r="AC170" s="72"/>
    </row>
    <row r="171" spans="1:29" ht="19.5" customHeight="1">
      <c r="A171" s="72"/>
      <c r="B171" s="119"/>
      <c r="C171" s="257"/>
      <c r="D171" s="165"/>
      <c r="E171" s="165"/>
      <c r="F171" s="165"/>
      <c r="G171" s="165"/>
      <c r="H171" s="252"/>
      <c r="I171" s="72"/>
      <c r="J171" s="72"/>
      <c r="K171" s="72"/>
      <c r="L171" s="72"/>
      <c r="M171" s="72"/>
      <c r="N171" s="72"/>
      <c r="O171" s="72"/>
      <c r="P171" s="72"/>
      <c r="Q171" s="72"/>
      <c r="R171" s="72"/>
      <c r="S171" s="72"/>
      <c r="T171" s="72"/>
      <c r="U171" s="72"/>
      <c r="V171" s="72"/>
      <c r="W171" s="72"/>
      <c r="X171" s="72"/>
      <c r="Y171" s="72"/>
      <c r="Z171" s="72"/>
      <c r="AA171" s="72"/>
      <c r="AB171" s="72"/>
      <c r="AC171" s="72"/>
    </row>
    <row r="172" spans="1:29" ht="15.75" customHeight="1">
      <c r="A172" s="72"/>
      <c r="B172" s="107"/>
      <c r="C172" s="107"/>
      <c r="D172" s="107"/>
      <c r="E172" s="107"/>
      <c r="F172" s="107"/>
      <c r="G172" s="107"/>
      <c r="H172" s="107"/>
      <c r="I172" s="72"/>
      <c r="J172" s="72"/>
      <c r="K172" s="72"/>
      <c r="L172" s="72"/>
      <c r="M172" s="72"/>
      <c r="N172" s="72"/>
      <c r="O172" s="72"/>
      <c r="P172" s="72"/>
      <c r="Q172" s="72"/>
      <c r="R172" s="72"/>
      <c r="S172" s="72"/>
      <c r="T172" s="72"/>
      <c r="U172" s="72"/>
      <c r="V172" s="72"/>
      <c r="W172" s="72"/>
      <c r="X172" s="72"/>
      <c r="Y172" s="72"/>
      <c r="Z172" s="72"/>
      <c r="AA172" s="72"/>
      <c r="AB172" s="72"/>
      <c r="AC172" s="72"/>
    </row>
    <row r="173" spans="1:29" ht="15.75" customHeight="1">
      <c r="A173" s="72"/>
      <c r="B173" s="107"/>
      <c r="C173" s="107"/>
      <c r="D173" s="107"/>
      <c r="E173" s="107"/>
      <c r="F173" s="107"/>
      <c r="G173" s="107"/>
      <c r="H173" s="107"/>
      <c r="I173" s="72"/>
      <c r="J173" s="72"/>
      <c r="K173" s="72"/>
      <c r="L173" s="72"/>
      <c r="M173" s="72"/>
      <c r="N173" s="72"/>
      <c r="O173" s="72"/>
      <c r="P173" s="72"/>
      <c r="Q173" s="72"/>
      <c r="R173" s="72"/>
      <c r="S173" s="72"/>
      <c r="T173" s="72"/>
      <c r="U173" s="72"/>
      <c r="V173" s="72"/>
      <c r="W173" s="72"/>
      <c r="X173" s="72"/>
      <c r="Y173" s="72"/>
      <c r="Z173" s="72"/>
      <c r="AA173" s="72"/>
      <c r="AB173" s="72"/>
      <c r="AC173" s="72"/>
    </row>
    <row r="174" spans="1:29" ht="15.75" customHeight="1">
      <c r="A174" s="72"/>
      <c r="B174" s="107"/>
      <c r="C174" s="107"/>
      <c r="D174" s="107"/>
      <c r="E174" s="107"/>
      <c r="F174" s="107"/>
      <c r="G174" s="107"/>
      <c r="H174" s="107"/>
      <c r="I174" s="72"/>
      <c r="J174" s="72"/>
      <c r="K174" s="72"/>
      <c r="L174" s="72"/>
      <c r="M174" s="72"/>
      <c r="N174" s="72"/>
      <c r="O174" s="72"/>
      <c r="P174" s="72"/>
      <c r="Q174" s="72"/>
      <c r="R174" s="72"/>
      <c r="S174" s="72"/>
      <c r="T174" s="72"/>
      <c r="U174" s="72"/>
      <c r="V174" s="72"/>
      <c r="W174" s="72"/>
      <c r="X174" s="72"/>
      <c r="Y174" s="72"/>
      <c r="Z174" s="72"/>
      <c r="AA174" s="72"/>
      <c r="AB174" s="72"/>
      <c r="AC174" s="72"/>
    </row>
    <row r="175" spans="1:29" ht="15.75" customHeight="1">
      <c r="A175" s="72"/>
      <c r="B175" s="107"/>
      <c r="C175" s="107"/>
      <c r="D175" s="107"/>
      <c r="E175" s="107"/>
      <c r="F175" s="107"/>
      <c r="G175" s="107"/>
      <c r="H175" s="107"/>
      <c r="I175" s="72"/>
      <c r="J175" s="72"/>
      <c r="K175" s="72"/>
      <c r="L175" s="72"/>
      <c r="M175" s="72"/>
      <c r="N175" s="72"/>
      <c r="O175" s="72"/>
      <c r="P175" s="72"/>
      <c r="Q175" s="72"/>
      <c r="R175" s="72"/>
      <c r="S175" s="72"/>
      <c r="T175" s="72"/>
      <c r="U175" s="72"/>
      <c r="V175" s="72"/>
      <c r="W175" s="72"/>
      <c r="X175" s="72"/>
      <c r="Y175" s="72"/>
      <c r="Z175" s="72"/>
      <c r="AA175" s="72"/>
      <c r="AB175" s="72"/>
      <c r="AC175" s="72"/>
    </row>
    <row r="176" spans="1:29" ht="15.75" customHeight="1">
      <c r="A176" s="72"/>
      <c r="B176" s="107"/>
      <c r="C176" s="107"/>
      <c r="D176" s="107"/>
      <c r="E176" s="107"/>
      <c r="F176" s="107"/>
      <c r="G176" s="107"/>
      <c r="H176" s="107"/>
      <c r="I176" s="72"/>
      <c r="J176" s="72"/>
      <c r="K176" s="72"/>
      <c r="L176" s="72"/>
      <c r="M176" s="72"/>
      <c r="N176" s="72"/>
      <c r="O176" s="72"/>
      <c r="P176" s="72"/>
      <c r="Q176" s="72"/>
      <c r="R176" s="72"/>
      <c r="S176" s="72"/>
      <c r="T176" s="72"/>
      <c r="U176" s="72"/>
      <c r="V176" s="72"/>
      <c r="W176" s="72"/>
      <c r="X176" s="72"/>
      <c r="Y176" s="72"/>
      <c r="Z176" s="72"/>
      <c r="AA176" s="72"/>
      <c r="AB176" s="72"/>
      <c r="AC176" s="72"/>
    </row>
    <row r="177" spans="1:29" ht="15.75" customHeight="1">
      <c r="A177" s="72"/>
      <c r="B177" s="107"/>
      <c r="C177" s="107"/>
      <c r="D177" s="107"/>
      <c r="E177" s="107"/>
      <c r="F177" s="107"/>
      <c r="G177" s="107"/>
      <c r="H177" s="107"/>
      <c r="I177" s="72"/>
      <c r="J177" s="72"/>
      <c r="K177" s="72"/>
      <c r="L177" s="72"/>
      <c r="M177" s="72"/>
      <c r="N177" s="72"/>
      <c r="O177" s="72"/>
      <c r="P177" s="72"/>
      <c r="Q177" s="72"/>
      <c r="R177" s="72"/>
      <c r="S177" s="72"/>
      <c r="T177" s="72"/>
      <c r="U177" s="72"/>
      <c r="V177" s="72"/>
      <c r="W177" s="72"/>
      <c r="X177" s="72"/>
      <c r="Y177" s="72"/>
      <c r="Z177" s="72"/>
      <c r="AA177" s="72"/>
      <c r="AB177" s="72"/>
      <c r="AC177" s="72"/>
    </row>
    <row r="178" spans="1:29" ht="15.75" customHeight="1">
      <c r="A178" s="72"/>
      <c r="B178" s="107"/>
      <c r="C178" s="107"/>
      <c r="D178" s="107"/>
      <c r="E178" s="107"/>
      <c r="F178" s="107"/>
      <c r="G178" s="107"/>
      <c r="H178" s="107"/>
      <c r="I178" s="72"/>
      <c r="J178" s="72"/>
      <c r="K178" s="72"/>
      <c r="L178" s="72"/>
      <c r="M178" s="72"/>
      <c r="N178" s="72"/>
      <c r="O178" s="72"/>
      <c r="P178" s="72"/>
      <c r="Q178" s="72"/>
      <c r="R178" s="72"/>
      <c r="S178" s="72"/>
      <c r="T178" s="72"/>
      <c r="U178" s="72"/>
      <c r="V178" s="72"/>
      <c r="W178" s="72"/>
      <c r="X178" s="72"/>
      <c r="Y178" s="72"/>
      <c r="Z178" s="72"/>
      <c r="AA178" s="72"/>
      <c r="AB178" s="72"/>
      <c r="AC178" s="72"/>
    </row>
    <row r="179" spans="1:29" ht="15.75" customHeight="1">
      <c r="A179" s="72"/>
      <c r="B179" s="107"/>
      <c r="C179" s="107"/>
      <c r="D179" s="107"/>
      <c r="E179" s="107"/>
      <c r="F179" s="107"/>
      <c r="G179" s="107"/>
      <c r="H179" s="107"/>
      <c r="I179" s="72"/>
      <c r="J179" s="72"/>
      <c r="K179" s="72"/>
      <c r="L179" s="72"/>
      <c r="M179" s="72"/>
      <c r="N179" s="72"/>
      <c r="O179" s="72"/>
      <c r="P179" s="72"/>
      <c r="Q179" s="72"/>
      <c r="R179" s="72"/>
      <c r="S179" s="72"/>
      <c r="T179" s="72"/>
      <c r="U179" s="72"/>
      <c r="V179" s="72"/>
      <c r="W179" s="72"/>
      <c r="X179" s="72"/>
      <c r="Y179" s="72"/>
      <c r="Z179" s="72"/>
      <c r="AA179" s="72"/>
      <c r="AB179" s="72"/>
      <c r="AC179" s="72"/>
    </row>
    <row r="180" spans="1:29" ht="15.75" customHeight="1">
      <c r="A180" s="72"/>
      <c r="B180" s="107"/>
      <c r="C180" s="107"/>
      <c r="D180" s="107"/>
      <c r="E180" s="107"/>
      <c r="F180" s="107"/>
      <c r="G180" s="107"/>
      <c r="H180" s="107"/>
      <c r="I180" s="72"/>
      <c r="J180" s="72"/>
      <c r="K180" s="72"/>
      <c r="L180" s="72"/>
      <c r="M180" s="72"/>
      <c r="N180" s="72"/>
      <c r="O180" s="72"/>
      <c r="P180" s="72"/>
      <c r="Q180" s="72"/>
      <c r="R180" s="72"/>
      <c r="S180" s="72"/>
      <c r="T180" s="72"/>
      <c r="U180" s="72"/>
      <c r="V180" s="72"/>
      <c r="W180" s="72"/>
      <c r="X180" s="72"/>
      <c r="Y180" s="72"/>
      <c r="Z180" s="72"/>
      <c r="AA180" s="72"/>
      <c r="AB180" s="72"/>
      <c r="AC180" s="72"/>
    </row>
    <row r="181" spans="1:29" ht="15.75" customHeight="1">
      <c r="A181" s="72"/>
      <c r="B181" s="107"/>
      <c r="C181" s="107"/>
      <c r="D181" s="107"/>
      <c r="E181" s="107"/>
      <c r="F181" s="107"/>
      <c r="G181" s="107"/>
      <c r="H181" s="107"/>
      <c r="I181" s="72"/>
      <c r="J181" s="72"/>
      <c r="K181" s="72"/>
      <c r="L181" s="72"/>
      <c r="M181" s="72"/>
      <c r="N181" s="72"/>
      <c r="O181" s="72"/>
      <c r="P181" s="72"/>
      <c r="Q181" s="72"/>
      <c r="R181" s="72"/>
      <c r="S181" s="72"/>
      <c r="T181" s="72"/>
      <c r="U181" s="72"/>
      <c r="V181" s="72"/>
      <c r="W181" s="72"/>
      <c r="X181" s="72"/>
      <c r="Y181" s="72"/>
      <c r="Z181" s="72"/>
      <c r="AA181" s="72"/>
      <c r="AB181" s="72"/>
      <c r="AC181" s="72"/>
    </row>
    <row r="182" spans="1:29" ht="15.75" customHeight="1">
      <c r="A182" s="72"/>
      <c r="B182" s="107"/>
      <c r="C182" s="107"/>
      <c r="D182" s="107"/>
      <c r="E182" s="107"/>
      <c r="F182" s="107"/>
      <c r="G182" s="107"/>
      <c r="H182" s="107"/>
      <c r="I182" s="72"/>
      <c r="J182" s="72"/>
      <c r="K182" s="72"/>
      <c r="L182" s="72"/>
      <c r="M182" s="72"/>
      <c r="N182" s="72"/>
      <c r="O182" s="72"/>
      <c r="P182" s="72"/>
      <c r="Q182" s="72"/>
      <c r="R182" s="72"/>
      <c r="S182" s="72"/>
      <c r="T182" s="72"/>
      <c r="U182" s="72"/>
      <c r="V182" s="72"/>
      <c r="W182" s="72"/>
      <c r="X182" s="72"/>
      <c r="Y182" s="72"/>
      <c r="Z182" s="72"/>
      <c r="AA182" s="72"/>
      <c r="AB182" s="72"/>
      <c r="AC182" s="72"/>
    </row>
    <row r="183" spans="1:29" ht="15.75" customHeight="1">
      <c r="A183" s="72"/>
      <c r="B183" s="107"/>
      <c r="C183" s="107"/>
      <c r="D183" s="107"/>
      <c r="E183" s="107"/>
      <c r="F183" s="107"/>
      <c r="G183" s="107"/>
      <c r="H183" s="107"/>
      <c r="I183" s="72"/>
      <c r="J183" s="72"/>
      <c r="K183" s="72"/>
      <c r="L183" s="72"/>
      <c r="M183" s="72"/>
      <c r="N183" s="72"/>
      <c r="O183" s="72"/>
      <c r="P183" s="72"/>
      <c r="Q183" s="72"/>
      <c r="R183" s="72"/>
      <c r="S183" s="72"/>
      <c r="T183" s="72"/>
      <c r="U183" s="72"/>
      <c r="V183" s="72"/>
      <c r="W183" s="72"/>
      <c r="X183" s="72"/>
      <c r="Y183" s="72"/>
      <c r="Z183" s="72"/>
      <c r="AA183" s="72"/>
      <c r="AB183" s="72"/>
      <c r="AC183" s="72"/>
    </row>
    <row r="184" spans="1:29" ht="15.75" customHeight="1">
      <c r="A184" s="72"/>
      <c r="B184" s="107"/>
      <c r="C184" s="107"/>
      <c r="D184" s="107"/>
      <c r="E184" s="107"/>
      <c r="F184" s="107"/>
      <c r="G184" s="107"/>
      <c r="H184" s="107"/>
      <c r="I184" s="72"/>
      <c r="J184" s="72"/>
      <c r="K184" s="72"/>
      <c r="L184" s="72"/>
      <c r="M184" s="72"/>
      <c r="N184" s="72"/>
      <c r="O184" s="72"/>
      <c r="P184" s="72"/>
      <c r="Q184" s="72"/>
      <c r="R184" s="72"/>
      <c r="S184" s="72"/>
      <c r="T184" s="72"/>
      <c r="U184" s="72"/>
      <c r="V184" s="72"/>
      <c r="W184" s="72"/>
      <c r="X184" s="72"/>
      <c r="Y184" s="72"/>
      <c r="Z184" s="72"/>
      <c r="AA184" s="72"/>
      <c r="AB184" s="72"/>
      <c r="AC184" s="72"/>
    </row>
    <row r="185" spans="1:29" ht="15.75" customHeight="1">
      <c r="A185" s="72"/>
      <c r="B185" s="107"/>
      <c r="C185" s="107"/>
      <c r="D185" s="107"/>
      <c r="E185" s="107"/>
      <c r="F185" s="107"/>
      <c r="G185" s="107"/>
      <c r="H185" s="107"/>
      <c r="I185" s="72"/>
      <c r="J185" s="72"/>
      <c r="K185" s="72"/>
      <c r="L185" s="72"/>
      <c r="M185" s="72"/>
      <c r="N185" s="72"/>
      <c r="O185" s="72"/>
      <c r="P185" s="72"/>
      <c r="Q185" s="72"/>
      <c r="R185" s="72"/>
      <c r="S185" s="72"/>
      <c r="T185" s="72"/>
      <c r="U185" s="72"/>
      <c r="V185" s="72"/>
      <c r="W185" s="72"/>
      <c r="X185" s="72"/>
      <c r="Y185" s="72"/>
      <c r="Z185" s="72"/>
      <c r="AA185" s="72"/>
      <c r="AB185" s="72"/>
      <c r="AC185" s="72"/>
    </row>
    <row r="186" spans="1:29" ht="15.75" customHeight="1">
      <c r="A186" s="72"/>
      <c r="B186" s="107"/>
      <c r="C186" s="107"/>
      <c r="D186" s="107"/>
      <c r="E186" s="107"/>
      <c r="F186" s="107"/>
      <c r="G186" s="107"/>
      <c r="H186" s="107"/>
      <c r="I186" s="72"/>
      <c r="J186" s="72"/>
      <c r="K186" s="72"/>
      <c r="L186" s="72"/>
      <c r="M186" s="72"/>
      <c r="N186" s="72"/>
      <c r="O186" s="72"/>
      <c r="P186" s="72"/>
      <c r="Q186" s="72"/>
      <c r="R186" s="72"/>
      <c r="S186" s="72"/>
      <c r="T186" s="72"/>
      <c r="U186" s="72"/>
      <c r="V186" s="72"/>
      <c r="W186" s="72"/>
      <c r="X186" s="72"/>
      <c r="Y186" s="72"/>
      <c r="Z186" s="72"/>
      <c r="AA186" s="72"/>
      <c r="AB186" s="72"/>
      <c r="AC186" s="72"/>
    </row>
    <row r="187" spans="1:29" ht="15.75" customHeight="1">
      <c r="A187" s="72"/>
      <c r="B187" s="107"/>
      <c r="C187" s="107"/>
      <c r="D187" s="107"/>
      <c r="E187" s="107"/>
      <c r="F187" s="107"/>
      <c r="G187" s="107"/>
      <c r="H187" s="107"/>
      <c r="I187" s="72"/>
      <c r="J187" s="72"/>
      <c r="K187" s="72"/>
      <c r="L187" s="72"/>
      <c r="M187" s="72"/>
      <c r="N187" s="72"/>
      <c r="O187" s="72"/>
      <c r="P187" s="72"/>
      <c r="Q187" s="72"/>
      <c r="R187" s="72"/>
      <c r="S187" s="72"/>
      <c r="T187" s="72"/>
      <c r="U187" s="72"/>
      <c r="V187" s="72"/>
      <c r="W187" s="72"/>
      <c r="X187" s="72"/>
      <c r="Y187" s="72"/>
      <c r="Z187" s="72"/>
      <c r="AA187" s="72"/>
      <c r="AB187" s="72"/>
      <c r="AC187" s="72"/>
    </row>
    <row r="188" spans="1:29" ht="15.75" customHeight="1">
      <c r="A188" s="72"/>
      <c r="B188" s="107"/>
      <c r="C188" s="107"/>
      <c r="D188" s="107"/>
      <c r="E188" s="107"/>
      <c r="F188" s="107"/>
      <c r="G188" s="107"/>
      <c r="H188" s="107"/>
      <c r="I188" s="72"/>
      <c r="J188" s="72"/>
      <c r="K188" s="72"/>
      <c r="L188" s="72"/>
      <c r="M188" s="72"/>
      <c r="N188" s="72"/>
      <c r="O188" s="72"/>
      <c r="P188" s="72"/>
      <c r="Q188" s="72"/>
      <c r="R188" s="72"/>
      <c r="S188" s="72"/>
      <c r="T188" s="72"/>
      <c r="U188" s="72"/>
      <c r="V188" s="72"/>
      <c r="W188" s="72"/>
      <c r="X188" s="72"/>
      <c r="Y188" s="72"/>
      <c r="Z188" s="72"/>
      <c r="AA188" s="72"/>
      <c r="AB188" s="72"/>
      <c r="AC188" s="72"/>
    </row>
    <row r="189" spans="1:29" ht="15.75" customHeight="1">
      <c r="A189" s="72"/>
      <c r="B189" s="107"/>
      <c r="C189" s="107"/>
      <c r="D189" s="107"/>
      <c r="E189" s="107"/>
      <c r="F189" s="107"/>
      <c r="G189" s="107"/>
      <c r="H189" s="107"/>
      <c r="I189" s="72"/>
      <c r="J189" s="72"/>
      <c r="K189" s="72"/>
      <c r="L189" s="72"/>
      <c r="M189" s="72"/>
      <c r="N189" s="72"/>
      <c r="O189" s="72"/>
      <c r="P189" s="72"/>
      <c r="Q189" s="72"/>
      <c r="R189" s="72"/>
      <c r="S189" s="72"/>
      <c r="T189" s="72"/>
      <c r="U189" s="72"/>
      <c r="V189" s="72"/>
      <c r="W189" s="72"/>
      <c r="X189" s="72"/>
      <c r="Y189" s="72"/>
      <c r="Z189" s="72"/>
      <c r="AA189" s="72"/>
      <c r="AB189" s="72"/>
      <c r="AC189" s="72"/>
    </row>
    <row r="190" spans="1:29" ht="15.75" customHeight="1">
      <c r="A190" s="72"/>
      <c r="B190" s="107"/>
      <c r="C190" s="107"/>
      <c r="D190" s="107"/>
      <c r="E190" s="107"/>
      <c r="F190" s="107"/>
      <c r="G190" s="107"/>
      <c r="H190" s="107"/>
      <c r="I190" s="72"/>
      <c r="J190" s="72"/>
      <c r="K190" s="72"/>
      <c r="L190" s="72"/>
      <c r="M190" s="72"/>
      <c r="N190" s="72"/>
      <c r="O190" s="72"/>
      <c r="P190" s="72"/>
      <c r="Q190" s="72"/>
      <c r="R190" s="72"/>
      <c r="S190" s="72"/>
      <c r="T190" s="72"/>
      <c r="U190" s="72"/>
      <c r="V190" s="72"/>
      <c r="W190" s="72"/>
      <c r="X190" s="72"/>
      <c r="Y190" s="72"/>
      <c r="Z190" s="72"/>
      <c r="AA190" s="72"/>
      <c r="AB190" s="72"/>
      <c r="AC190" s="72"/>
    </row>
    <row r="191" spans="1:29" ht="15.75" customHeight="1">
      <c r="A191" s="72"/>
      <c r="B191" s="107"/>
      <c r="C191" s="107"/>
      <c r="D191" s="107"/>
      <c r="E191" s="107"/>
      <c r="F191" s="107"/>
      <c r="G191" s="107"/>
      <c r="H191" s="107"/>
      <c r="I191" s="72"/>
      <c r="J191" s="72"/>
      <c r="K191" s="72"/>
      <c r="L191" s="72"/>
      <c r="M191" s="72"/>
      <c r="N191" s="72"/>
      <c r="O191" s="72"/>
      <c r="P191" s="72"/>
      <c r="Q191" s="72"/>
      <c r="R191" s="72"/>
      <c r="S191" s="72"/>
      <c r="T191" s="72"/>
      <c r="U191" s="72"/>
      <c r="V191" s="72"/>
      <c r="W191" s="72"/>
      <c r="X191" s="72"/>
      <c r="Y191" s="72"/>
      <c r="Z191" s="72"/>
      <c r="AA191" s="72"/>
      <c r="AB191" s="72"/>
      <c r="AC191" s="72"/>
    </row>
    <row r="192" spans="1:29" ht="15.75" customHeight="1">
      <c r="A192" s="72"/>
      <c r="B192" s="107"/>
      <c r="C192" s="107"/>
      <c r="D192" s="107"/>
      <c r="E192" s="107"/>
      <c r="F192" s="107"/>
      <c r="G192" s="107"/>
      <c r="H192" s="107"/>
      <c r="I192" s="72"/>
      <c r="J192" s="72"/>
      <c r="K192" s="72"/>
      <c r="L192" s="72"/>
      <c r="M192" s="72"/>
      <c r="N192" s="72"/>
      <c r="O192" s="72"/>
      <c r="P192" s="72"/>
      <c r="Q192" s="72"/>
      <c r="R192" s="72"/>
      <c r="S192" s="72"/>
      <c r="T192" s="72"/>
      <c r="U192" s="72"/>
      <c r="V192" s="72"/>
      <c r="W192" s="72"/>
      <c r="X192" s="72"/>
      <c r="Y192" s="72"/>
      <c r="Z192" s="72"/>
      <c r="AA192" s="72"/>
      <c r="AB192" s="72"/>
      <c r="AC192" s="72"/>
    </row>
    <row r="193" spans="1:29" ht="15.75" customHeight="1">
      <c r="A193" s="72"/>
      <c r="B193" s="107"/>
      <c r="C193" s="107"/>
      <c r="D193" s="107"/>
      <c r="E193" s="107"/>
      <c r="F193" s="107"/>
      <c r="G193" s="107"/>
      <c r="H193" s="107"/>
      <c r="I193" s="72"/>
      <c r="J193" s="72"/>
      <c r="K193" s="72"/>
      <c r="L193" s="72"/>
      <c r="M193" s="72"/>
      <c r="N193" s="72"/>
      <c r="O193" s="72"/>
      <c r="P193" s="72"/>
      <c r="Q193" s="72"/>
      <c r="R193" s="72"/>
      <c r="S193" s="72"/>
      <c r="T193" s="72"/>
      <c r="U193" s="72"/>
      <c r="V193" s="72"/>
      <c r="W193" s="72"/>
      <c r="X193" s="72"/>
      <c r="Y193" s="72"/>
      <c r="Z193" s="72"/>
      <c r="AA193" s="72"/>
      <c r="AB193" s="72"/>
      <c r="AC193" s="72"/>
    </row>
    <row r="194" spans="1:29" ht="15.75" customHeight="1">
      <c r="A194" s="72"/>
      <c r="B194" s="107"/>
      <c r="C194" s="107"/>
      <c r="D194" s="107"/>
      <c r="E194" s="107"/>
      <c r="F194" s="107"/>
      <c r="G194" s="107"/>
      <c r="H194" s="107"/>
      <c r="I194" s="72"/>
      <c r="J194" s="72"/>
      <c r="K194" s="72"/>
      <c r="L194" s="72"/>
      <c r="M194" s="72"/>
      <c r="N194" s="72"/>
      <c r="O194" s="72"/>
      <c r="P194" s="72"/>
      <c r="Q194" s="72"/>
      <c r="R194" s="72"/>
      <c r="S194" s="72"/>
      <c r="T194" s="72"/>
      <c r="U194" s="72"/>
      <c r="V194" s="72"/>
      <c r="W194" s="72"/>
      <c r="X194" s="72"/>
      <c r="Y194" s="72"/>
      <c r="Z194" s="72"/>
      <c r="AA194" s="72"/>
      <c r="AB194" s="72"/>
      <c r="AC194" s="72"/>
    </row>
    <row r="195" spans="1:29" ht="15.75" customHeight="1">
      <c r="A195" s="72"/>
      <c r="B195" s="107"/>
      <c r="C195" s="107"/>
      <c r="D195" s="107"/>
      <c r="E195" s="107"/>
      <c r="F195" s="107"/>
      <c r="G195" s="107"/>
      <c r="H195" s="107"/>
      <c r="I195" s="72"/>
      <c r="J195" s="72"/>
      <c r="K195" s="72"/>
      <c r="L195" s="72"/>
      <c r="M195" s="72"/>
      <c r="N195" s="72"/>
      <c r="O195" s="72"/>
      <c r="P195" s="72"/>
      <c r="Q195" s="72"/>
      <c r="R195" s="72"/>
      <c r="S195" s="72"/>
      <c r="T195" s="72"/>
      <c r="U195" s="72"/>
      <c r="V195" s="72"/>
      <c r="W195" s="72"/>
      <c r="X195" s="72"/>
      <c r="Y195" s="72"/>
      <c r="Z195" s="72"/>
      <c r="AA195" s="72"/>
      <c r="AB195" s="72"/>
      <c r="AC195" s="72"/>
    </row>
    <row r="196" spans="1:29" ht="15.75" customHeight="1">
      <c r="A196" s="72"/>
      <c r="B196" s="107"/>
      <c r="C196" s="107"/>
      <c r="D196" s="107"/>
      <c r="E196" s="107"/>
      <c r="F196" s="107"/>
      <c r="G196" s="107"/>
      <c r="H196" s="107"/>
      <c r="I196" s="72"/>
      <c r="J196" s="72"/>
      <c r="K196" s="72"/>
      <c r="L196" s="72"/>
      <c r="M196" s="72"/>
      <c r="N196" s="72"/>
      <c r="O196" s="72"/>
      <c r="P196" s="72"/>
      <c r="Q196" s="72"/>
      <c r="R196" s="72"/>
      <c r="S196" s="72"/>
      <c r="T196" s="72"/>
      <c r="U196" s="72"/>
      <c r="V196" s="72"/>
      <c r="W196" s="72"/>
      <c r="X196" s="72"/>
      <c r="Y196" s="72"/>
      <c r="Z196" s="72"/>
      <c r="AA196" s="72"/>
      <c r="AB196" s="72"/>
      <c r="AC196" s="72"/>
    </row>
    <row r="197" spans="1:29" ht="15.75" customHeight="1">
      <c r="A197" s="72"/>
      <c r="B197" s="107"/>
      <c r="C197" s="107"/>
      <c r="D197" s="107"/>
      <c r="E197" s="107"/>
      <c r="F197" s="107"/>
      <c r="G197" s="107"/>
      <c r="H197" s="107"/>
      <c r="I197" s="72"/>
      <c r="J197" s="72"/>
      <c r="K197" s="72"/>
      <c r="L197" s="72"/>
      <c r="M197" s="72"/>
      <c r="N197" s="72"/>
      <c r="O197" s="72"/>
      <c r="P197" s="72"/>
      <c r="Q197" s="72"/>
      <c r="R197" s="72"/>
      <c r="S197" s="72"/>
      <c r="T197" s="72"/>
      <c r="U197" s="72"/>
      <c r="V197" s="72"/>
      <c r="W197" s="72"/>
      <c r="X197" s="72"/>
      <c r="Y197" s="72"/>
      <c r="Z197" s="72"/>
      <c r="AA197" s="72"/>
      <c r="AB197" s="72"/>
      <c r="AC197" s="72"/>
    </row>
    <row r="198" spans="1:29" ht="15.75" customHeight="1">
      <c r="A198" s="72"/>
      <c r="B198" s="107"/>
      <c r="C198" s="107"/>
      <c r="D198" s="107"/>
      <c r="E198" s="107"/>
      <c r="F198" s="107"/>
      <c r="G198" s="107"/>
      <c r="H198" s="107"/>
      <c r="I198" s="72"/>
      <c r="J198" s="72"/>
      <c r="K198" s="72"/>
      <c r="L198" s="72"/>
      <c r="M198" s="72"/>
      <c r="N198" s="72"/>
      <c r="O198" s="72"/>
      <c r="P198" s="72"/>
      <c r="Q198" s="72"/>
      <c r="R198" s="72"/>
      <c r="S198" s="72"/>
      <c r="T198" s="72"/>
      <c r="U198" s="72"/>
      <c r="V198" s="72"/>
      <c r="W198" s="72"/>
      <c r="X198" s="72"/>
      <c r="Y198" s="72"/>
      <c r="Z198" s="72"/>
      <c r="AA198" s="72"/>
      <c r="AB198" s="72"/>
      <c r="AC198" s="72"/>
    </row>
    <row r="199" spans="1:29" ht="15.75" customHeight="1">
      <c r="A199" s="72"/>
      <c r="B199" s="107"/>
      <c r="C199" s="107"/>
      <c r="D199" s="107"/>
      <c r="E199" s="107"/>
      <c r="F199" s="107"/>
      <c r="G199" s="107"/>
      <c r="H199" s="107"/>
      <c r="I199" s="72"/>
      <c r="J199" s="72"/>
      <c r="K199" s="72"/>
      <c r="L199" s="72"/>
      <c r="M199" s="72"/>
      <c r="N199" s="72"/>
      <c r="O199" s="72"/>
      <c r="P199" s="72"/>
      <c r="Q199" s="72"/>
      <c r="R199" s="72"/>
      <c r="S199" s="72"/>
      <c r="T199" s="72"/>
      <c r="U199" s="72"/>
      <c r="V199" s="72"/>
      <c r="W199" s="72"/>
      <c r="X199" s="72"/>
      <c r="Y199" s="72"/>
      <c r="Z199" s="72"/>
      <c r="AA199" s="72"/>
      <c r="AB199" s="72"/>
      <c r="AC199" s="72"/>
    </row>
    <row r="200" spans="1:29" ht="15.75" customHeight="1">
      <c r="A200" s="72"/>
      <c r="B200" s="107"/>
      <c r="C200" s="107"/>
      <c r="D200" s="107"/>
      <c r="E200" s="107"/>
      <c r="F200" s="107"/>
      <c r="G200" s="107"/>
      <c r="H200" s="107"/>
      <c r="I200" s="72"/>
      <c r="J200" s="72"/>
      <c r="K200" s="72"/>
      <c r="L200" s="72"/>
      <c r="M200" s="72"/>
      <c r="N200" s="72"/>
      <c r="O200" s="72"/>
      <c r="P200" s="72"/>
      <c r="Q200" s="72"/>
      <c r="R200" s="72"/>
      <c r="S200" s="72"/>
      <c r="T200" s="72"/>
      <c r="U200" s="72"/>
      <c r="V200" s="72"/>
      <c r="W200" s="72"/>
      <c r="X200" s="72"/>
      <c r="Y200" s="72"/>
      <c r="Z200" s="72"/>
      <c r="AA200" s="72"/>
      <c r="AB200" s="72"/>
      <c r="AC200" s="72"/>
    </row>
    <row r="201" spans="1:29" ht="15.75" customHeight="1">
      <c r="A201" s="72"/>
      <c r="B201" s="107"/>
      <c r="C201" s="107"/>
      <c r="D201" s="107"/>
      <c r="E201" s="107"/>
      <c r="F201" s="107"/>
      <c r="G201" s="107"/>
      <c r="H201" s="107"/>
      <c r="I201" s="72"/>
      <c r="J201" s="72"/>
      <c r="K201" s="72"/>
      <c r="L201" s="72"/>
      <c r="M201" s="72"/>
      <c r="N201" s="72"/>
      <c r="O201" s="72"/>
      <c r="P201" s="72"/>
      <c r="Q201" s="72"/>
      <c r="R201" s="72"/>
      <c r="S201" s="72"/>
      <c r="T201" s="72"/>
      <c r="U201" s="72"/>
      <c r="V201" s="72"/>
      <c r="W201" s="72"/>
      <c r="X201" s="72"/>
      <c r="Y201" s="72"/>
      <c r="Z201" s="72"/>
      <c r="AA201" s="72"/>
      <c r="AB201" s="72"/>
      <c r="AC201" s="72"/>
    </row>
    <row r="202" spans="1:29" ht="15.75" customHeight="1">
      <c r="A202" s="72"/>
      <c r="B202" s="107"/>
      <c r="C202" s="107"/>
      <c r="D202" s="107"/>
      <c r="E202" s="107"/>
      <c r="F202" s="107"/>
      <c r="G202" s="107"/>
      <c r="H202" s="107"/>
      <c r="I202" s="72"/>
      <c r="J202" s="72"/>
      <c r="K202" s="72"/>
      <c r="L202" s="72"/>
      <c r="M202" s="72"/>
      <c r="N202" s="72"/>
      <c r="O202" s="72"/>
      <c r="P202" s="72"/>
      <c r="Q202" s="72"/>
      <c r="R202" s="72"/>
      <c r="S202" s="72"/>
      <c r="T202" s="72"/>
      <c r="U202" s="72"/>
      <c r="V202" s="72"/>
      <c r="W202" s="72"/>
      <c r="X202" s="72"/>
      <c r="Y202" s="72"/>
      <c r="Z202" s="72"/>
      <c r="AA202" s="72"/>
      <c r="AB202" s="72"/>
      <c r="AC202" s="72"/>
    </row>
    <row r="203" spans="1:29" ht="15.75" customHeight="1">
      <c r="A203" s="72"/>
      <c r="B203" s="107"/>
      <c r="C203" s="107"/>
      <c r="D203" s="107"/>
      <c r="E203" s="107"/>
      <c r="F203" s="107"/>
      <c r="G203" s="107"/>
      <c r="H203" s="107"/>
      <c r="I203" s="72"/>
      <c r="J203" s="72"/>
      <c r="K203" s="72"/>
      <c r="L203" s="72"/>
      <c r="M203" s="72"/>
      <c r="N203" s="72"/>
      <c r="O203" s="72"/>
      <c r="P203" s="72"/>
      <c r="Q203" s="72"/>
      <c r="R203" s="72"/>
      <c r="S203" s="72"/>
      <c r="T203" s="72"/>
      <c r="U203" s="72"/>
      <c r="V203" s="72"/>
      <c r="W203" s="72"/>
      <c r="X203" s="72"/>
      <c r="Y203" s="72"/>
      <c r="Z203" s="72"/>
      <c r="AA203" s="72"/>
      <c r="AB203" s="72"/>
      <c r="AC203" s="72"/>
    </row>
    <row r="204" spans="1:29" ht="15.75" customHeight="1">
      <c r="A204" s="72"/>
      <c r="B204" s="107"/>
      <c r="C204" s="107"/>
      <c r="D204" s="107"/>
      <c r="E204" s="107"/>
      <c r="F204" s="107"/>
      <c r="G204" s="107"/>
      <c r="H204" s="107"/>
      <c r="I204" s="72"/>
      <c r="J204" s="72"/>
      <c r="K204" s="72"/>
      <c r="L204" s="72"/>
      <c r="M204" s="72"/>
      <c r="N204" s="72"/>
      <c r="O204" s="72"/>
      <c r="P204" s="72"/>
      <c r="Q204" s="72"/>
      <c r="R204" s="72"/>
      <c r="S204" s="72"/>
      <c r="T204" s="72"/>
      <c r="U204" s="72"/>
      <c r="V204" s="72"/>
      <c r="W204" s="72"/>
      <c r="X204" s="72"/>
      <c r="Y204" s="72"/>
      <c r="Z204" s="72"/>
      <c r="AA204" s="72"/>
      <c r="AB204" s="72"/>
      <c r="AC204" s="72"/>
    </row>
    <row r="205" spans="1:29" ht="15.75" customHeight="1">
      <c r="A205" s="72"/>
      <c r="B205" s="107"/>
      <c r="C205" s="107"/>
      <c r="D205" s="107"/>
      <c r="E205" s="107"/>
      <c r="F205" s="107"/>
      <c r="G205" s="107"/>
      <c r="H205" s="107"/>
      <c r="I205" s="72"/>
      <c r="J205" s="72"/>
      <c r="K205" s="72"/>
      <c r="L205" s="72"/>
      <c r="M205" s="72"/>
      <c r="N205" s="72"/>
      <c r="O205" s="72"/>
      <c r="P205" s="72"/>
      <c r="Q205" s="72"/>
      <c r="R205" s="72"/>
      <c r="S205" s="72"/>
      <c r="T205" s="72"/>
      <c r="U205" s="72"/>
      <c r="V205" s="72"/>
      <c r="W205" s="72"/>
      <c r="X205" s="72"/>
      <c r="Y205" s="72"/>
      <c r="Z205" s="72"/>
      <c r="AA205" s="72"/>
      <c r="AB205" s="72"/>
      <c r="AC205" s="72"/>
    </row>
    <row r="206" spans="1:29" ht="15.75" customHeight="1">
      <c r="A206" s="72"/>
      <c r="B206" s="107"/>
      <c r="C206" s="107"/>
      <c r="D206" s="107"/>
      <c r="E206" s="107"/>
      <c r="F206" s="107"/>
      <c r="G206" s="107"/>
      <c r="H206" s="107"/>
      <c r="I206" s="72"/>
      <c r="J206" s="72"/>
      <c r="K206" s="72"/>
      <c r="L206" s="72"/>
      <c r="M206" s="72"/>
      <c r="N206" s="72"/>
      <c r="O206" s="72"/>
      <c r="P206" s="72"/>
      <c r="Q206" s="72"/>
      <c r="R206" s="72"/>
      <c r="S206" s="72"/>
      <c r="T206" s="72"/>
      <c r="U206" s="72"/>
      <c r="V206" s="72"/>
      <c r="W206" s="72"/>
      <c r="X206" s="72"/>
      <c r="Y206" s="72"/>
      <c r="Z206" s="72"/>
      <c r="AA206" s="72"/>
      <c r="AB206" s="72"/>
      <c r="AC206" s="72"/>
    </row>
    <row r="207" spans="1:29" ht="15.75" customHeight="1">
      <c r="A207" s="72"/>
      <c r="B207" s="107"/>
      <c r="C207" s="107"/>
      <c r="D207" s="107"/>
      <c r="E207" s="107"/>
      <c r="F207" s="107"/>
      <c r="G207" s="107"/>
      <c r="H207" s="107"/>
      <c r="I207" s="72"/>
      <c r="J207" s="72"/>
      <c r="K207" s="72"/>
      <c r="L207" s="72"/>
      <c r="M207" s="72"/>
      <c r="N207" s="72"/>
      <c r="O207" s="72"/>
      <c r="P207" s="72"/>
      <c r="Q207" s="72"/>
      <c r="R207" s="72"/>
      <c r="S207" s="72"/>
      <c r="T207" s="72"/>
      <c r="U207" s="72"/>
      <c r="V207" s="72"/>
      <c r="W207" s="72"/>
      <c r="X207" s="72"/>
      <c r="Y207" s="72"/>
      <c r="Z207" s="72"/>
      <c r="AA207" s="72"/>
      <c r="AB207" s="72"/>
      <c r="AC207" s="72"/>
    </row>
    <row r="208" spans="1:29" ht="15.75" customHeight="1">
      <c r="A208" s="72"/>
      <c r="B208" s="107"/>
      <c r="C208" s="107"/>
      <c r="D208" s="107"/>
      <c r="E208" s="107"/>
      <c r="F208" s="107"/>
      <c r="G208" s="107"/>
      <c r="H208" s="107"/>
      <c r="I208" s="72"/>
      <c r="J208" s="72"/>
      <c r="K208" s="72"/>
      <c r="L208" s="72"/>
      <c r="M208" s="72"/>
      <c r="N208" s="72"/>
      <c r="O208" s="72"/>
      <c r="P208" s="72"/>
      <c r="Q208" s="72"/>
      <c r="R208" s="72"/>
      <c r="S208" s="72"/>
      <c r="T208" s="72"/>
      <c r="U208" s="72"/>
      <c r="V208" s="72"/>
      <c r="W208" s="72"/>
      <c r="X208" s="72"/>
      <c r="Y208" s="72"/>
      <c r="Z208" s="72"/>
      <c r="AA208" s="72"/>
      <c r="AB208" s="72"/>
      <c r="AC208" s="72"/>
    </row>
    <row r="209" spans="1:29" ht="15.75" customHeight="1">
      <c r="A209" s="72"/>
      <c r="B209" s="107"/>
      <c r="C209" s="107"/>
      <c r="D209" s="107"/>
      <c r="E209" s="107"/>
      <c r="F209" s="107"/>
      <c r="G209" s="107"/>
      <c r="H209" s="107"/>
      <c r="I209" s="72"/>
      <c r="J209" s="72"/>
      <c r="K209" s="72"/>
      <c r="L209" s="72"/>
      <c r="M209" s="72"/>
      <c r="N209" s="72"/>
      <c r="O209" s="72"/>
      <c r="P209" s="72"/>
      <c r="Q209" s="72"/>
      <c r="R209" s="72"/>
      <c r="S209" s="72"/>
      <c r="T209" s="72"/>
      <c r="U209" s="72"/>
      <c r="V209" s="72"/>
      <c r="W209" s="72"/>
      <c r="X209" s="72"/>
      <c r="Y209" s="72"/>
      <c r="Z209" s="72"/>
      <c r="AA209" s="72"/>
      <c r="AB209" s="72"/>
      <c r="AC209" s="72"/>
    </row>
    <row r="210" spans="1:29" ht="15.75" customHeight="1">
      <c r="A210" s="72"/>
      <c r="B210" s="107"/>
      <c r="C210" s="107"/>
      <c r="D210" s="107"/>
      <c r="E210" s="107"/>
      <c r="F210" s="107"/>
      <c r="G210" s="107"/>
      <c r="H210" s="107"/>
      <c r="I210" s="72"/>
      <c r="J210" s="72"/>
      <c r="K210" s="72"/>
      <c r="L210" s="72"/>
      <c r="M210" s="72"/>
      <c r="N210" s="72"/>
      <c r="O210" s="72"/>
      <c r="P210" s="72"/>
      <c r="Q210" s="72"/>
      <c r="R210" s="72"/>
      <c r="S210" s="72"/>
      <c r="T210" s="72"/>
      <c r="U210" s="72"/>
      <c r="V210" s="72"/>
      <c r="W210" s="72"/>
      <c r="X210" s="72"/>
      <c r="Y210" s="72"/>
      <c r="Z210" s="72"/>
      <c r="AA210" s="72"/>
      <c r="AB210" s="72"/>
      <c r="AC210" s="72"/>
    </row>
    <row r="211" spans="1:29" ht="15.75" customHeight="1">
      <c r="A211" s="72"/>
      <c r="B211" s="107"/>
      <c r="C211" s="107"/>
      <c r="D211" s="107"/>
      <c r="E211" s="107"/>
      <c r="F211" s="107"/>
      <c r="G211" s="107"/>
      <c r="H211" s="107"/>
      <c r="I211" s="72"/>
      <c r="J211" s="72"/>
      <c r="K211" s="72"/>
      <c r="L211" s="72"/>
      <c r="M211" s="72"/>
      <c r="N211" s="72"/>
      <c r="O211" s="72"/>
      <c r="P211" s="72"/>
      <c r="Q211" s="72"/>
      <c r="R211" s="72"/>
      <c r="S211" s="72"/>
      <c r="T211" s="72"/>
      <c r="U211" s="72"/>
      <c r="V211" s="72"/>
      <c r="W211" s="72"/>
      <c r="X211" s="72"/>
      <c r="Y211" s="72"/>
      <c r="Z211" s="72"/>
      <c r="AA211" s="72"/>
      <c r="AB211" s="72"/>
      <c r="AC211" s="72"/>
    </row>
    <row r="212" spans="1:29" ht="15.75" customHeight="1">
      <c r="A212" s="72"/>
      <c r="B212" s="107"/>
      <c r="C212" s="107"/>
      <c r="D212" s="107"/>
      <c r="E212" s="107"/>
      <c r="F212" s="107"/>
      <c r="G212" s="107"/>
      <c r="H212" s="107"/>
      <c r="I212" s="72"/>
      <c r="J212" s="72"/>
      <c r="K212" s="72"/>
      <c r="L212" s="72"/>
      <c r="M212" s="72"/>
      <c r="N212" s="72"/>
      <c r="O212" s="72"/>
      <c r="P212" s="72"/>
      <c r="Q212" s="72"/>
      <c r="R212" s="72"/>
      <c r="S212" s="72"/>
      <c r="T212" s="72"/>
      <c r="U212" s="72"/>
      <c r="V212" s="72"/>
      <c r="W212" s="72"/>
      <c r="X212" s="72"/>
      <c r="Y212" s="72"/>
      <c r="Z212" s="72"/>
      <c r="AA212" s="72"/>
      <c r="AB212" s="72"/>
      <c r="AC212" s="72"/>
    </row>
    <row r="213" spans="1:29" ht="15.75" customHeight="1">
      <c r="A213" s="72"/>
      <c r="B213" s="107"/>
      <c r="C213" s="107"/>
      <c r="D213" s="107"/>
      <c r="E213" s="107"/>
      <c r="F213" s="107"/>
      <c r="G213" s="107"/>
      <c r="H213" s="107"/>
      <c r="I213" s="72"/>
      <c r="J213" s="72"/>
      <c r="K213" s="72"/>
      <c r="L213" s="72"/>
      <c r="M213" s="72"/>
      <c r="N213" s="72"/>
      <c r="O213" s="72"/>
      <c r="P213" s="72"/>
      <c r="Q213" s="72"/>
      <c r="R213" s="72"/>
      <c r="S213" s="72"/>
      <c r="T213" s="72"/>
      <c r="U213" s="72"/>
      <c r="V213" s="72"/>
      <c r="W213" s="72"/>
      <c r="X213" s="72"/>
      <c r="Y213" s="72"/>
      <c r="Z213" s="72"/>
      <c r="AA213" s="72"/>
      <c r="AB213" s="72"/>
      <c r="AC213" s="72"/>
    </row>
    <row r="214" spans="1:29" ht="15.75" customHeight="1">
      <c r="A214" s="72"/>
      <c r="B214" s="107"/>
      <c r="C214" s="107"/>
      <c r="D214" s="107"/>
      <c r="E214" s="107"/>
      <c r="F214" s="107"/>
      <c r="G214" s="107"/>
      <c r="H214" s="107"/>
      <c r="I214" s="72"/>
      <c r="J214" s="72"/>
      <c r="K214" s="72"/>
      <c r="L214" s="72"/>
      <c r="M214" s="72"/>
      <c r="N214" s="72"/>
      <c r="O214" s="72"/>
      <c r="P214" s="72"/>
      <c r="Q214" s="72"/>
      <c r="R214" s="72"/>
      <c r="S214" s="72"/>
      <c r="T214" s="72"/>
      <c r="U214" s="72"/>
      <c r="V214" s="72"/>
      <c r="W214" s="72"/>
      <c r="X214" s="72"/>
      <c r="Y214" s="72"/>
      <c r="Z214" s="72"/>
      <c r="AA214" s="72"/>
      <c r="AB214" s="72"/>
      <c r="AC214" s="72"/>
    </row>
    <row r="215" spans="1:29" ht="15.75" customHeight="1">
      <c r="A215" s="72"/>
      <c r="B215" s="107"/>
      <c r="C215" s="107"/>
      <c r="D215" s="107"/>
      <c r="E215" s="107"/>
      <c r="F215" s="107"/>
      <c r="G215" s="107"/>
      <c r="H215" s="107"/>
      <c r="I215" s="72"/>
      <c r="J215" s="72"/>
      <c r="K215" s="72"/>
      <c r="L215" s="72"/>
      <c r="M215" s="72"/>
      <c r="N215" s="72"/>
      <c r="O215" s="72"/>
      <c r="P215" s="72"/>
      <c r="Q215" s="72"/>
      <c r="R215" s="72"/>
      <c r="S215" s="72"/>
      <c r="T215" s="72"/>
      <c r="U215" s="72"/>
      <c r="V215" s="72"/>
      <c r="W215" s="72"/>
      <c r="X215" s="72"/>
      <c r="Y215" s="72"/>
      <c r="Z215" s="72"/>
      <c r="AA215" s="72"/>
      <c r="AB215" s="72"/>
      <c r="AC215" s="72"/>
    </row>
    <row r="216" spans="1:29" ht="15.75" customHeight="1">
      <c r="A216" s="72"/>
      <c r="B216" s="107"/>
      <c r="C216" s="107"/>
      <c r="D216" s="107"/>
      <c r="E216" s="107"/>
      <c r="F216" s="107"/>
      <c r="G216" s="107"/>
      <c r="H216" s="107"/>
      <c r="I216" s="72"/>
      <c r="J216" s="72"/>
      <c r="K216" s="72"/>
      <c r="L216" s="72"/>
      <c r="M216" s="72"/>
      <c r="N216" s="72"/>
      <c r="O216" s="72"/>
      <c r="P216" s="72"/>
      <c r="Q216" s="72"/>
      <c r="R216" s="72"/>
      <c r="S216" s="72"/>
      <c r="T216" s="72"/>
      <c r="U216" s="72"/>
      <c r="V216" s="72"/>
      <c r="W216" s="72"/>
      <c r="X216" s="72"/>
      <c r="Y216" s="72"/>
      <c r="Z216" s="72"/>
      <c r="AA216" s="72"/>
      <c r="AB216" s="72"/>
      <c r="AC216" s="72"/>
    </row>
    <row r="217" spans="1:29" ht="15.75" customHeight="1">
      <c r="A217" s="72"/>
      <c r="B217" s="107"/>
      <c r="C217" s="107"/>
      <c r="D217" s="107"/>
      <c r="E217" s="107"/>
      <c r="F217" s="107"/>
      <c r="G217" s="107"/>
      <c r="H217" s="107"/>
      <c r="I217" s="72"/>
      <c r="J217" s="72"/>
      <c r="K217" s="72"/>
      <c r="L217" s="72"/>
      <c r="M217" s="72"/>
      <c r="N217" s="72"/>
      <c r="O217" s="72"/>
      <c r="P217" s="72"/>
      <c r="Q217" s="72"/>
      <c r="R217" s="72"/>
      <c r="S217" s="72"/>
      <c r="T217" s="72"/>
      <c r="U217" s="72"/>
      <c r="V217" s="72"/>
      <c r="W217" s="72"/>
      <c r="X217" s="72"/>
      <c r="Y217" s="72"/>
      <c r="Z217" s="72"/>
      <c r="AA217" s="72"/>
      <c r="AB217" s="72"/>
      <c r="AC217" s="72"/>
    </row>
    <row r="218" spans="1:29" ht="15.75" customHeight="1">
      <c r="A218" s="72"/>
      <c r="B218" s="107"/>
      <c r="C218" s="107"/>
      <c r="D218" s="107"/>
      <c r="E218" s="107"/>
      <c r="F218" s="107"/>
      <c r="G218" s="107"/>
      <c r="H218" s="107"/>
      <c r="I218" s="72"/>
      <c r="J218" s="72"/>
      <c r="K218" s="72"/>
      <c r="L218" s="72"/>
      <c r="M218" s="72"/>
      <c r="N218" s="72"/>
      <c r="O218" s="72"/>
      <c r="P218" s="72"/>
      <c r="Q218" s="72"/>
      <c r="R218" s="72"/>
      <c r="S218" s="72"/>
      <c r="T218" s="72"/>
      <c r="U218" s="72"/>
      <c r="V218" s="72"/>
      <c r="W218" s="72"/>
      <c r="X218" s="72"/>
      <c r="Y218" s="72"/>
      <c r="Z218" s="72"/>
      <c r="AA218" s="72"/>
      <c r="AB218" s="72"/>
      <c r="AC218" s="72"/>
    </row>
    <row r="219" spans="1:29" ht="15.75" customHeight="1">
      <c r="A219" s="72"/>
      <c r="B219" s="107"/>
      <c r="C219" s="107"/>
      <c r="D219" s="107"/>
      <c r="E219" s="107"/>
      <c r="F219" s="107"/>
      <c r="G219" s="107"/>
      <c r="H219" s="107"/>
      <c r="I219" s="72"/>
      <c r="J219" s="72"/>
      <c r="K219" s="72"/>
      <c r="L219" s="72"/>
      <c r="M219" s="72"/>
      <c r="N219" s="72"/>
      <c r="O219" s="72"/>
      <c r="P219" s="72"/>
      <c r="Q219" s="72"/>
      <c r="R219" s="72"/>
      <c r="S219" s="72"/>
      <c r="T219" s="72"/>
      <c r="U219" s="72"/>
      <c r="V219" s="72"/>
      <c r="W219" s="72"/>
      <c r="X219" s="72"/>
      <c r="Y219" s="72"/>
      <c r="Z219" s="72"/>
      <c r="AA219" s="72"/>
      <c r="AB219" s="72"/>
      <c r="AC219" s="72"/>
    </row>
    <row r="220" spans="1:29" ht="15.75" customHeight="1">
      <c r="A220" s="72"/>
      <c r="B220" s="107"/>
      <c r="C220" s="107"/>
      <c r="D220" s="107"/>
      <c r="E220" s="107"/>
      <c r="F220" s="107"/>
      <c r="G220" s="107"/>
      <c r="H220" s="107"/>
      <c r="I220" s="72"/>
      <c r="J220" s="72"/>
      <c r="K220" s="72"/>
      <c r="L220" s="72"/>
      <c r="M220" s="72"/>
      <c r="N220" s="72"/>
      <c r="O220" s="72"/>
      <c r="P220" s="72"/>
      <c r="Q220" s="72"/>
      <c r="R220" s="72"/>
      <c r="S220" s="72"/>
      <c r="T220" s="72"/>
      <c r="U220" s="72"/>
      <c r="V220" s="72"/>
      <c r="W220" s="72"/>
      <c r="X220" s="72"/>
      <c r="Y220" s="72"/>
      <c r="Z220" s="72"/>
      <c r="AA220" s="72"/>
      <c r="AB220" s="72"/>
      <c r="AC220" s="72"/>
    </row>
    <row r="221" spans="1:29" ht="15.75" customHeight="1">
      <c r="A221" s="72"/>
      <c r="B221" s="107"/>
      <c r="C221" s="107"/>
      <c r="D221" s="107"/>
      <c r="E221" s="107"/>
      <c r="F221" s="107"/>
      <c r="G221" s="107"/>
      <c r="H221" s="107"/>
      <c r="I221" s="72"/>
      <c r="J221" s="72"/>
      <c r="K221" s="72"/>
      <c r="L221" s="72"/>
      <c r="M221" s="72"/>
      <c r="N221" s="72"/>
      <c r="O221" s="72"/>
      <c r="P221" s="72"/>
      <c r="Q221" s="72"/>
      <c r="R221" s="72"/>
      <c r="S221" s="72"/>
      <c r="T221" s="72"/>
      <c r="U221" s="72"/>
      <c r="V221" s="72"/>
      <c r="W221" s="72"/>
      <c r="X221" s="72"/>
      <c r="Y221" s="72"/>
      <c r="Z221" s="72"/>
      <c r="AA221" s="72"/>
      <c r="AB221" s="72"/>
      <c r="AC221" s="72"/>
    </row>
    <row r="222" spans="1:29" ht="15.75" customHeight="1">
      <c r="A222" s="72"/>
      <c r="B222" s="107"/>
      <c r="C222" s="107"/>
      <c r="D222" s="107"/>
      <c r="E222" s="107"/>
      <c r="F222" s="107"/>
      <c r="G222" s="107"/>
      <c r="H222" s="107"/>
      <c r="I222" s="72"/>
      <c r="J222" s="72"/>
      <c r="K222" s="72"/>
      <c r="L222" s="72"/>
      <c r="M222" s="72"/>
      <c r="N222" s="72"/>
      <c r="O222" s="72"/>
      <c r="P222" s="72"/>
      <c r="Q222" s="72"/>
      <c r="R222" s="72"/>
      <c r="S222" s="72"/>
      <c r="T222" s="72"/>
      <c r="U222" s="72"/>
      <c r="V222" s="72"/>
      <c r="W222" s="72"/>
      <c r="X222" s="72"/>
      <c r="Y222" s="72"/>
      <c r="Z222" s="72"/>
      <c r="AA222" s="72"/>
      <c r="AB222" s="72"/>
      <c r="AC222" s="72"/>
    </row>
    <row r="223" spans="1:29" ht="15.75" customHeight="1">
      <c r="A223" s="72"/>
      <c r="B223" s="107"/>
      <c r="C223" s="107"/>
      <c r="D223" s="107"/>
      <c r="E223" s="107"/>
      <c r="F223" s="107"/>
      <c r="G223" s="107"/>
      <c r="H223" s="107"/>
      <c r="I223" s="72"/>
      <c r="J223" s="72"/>
      <c r="K223" s="72"/>
      <c r="L223" s="72"/>
      <c r="M223" s="72"/>
      <c r="N223" s="72"/>
      <c r="O223" s="72"/>
      <c r="P223" s="72"/>
      <c r="Q223" s="72"/>
      <c r="R223" s="72"/>
      <c r="S223" s="72"/>
      <c r="T223" s="72"/>
      <c r="U223" s="72"/>
      <c r="V223" s="72"/>
      <c r="W223" s="72"/>
      <c r="X223" s="72"/>
      <c r="Y223" s="72"/>
      <c r="Z223" s="72"/>
      <c r="AA223" s="72"/>
      <c r="AB223" s="72"/>
      <c r="AC223" s="72"/>
    </row>
    <row r="224" spans="1:29" ht="15.75" customHeight="1">
      <c r="A224" s="72"/>
      <c r="B224" s="107"/>
      <c r="C224" s="107"/>
      <c r="D224" s="107"/>
      <c r="E224" s="107"/>
      <c r="F224" s="107"/>
      <c r="G224" s="107"/>
      <c r="H224" s="107"/>
      <c r="I224" s="72"/>
      <c r="J224" s="72"/>
      <c r="K224" s="72"/>
      <c r="L224" s="72"/>
      <c r="M224" s="72"/>
      <c r="N224" s="72"/>
      <c r="O224" s="72"/>
      <c r="P224" s="72"/>
      <c r="Q224" s="72"/>
      <c r="R224" s="72"/>
      <c r="S224" s="72"/>
      <c r="T224" s="72"/>
      <c r="U224" s="72"/>
      <c r="V224" s="72"/>
      <c r="W224" s="72"/>
      <c r="X224" s="72"/>
      <c r="Y224" s="72"/>
      <c r="Z224" s="72"/>
      <c r="AA224" s="72"/>
      <c r="AB224" s="72"/>
      <c r="AC224" s="72"/>
    </row>
    <row r="225" spans="1:29" ht="15.75" customHeight="1">
      <c r="A225" s="72"/>
      <c r="B225" s="107"/>
      <c r="C225" s="107"/>
      <c r="D225" s="107"/>
      <c r="E225" s="107"/>
      <c r="F225" s="107"/>
      <c r="G225" s="107"/>
      <c r="H225" s="107"/>
      <c r="I225" s="72"/>
      <c r="J225" s="72"/>
      <c r="K225" s="72"/>
      <c r="L225" s="72"/>
      <c r="M225" s="72"/>
      <c r="N225" s="72"/>
      <c r="O225" s="72"/>
      <c r="P225" s="72"/>
      <c r="Q225" s="72"/>
      <c r="R225" s="72"/>
      <c r="S225" s="72"/>
      <c r="T225" s="72"/>
      <c r="U225" s="72"/>
      <c r="V225" s="72"/>
      <c r="W225" s="72"/>
      <c r="X225" s="72"/>
      <c r="Y225" s="72"/>
      <c r="Z225" s="72"/>
      <c r="AA225" s="72"/>
      <c r="AB225" s="72"/>
      <c r="AC225" s="72"/>
    </row>
    <row r="226" spans="1:29" ht="15.75" customHeight="1">
      <c r="A226" s="72"/>
      <c r="B226" s="107"/>
      <c r="C226" s="107"/>
      <c r="D226" s="107"/>
      <c r="E226" s="107"/>
      <c r="F226" s="107"/>
      <c r="G226" s="107"/>
      <c r="H226" s="107"/>
      <c r="I226" s="72"/>
      <c r="J226" s="72"/>
      <c r="K226" s="72"/>
      <c r="L226" s="72"/>
      <c r="M226" s="72"/>
      <c r="N226" s="72"/>
      <c r="O226" s="72"/>
      <c r="P226" s="72"/>
      <c r="Q226" s="72"/>
      <c r="R226" s="72"/>
      <c r="S226" s="72"/>
      <c r="T226" s="72"/>
      <c r="U226" s="72"/>
      <c r="V226" s="72"/>
      <c r="W226" s="72"/>
      <c r="X226" s="72"/>
      <c r="Y226" s="72"/>
      <c r="Z226" s="72"/>
      <c r="AA226" s="72"/>
      <c r="AB226" s="72"/>
      <c r="AC226" s="72"/>
    </row>
    <row r="227" spans="1:29" ht="15.75" customHeight="1">
      <c r="A227" s="72"/>
      <c r="B227" s="107"/>
      <c r="C227" s="107"/>
      <c r="D227" s="107"/>
      <c r="E227" s="107"/>
      <c r="F227" s="107"/>
      <c r="G227" s="107"/>
      <c r="H227" s="107"/>
      <c r="I227" s="72"/>
      <c r="J227" s="72"/>
      <c r="K227" s="72"/>
      <c r="L227" s="72"/>
      <c r="M227" s="72"/>
      <c r="N227" s="72"/>
      <c r="O227" s="72"/>
      <c r="P227" s="72"/>
      <c r="Q227" s="72"/>
      <c r="R227" s="72"/>
      <c r="S227" s="72"/>
      <c r="T227" s="72"/>
      <c r="U227" s="72"/>
      <c r="V227" s="72"/>
      <c r="W227" s="72"/>
      <c r="X227" s="72"/>
      <c r="Y227" s="72"/>
      <c r="Z227" s="72"/>
      <c r="AA227" s="72"/>
      <c r="AB227" s="72"/>
      <c r="AC227" s="72"/>
    </row>
    <row r="228" spans="1:29" ht="15.75" customHeight="1">
      <c r="A228" s="72"/>
      <c r="B228" s="107"/>
      <c r="C228" s="107"/>
      <c r="D228" s="107"/>
      <c r="E228" s="107"/>
      <c r="F228" s="107"/>
      <c r="G228" s="107"/>
      <c r="H228" s="107"/>
      <c r="I228" s="72"/>
      <c r="J228" s="72"/>
      <c r="K228" s="72"/>
      <c r="L228" s="72"/>
      <c r="M228" s="72"/>
      <c r="N228" s="72"/>
      <c r="O228" s="72"/>
      <c r="P228" s="72"/>
      <c r="Q228" s="72"/>
      <c r="R228" s="72"/>
      <c r="S228" s="72"/>
      <c r="T228" s="72"/>
      <c r="U228" s="72"/>
      <c r="V228" s="72"/>
      <c r="W228" s="72"/>
      <c r="X228" s="72"/>
      <c r="Y228" s="72"/>
      <c r="Z228" s="72"/>
      <c r="AA228" s="72"/>
      <c r="AB228" s="72"/>
      <c r="AC228" s="72"/>
    </row>
    <row r="229" spans="1:29" ht="15.75" customHeight="1">
      <c r="A229" s="72"/>
      <c r="B229" s="107"/>
      <c r="C229" s="107"/>
      <c r="D229" s="107"/>
      <c r="E229" s="107"/>
      <c r="F229" s="107"/>
      <c r="G229" s="107"/>
      <c r="H229" s="107"/>
      <c r="I229" s="72"/>
      <c r="J229" s="72"/>
      <c r="K229" s="72"/>
      <c r="L229" s="72"/>
      <c r="M229" s="72"/>
      <c r="N229" s="72"/>
      <c r="O229" s="72"/>
      <c r="P229" s="72"/>
      <c r="Q229" s="72"/>
      <c r="R229" s="72"/>
      <c r="S229" s="72"/>
      <c r="T229" s="72"/>
      <c r="U229" s="72"/>
      <c r="V229" s="72"/>
      <c r="W229" s="72"/>
      <c r="X229" s="72"/>
      <c r="Y229" s="72"/>
      <c r="Z229" s="72"/>
      <c r="AA229" s="72"/>
      <c r="AB229" s="72"/>
      <c r="AC229" s="72"/>
    </row>
    <row r="230" spans="1:29" ht="15.75" customHeight="1">
      <c r="A230" s="72"/>
      <c r="B230" s="107"/>
      <c r="C230" s="107"/>
      <c r="D230" s="107"/>
      <c r="E230" s="107"/>
      <c r="F230" s="107"/>
      <c r="G230" s="107"/>
      <c r="H230" s="107"/>
      <c r="I230" s="72"/>
      <c r="J230" s="72"/>
      <c r="K230" s="72"/>
      <c r="L230" s="72"/>
      <c r="M230" s="72"/>
      <c r="N230" s="72"/>
      <c r="O230" s="72"/>
      <c r="P230" s="72"/>
      <c r="Q230" s="72"/>
      <c r="R230" s="72"/>
      <c r="S230" s="72"/>
      <c r="T230" s="72"/>
      <c r="U230" s="72"/>
      <c r="V230" s="72"/>
      <c r="W230" s="72"/>
      <c r="X230" s="72"/>
      <c r="Y230" s="72"/>
      <c r="Z230" s="72"/>
      <c r="AA230" s="72"/>
      <c r="AB230" s="72"/>
      <c r="AC230" s="72"/>
    </row>
    <row r="231" spans="1:29" ht="15.75" customHeight="1">
      <c r="A231" s="72"/>
      <c r="B231" s="107"/>
      <c r="C231" s="107"/>
      <c r="D231" s="107"/>
      <c r="E231" s="107"/>
      <c r="F231" s="107"/>
      <c r="G231" s="107"/>
      <c r="H231" s="107"/>
      <c r="I231" s="72"/>
      <c r="J231" s="72"/>
      <c r="K231" s="72"/>
      <c r="L231" s="72"/>
      <c r="M231" s="72"/>
      <c r="N231" s="72"/>
      <c r="O231" s="72"/>
      <c r="P231" s="72"/>
      <c r="Q231" s="72"/>
      <c r="R231" s="72"/>
      <c r="S231" s="72"/>
      <c r="T231" s="72"/>
      <c r="U231" s="72"/>
      <c r="V231" s="72"/>
      <c r="W231" s="72"/>
      <c r="X231" s="72"/>
      <c r="Y231" s="72"/>
      <c r="Z231" s="72"/>
      <c r="AA231" s="72"/>
      <c r="AB231" s="72"/>
      <c r="AC231" s="72"/>
    </row>
    <row r="232" spans="1:29" ht="15.75" customHeight="1">
      <c r="A232" s="72"/>
      <c r="B232" s="107"/>
      <c r="C232" s="107"/>
      <c r="D232" s="107"/>
      <c r="E232" s="107"/>
      <c r="F232" s="107"/>
      <c r="G232" s="107"/>
      <c r="H232" s="107"/>
      <c r="I232" s="72"/>
      <c r="J232" s="72"/>
      <c r="K232" s="72"/>
      <c r="L232" s="72"/>
      <c r="M232" s="72"/>
      <c r="N232" s="72"/>
      <c r="O232" s="72"/>
      <c r="P232" s="72"/>
      <c r="Q232" s="72"/>
      <c r="R232" s="72"/>
      <c r="S232" s="72"/>
      <c r="T232" s="72"/>
      <c r="U232" s="72"/>
      <c r="V232" s="72"/>
      <c r="W232" s="72"/>
      <c r="X232" s="72"/>
      <c r="Y232" s="72"/>
      <c r="Z232" s="72"/>
      <c r="AA232" s="72"/>
      <c r="AB232" s="72"/>
      <c r="AC232" s="72"/>
    </row>
    <row r="233" spans="1:29" ht="15.75" customHeight="1">
      <c r="A233" s="72"/>
      <c r="B233" s="107"/>
      <c r="C233" s="107"/>
      <c r="D233" s="107"/>
      <c r="E233" s="107"/>
      <c r="F233" s="107"/>
      <c r="G233" s="107"/>
      <c r="H233" s="107"/>
      <c r="I233" s="72"/>
      <c r="J233" s="72"/>
      <c r="K233" s="72"/>
      <c r="L233" s="72"/>
      <c r="M233" s="72"/>
      <c r="N233" s="72"/>
      <c r="O233" s="72"/>
      <c r="P233" s="72"/>
      <c r="Q233" s="72"/>
      <c r="R233" s="72"/>
      <c r="S233" s="72"/>
      <c r="T233" s="72"/>
      <c r="U233" s="72"/>
      <c r="V233" s="72"/>
      <c r="W233" s="72"/>
      <c r="X233" s="72"/>
      <c r="Y233" s="72"/>
      <c r="Z233" s="72"/>
      <c r="AA233" s="72"/>
      <c r="AB233" s="72"/>
      <c r="AC233" s="72"/>
    </row>
    <row r="234" spans="1:29" ht="15.75" customHeight="1">
      <c r="A234" s="72"/>
      <c r="B234" s="107"/>
      <c r="C234" s="107"/>
      <c r="D234" s="107"/>
      <c r="E234" s="107"/>
      <c r="F234" s="107"/>
      <c r="G234" s="107"/>
      <c r="H234" s="107"/>
      <c r="I234" s="72"/>
      <c r="J234" s="72"/>
      <c r="K234" s="72"/>
      <c r="L234" s="72"/>
      <c r="M234" s="72"/>
      <c r="N234" s="72"/>
      <c r="O234" s="72"/>
      <c r="P234" s="72"/>
      <c r="Q234" s="72"/>
      <c r="R234" s="72"/>
      <c r="S234" s="72"/>
      <c r="T234" s="72"/>
      <c r="U234" s="72"/>
      <c r="V234" s="72"/>
      <c r="W234" s="72"/>
      <c r="X234" s="72"/>
      <c r="Y234" s="72"/>
      <c r="Z234" s="72"/>
      <c r="AA234" s="72"/>
      <c r="AB234" s="72"/>
      <c r="AC234" s="72"/>
    </row>
    <row r="235" spans="1:29" ht="15.75" customHeight="1">
      <c r="A235" s="72"/>
      <c r="B235" s="107"/>
      <c r="C235" s="107"/>
      <c r="D235" s="107"/>
      <c r="E235" s="107"/>
      <c r="F235" s="107"/>
      <c r="G235" s="107"/>
      <c r="H235" s="107"/>
      <c r="I235" s="72"/>
      <c r="J235" s="72"/>
      <c r="K235" s="72"/>
      <c r="L235" s="72"/>
      <c r="M235" s="72"/>
      <c r="N235" s="72"/>
      <c r="O235" s="72"/>
      <c r="P235" s="72"/>
      <c r="Q235" s="72"/>
      <c r="R235" s="72"/>
      <c r="S235" s="72"/>
      <c r="T235" s="72"/>
      <c r="U235" s="72"/>
      <c r="V235" s="72"/>
      <c r="W235" s="72"/>
      <c r="X235" s="72"/>
      <c r="Y235" s="72"/>
      <c r="Z235" s="72"/>
      <c r="AA235" s="72"/>
      <c r="AB235" s="72"/>
      <c r="AC235" s="72"/>
    </row>
    <row r="236" spans="1:29" ht="15.75" customHeight="1">
      <c r="A236" s="72"/>
      <c r="B236" s="107"/>
      <c r="C236" s="107"/>
      <c r="D236" s="107"/>
      <c r="E236" s="107"/>
      <c r="F236" s="107"/>
      <c r="G236" s="107"/>
      <c r="H236" s="107"/>
      <c r="I236" s="72"/>
      <c r="J236" s="72"/>
      <c r="K236" s="72"/>
      <c r="L236" s="72"/>
      <c r="M236" s="72"/>
      <c r="N236" s="72"/>
      <c r="O236" s="72"/>
      <c r="P236" s="72"/>
      <c r="Q236" s="72"/>
      <c r="R236" s="72"/>
      <c r="S236" s="72"/>
      <c r="T236" s="72"/>
      <c r="U236" s="72"/>
      <c r="V236" s="72"/>
      <c r="W236" s="72"/>
      <c r="X236" s="72"/>
      <c r="Y236" s="72"/>
      <c r="Z236" s="72"/>
      <c r="AA236" s="72"/>
      <c r="AB236" s="72"/>
      <c r="AC236" s="72"/>
    </row>
    <row r="237" spans="1:29" ht="15.75" customHeight="1">
      <c r="A237" s="72"/>
      <c r="B237" s="107"/>
      <c r="C237" s="107"/>
      <c r="D237" s="107"/>
      <c r="E237" s="107"/>
      <c r="F237" s="107"/>
      <c r="G237" s="107"/>
      <c r="H237" s="107"/>
      <c r="I237" s="72"/>
      <c r="J237" s="72"/>
      <c r="K237" s="72"/>
      <c r="L237" s="72"/>
      <c r="M237" s="72"/>
      <c r="N237" s="72"/>
      <c r="O237" s="72"/>
      <c r="P237" s="72"/>
      <c r="Q237" s="72"/>
      <c r="R237" s="72"/>
      <c r="S237" s="72"/>
      <c r="T237" s="72"/>
      <c r="U237" s="72"/>
      <c r="V237" s="72"/>
      <c r="W237" s="72"/>
      <c r="X237" s="72"/>
      <c r="Y237" s="72"/>
      <c r="Z237" s="72"/>
      <c r="AA237" s="72"/>
      <c r="AB237" s="72"/>
      <c r="AC237" s="72"/>
    </row>
    <row r="238" spans="1:29" ht="15.75" customHeight="1">
      <c r="A238" s="72"/>
      <c r="B238" s="107"/>
      <c r="C238" s="107"/>
      <c r="D238" s="107"/>
      <c r="E238" s="107"/>
      <c r="F238" s="107"/>
      <c r="G238" s="107"/>
      <c r="H238" s="107"/>
      <c r="I238" s="72"/>
      <c r="J238" s="72"/>
      <c r="K238" s="72"/>
      <c r="L238" s="72"/>
      <c r="M238" s="72"/>
      <c r="N238" s="72"/>
      <c r="O238" s="72"/>
      <c r="P238" s="72"/>
      <c r="Q238" s="72"/>
      <c r="R238" s="72"/>
      <c r="S238" s="72"/>
      <c r="T238" s="72"/>
      <c r="U238" s="72"/>
      <c r="V238" s="72"/>
      <c r="W238" s="72"/>
      <c r="X238" s="72"/>
      <c r="Y238" s="72"/>
      <c r="Z238" s="72"/>
      <c r="AA238" s="72"/>
      <c r="AB238" s="72"/>
      <c r="AC238" s="72"/>
    </row>
    <row r="239" spans="1:29" ht="15.75" customHeight="1">
      <c r="A239" s="72"/>
      <c r="B239" s="107"/>
      <c r="C239" s="107"/>
      <c r="D239" s="107"/>
      <c r="E239" s="107"/>
      <c r="F239" s="107"/>
      <c r="G239" s="107"/>
      <c r="H239" s="107"/>
      <c r="I239" s="72"/>
      <c r="J239" s="72"/>
      <c r="K239" s="72"/>
      <c r="L239" s="72"/>
      <c r="M239" s="72"/>
      <c r="N239" s="72"/>
      <c r="O239" s="72"/>
      <c r="P239" s="72"/>
      <c r="Q239" s="72"/>
      <c r="R239" s="72"/>
      <c r="S239" s="72"/>
      <c r="T239" s="72"/>
      <c r="U239" s="72"/>
      <c r="V239" s="72"/>
      <c r="W239" s="72"/>
      <c r="X239" s="72"/>
      <c r="Y239" s="72"/>
      <c r="Z239" s="72"/>
      <c r="AA239" s="72"/>
      <c r="AB239" s="72"/>
      <c r="AC239" s="72"/>
    </row>
    <row r="240" spans="1:29" ht="15.75" customHeight="1">
      <c r="A240" s="72"/>
      <c r="B240" s="107"/>
      <c r="C240" s="107"/>
      <c r="D240" s="107"/>
      <c r="E240" s="107"/>
      <c r="F240" s="107"/>
      <c r="G240" s="107"/>
      <c r="H240" s="107"/>
      <c r="I240" s="72"/>
      <c r="J240" s="72"/>
      <c r="K240" s="72"/>
      <c r="L240" s="72"/>
      <c r="M240" s="72"/>
      <c r="N240" s="72"/>
      <c r="O240" s="72"/>
      <c r="P240" s="72"/>
      <c r="Q240" s="72"/>
      <c r="R240" s="72"/>
      <c r="S240" s="72"/>
      <c r="T240" s="72"/>
      <c r="U240" s="72"/>
      <c r="V240" s="72"/>
      <c r="W240" s="72"/>
      <c r="X240" s="72"/>
      <c r="Y240" s="72"/>
      <c r="Z240" s="72"/>
      <c r="AA240" s="72"/>
      <c r="AB240" s="72"/>
      <c r="AC240" s="72"/>
    </row>
    <row r="241" spans="1:29" ht="15.75" customHeight="1">
      <c r="A241" s="72"/>
      <c r="B241" s="107"/>
      <c r="C241" s="107"/>
      <c r="D241" s="107"/>
      <c r="E241" s="107"/>
      <c r="F241" s="107"/>
      <c r="G241" s="107"/>
      <c r="H241" s="107"/>
      <c r="I241" s="72"/>
      <c r="J241" s="72"/>
      <c r="K241" s="72"/>
      <c r="L241" s="72"/>
      <c r="M241" s="72"/>
      <c r="N241" s="72"/>
      <c r="O241" s="72"/>
      <c r="P241" s="72"/>
      <c r="Q241" s="72"/>
      <c r="R241" s="72"/>
      <c r="S241" s="72"/>
      <c r="T241" s="72"/>
      <c r="U241" s="72"/>
      <c r="V241" s="72"/>
      <c r="W241" s="72"/>
      <c r="X241" s="72"/>
      <c r="Y241" s="72"/>
      <c r="Z241" s="72"/>
      <c r="AA241" s="72"/>
      <c r="AB241" s="72"/>
      <c r="AC241" s="72"/>
    </row>
    <row r="242" spans="1:29" ht="15.75" customHeight="1">
      <c r="A242" s="72"/>
      <c r="B242" s="107"/>
      <c r="C242" s="107"/>
      <c r="D242" s="107"/>
      <c r="E242" s="107"/>
      <c r="F242" s="107"/>
      <c r="G242" s="107"/>
      <c r="H242" s="107"/>
      <c r="I242" s="72"/>
      <c r="J242" s="72"/>
      <c r="K242" s="72"/>
      <c r="L242" s="72"/>
      <c r="M242" s="72"/>
      <c r="N242" s="72"/>
      <c r="O242" s="72"/>
      <c r="P242" s="72"/>
      <c r="Q242" s="72"/>
      <c r="R242" s="72"/>
      <c r="S242" s="72"/>
      <c r="T242" s="72"/>
      <c r="U242" s="72"/>
      <c r="V242" s="72"/>
      <c r="W242" s="72"/>
      <c r="X242" s="72"/>
      <c r="Y242" s="72"/>
      <c r="Z242" s="72"/>
      <c r="AA242" s="72"/>
      <c r="AB242" s="72"/>
      <c r="AC242" s="72"/>
    </row>
    <row r="243" spans="1:29" ht="15.75" customHeight="1">
      <c r="A243" s="72"/>
      <c r="B243" s="107"/>
      <c r="C243" s="107"/>
      <c r="D243" s="107"/>
      <c r="E243" s="107"/>
      <c r="F243" s="107"/>
      <c r="G243" s="107"/>
      <c r="H243" s="107"/>
      <c r="I243" s="72"/>
      <c r="J243" s="72"/>
      <c r="K243" s="72"/>
      <c r="L243" s="72"/>
      <c r="M243" s="72"/>
      <c r="N243" s="72"/>
      <c r="O243" s="72"/>
      <c r="P243" s="72"/>
      <c r="Q243" s="72"/>
      <c r="R243" s="72"/>
      <c r="S243" s="72"/>
      <c r="T243" s="72"/>
      <c r="U243" s="72"/>
      <c r="V243" s="72"/>
      <c r="W243" s="72"/>
      <c r="X243" s="72"/>
      <c r="Y243" s="72"/>
      <c r="Z243" s="72"/>
      <c r="AA243" s="72"/>
      <c r="AB243" s="72"/>
      <c r="AC243" s="72"/>
    </row>
    <row r="244" spans="1:29" ht="15.75" customHeight="1">
      <c r="A244" s="72"/>
      <c r="B244" s="107"/>
      <c r="C244" s="107"/>
      <c r="D244" s="107"/>
      <c r="E244" s="107"/>
      <c r="F244" s="107"/>
      <c r="G244" s="107"/>
      <c r="H244" s="107"/>
      <c r="I244" s="72"/>
      <c r="J244" s="72"/>
      <c r="K244" s="72"/>
      <c r="L244" s="72"/>
      <c r="M244" s="72"/>
      <c r="N244" s="72"/>
      <c r="O244" s="72"/>
      <c r="P244" s="72"/>
      <c r="Q244" s="72"/>
      <c r="R244" s="72"/>
      <c r="S244" s="72"/>
      <c r="T244" s="72"/>
      <c r="U244" s="72"/>
      <c r="V244" s="72"/>
      <c r="W244" s="72"/>
      <c r="X244" s="72"/>
      <c r="Y244" s="72"/>
      <c r="Z244" s="72"/>
      <c r="AA244" s="72"/>
      <c r="AB244" s="72"/>
      <c r="AC244" s="72"/>
    </row>
    <row r="245" spans="1:29" ht="15.75" customHeight="1">
      <c r="A245" s="72"/>
      <c r="B245" s="107"/>
      <c r="C245" s="107"/>
      <c r="D245" s="107"/>
      <c r="E245" s="107"/>
      <c r="F245" s="107"/>
      <c r="G245" s="107"/>
      <c r="H245" s="107"/>
      <c r="I245" s="72"/>
      <c r="J245" s="72"/>
      <c r="K245" s="72"/>
      <c r="L245" s="72"/>
      <c r="M245" s="72"/>
      <c r="N245" s="72"/>
      <c r="O245" s="72"/>
      <c r="P245" s="72"/>
      <c r="Q245" s="72"/>
      <c r="R245" s="72"/>
      <c r="S245" s="72"/>
      <c r="T245" s="72"/>
      <c r="U245" s="72"/>
      <c r="V245" s="72"/>
      <c r="W245" s="72"/>
      <c r="X245" s="72"/>
      <c r="Y245" s="72"/>
      <c r="Z245" s="72"/>
      <c r="AA245" s="72"/>
      <c r="AB245" s="72"/>
      <c r="AC245" s="72"/>
    </row>
    <row r="246" spans="1:29" ht="15.75" customHeight="1">
      <c r="A246" s="72"/>
      <c r="B246" s="107"/>
      <c r="C246" s="107"/>
      <c r="D246" s="107"/>
      <c r="E246" s="107"/>
      <c r="F246" s="107"/>
      <c r="G246" s="107"/>
      <c r="H246" s="107"/>
      <c r="I246" s="72"/>
      <c r="J246" s="72"/>
      <c r="K246" s="72"/>
      <c r="L246" s="72"/>
      <c r="M246" s="72"/>
      <c r="N246" s="72"/>
      <c r="O246" s="72"/>
      <c r="P246" s="72"/>
      <c r="Q246" s="72"/>
      <c r="R246" s="72"/>
      <c r="S246" s="72"/>
      <c r="T246" s="72"/>
      <c r="U246" s="72"/>
      <c r="V246" s="72"/>
      <c r="W246" s="72"/>
      <c r="X246" s="72"/>
      <c r="Y246" s="72"/>
      <c r="Z246" s="72"/>
      <c r="AA246" s="72"/>
      <c r="AB246" s="72"/>
      <c r="AC246" s="72"/>
    </row>
    <row r="247" spans="1:29" ht="15.75" customHeight="1">
      <c r="A247" s="72"/>
      <c r="B247" s="107"/>
      <c r="C247" s="107"/>
      <c r="D247" s="107"/>
      <c r="E247" s="107"/>
      <c r="F247" s="107"/>
      <c r="G247" s="107"/>
      <c r="H247" s="107"/>
      <c r="I247" s="72"/>
      <c r="J247" s="72"/>
      <c r="K247" s="72"/>
      <c r="L247" s="72"/>
      <c r="M247" s="72"/>
      <c r="N247" s="72"/>
      <c r="O247" s="72"/>
      <c r="P247" s="72"/>
      <c r="Q247" s="72"/>
      <c r="R247" s="72"/>
      <c r="S247" s="72"/>
      <c r="T247" s="72"/>
      <c r="U247" s="72"/>
      <c r="V247" s="72"/>
      <c r="W247" s="72"/>
      <c r="X247" s="72"/>
      <c r="Y247" s="72"/>
      <c r="Z247" s="72"/>
      <c r="AA247" s="72"/>
      <c r="AB247" s="72"/>
      <c r="AC247" s="72"/>
    </row>
    <row r="248" spans="1:29" ht="15.75" customHeight="1">
      <c r="A248" s="72"/>
      <c r="B248" s="107"/>
      <c r="C248" s="107"/>
      <c r="D248" s="107"/>
      <c r="E248" s="107"/>
      <c r="F248" s="107"/>
      <c r="G248" s="107"/>
      <c r="H248" s="107"/>
      <c r="I248" s="72"/>
      <c r="J248" s="72"/>
      <c r="K248" s="72"/>
      <c r="L248" s="72"/>
      <c r="M248" s="72"/>
      <c r="N248" s="72"/>
      <c r="O248" s="72"/>
      <c r="P248" s="72"/>
      <c r="Q248" s="72"/>
      <c r="R248" s="72"/>
      <c r="S248" s="72"/>
      <c r="T248" s="72"/>
      <c r="U248" s="72"/>
      <c r="V248" s="72"/>
      <c r="W248" s="72"/>
      <c r="X248" s="72"/>
      <c r="Y248" s="72"/>
      <c r="Z248" s="72"/>
      <c r="AA248" s="72"/>
      <c r="AB248" s="72"/>
      <c r="AC248" s="72"/>
    </row>
    <row r="249" spans="1:29" ht="15.75" customHeight="1">
      <c r="A249" s="72"/>
      <c r="B249" s="107"/>
      <c r="C249" s="107"/>
      <c r="D249" s="107"/>
      <c r="E249" s="107"/>
      <c r="F249" s="107"/>
      <c r="G249" s="107"/>
      <c r="H249" s="107"/>
      <c r="I249" s="72"/>
      <c r="J249" s="72"/>
      <c r="K249" s="72"/>
      <c r="L249" s="72"/>
      <c r="M249" s="72"/>
      <c r="N249" s="72"/>
      <c r="O249" s="72"/>
      <c r="P249" s="72"/>
      <c r="Q249" s="72"/>
      <c r="R249" s="72"/>
      <c r="S249" s="72"/>
      <c r="T249" s="72"/>
      <c r="U249" s="72"/>
      <c r="V249" s="72"/>
      <c r="W249" s="72"/>
      <c r="X249" s="72"/>
      <c r="Y249" s="72"/>
      <c r="Z249" s="72"/>
      <c r="AA249" s="72"/>
      <c r="AB249" s="72"/>
      <c r="AC249" s="72"/>
    </row>
    <row r="250" spans="1:29" ht="15.75" customHeight="1">
      <c r="A250" s="72"/>
      <c r="B250" s="107"/>
      <c r="C250" s="107"/>
      <c r="D250" s="107"/>
      <c r="E250" s="107"/>
      <c r="F250" s="107"/>
      <c r="G250" s="107"/>
      <c r="H250" s="107"/>
      <c r="I250" s="72"/>
      <c r="J250" s="72"/>
      <c r="K250" s="72"/>
      <c r="L250" s="72"/>
      <c r="M250" s="72"/>
      <c r="N250" s="72"/>
      <c r="O250" s="72"/>
      <c r="P250" s="72"/>
      <c r="Q250" s="72"/>
      <c r="R250" s="72"/>
      <c r="S250" s="72"/>
      <c r="T250" s="72"/>
      <c r="U250" s="72"/>
      <c r="V250" s="72"/>
      <c r="W250" s="72"/>
      <c r="X250" s="72"/>
      <c r="Y250" s="72"/>
      <c r="Z250" s="72"/>
      <c r="AA250" s="72"/>
      <c r="AB250" s="72"/>
      <c r="AC250" s="72"/>
    </row>
    <row r="251" spans="1:29" ht="15.75" customHeight="1">
      <c r="A251" s="72"/>
      <c r="B251" s="107"/>
      <c r="C251" s="107"/>
      <c r="D251" s="107"/>
      <c r="E251" s="107"/>
      <c r="F251" s="107"/>
      <c r="G251" s="107"/>
      <c r="H251" s="107"/>
      <c r="I251" s="72"/>
      <c r="J251" s="72"/>
      <c r="K251" s="72"/>
      <c r="L251" s="72"/>
      <c r="M251" s="72"/>
      <c r="N251" s="72"/>
      <c r="O251" s="72"/>
      <c r="P251" s="72"/>
      <c r="Q251" s="72"/>
      <c r="R251" s="72"/>
      <c r="S251" s="72"/>
      <c r="T251" s="72"/>
      <c r="U251" s="72"/>
      <c r="V251" s="72"/>
      <c r="W251" s="72"/>
      <c r="X251" s="72"/>
      <c r="Y251" s="72"/>
      <c r="Z251" s="72"/>
      <c r="AA251" s="72"/>
      <c r="AB251" s="72"/>
      <c r="AC251" s="72"/>
    </row>
    <row r="252" spans="1:29" ht="15.75" customHeight="1">
      <c r="A252" s="72"/>
      <c r="B252" s="107"/>
      <c r="C252" s="107"/>
      <c r="D252" s="107"/>
      <c r="E252" s="107"/>
      <c r="F252" s="107"/>
      <c r="G252" s="107"/>
      <c r="H252" s="107"/>
      <c r="I252" s="72"/>
      <c r="J252" s="72"/>
      <c r="K252" s="72"/>
      <c r="L252" s="72"/>
      <c r="M252" s="72"/>
      <c r="N252" s="72"/>
      <c r="O252" s="72"/>
      <c r="P252" s="72"/>
      <c r="Q252" s="72"/>
      <c r="R252" s="72"/>
      <c r="S252" s="72"/>
      <c r="T252" s="72"/>
      <c r="U252" s="72"/>
      <c r="V252" s="72"/>
      <c r="W252" s="72"/>
      <c r="X252" s="72"/>
      <c r="Y252" s="72"/>
      <c r="Z252" s="72"/>
      <c r="AA252" s="72"/>
      <c r="AB252" s="72"/>
      <c r="AC252" s="72"/>
    </row>
    <row r="253" spans="1:29" ht="15.75" customHeight="1">
      <c r="A253" s="72"/>
      <c r="B253" s="107"/>
      <c r="C253" s="107"/>
      <c r="D253" s="107"/>
      <c r="E253" s="107"/>
      <c r="F253" s="107"/>
      <c r="G253" s="107"/>
      <c r="H253" s="107"/>
      <c r="I253" s="72"/>
      <c r="J253" s="72"/>
      <c r="K253" s="72"/>
      <c r="L253" s="72"/>
      <c r="M253" s="72"/>
      <c r="N253" s="72"/>
      <c r="O253" s="72"/>
      <c r="P253" s="72"/>
      <c r="Q253" s="72"/>
      <c r="R253" s="72"/>
      <c r="S253" s="72"/>
      <c r="T253" s="72"/>
      <c r="U253" s="72"/>
      <c r="V253" s="72"/>
      <c r="W253" s="72"/>
      <c r="X253" s="72"/>
      <c r="Y253" s="72"/>
      <c r="Z253" s="72"/>
      <c r="AA253" s="72"/>
      <c r="AB253" s="72"/>
      <c r="AC253" s="72"/>
    </row>
    <row r="254" spans="1:29" ht="15.75" customHeight="1">
      <c r="A254" s="72"/>
      <c r="B254" s="107"/>
      <c r="C254" s="107"/>
      <c r="D254" s="107"/>
      <c r="E254" s="107"/>
      <c r="F254" s="107"/>
      <c r="G254" s="107"/>
      <c r="H254" s="107"/>
      <c r="I254" s="72"/>
      <c r="J254" s="72"/>
      <c r="K254" s="72"/>
      <c r="L254" s="72"/>
      <c r="M254" s="72"/>
      <c r="N254" s="72"/>
      <c r="O254" s="72"/>
      <c r="P254" s="72"/>
      <c r="Q254" s="72"/>
      <c r="R254" s="72"/>
      <c r="S254" s="72"/>
      <c r="T254" s="72"/>
      <c r="U254" s="72"/>
      <c r="V254" s="72"/>
      <c r="W254" s="72"/>
      <c r="X254" s="72"/>
      <c r="Y254" s="72"/>
      <c r="Z254" s="72"/>
      <c r="AA254" s="72"/>
      <c r="AB254" s="72"/>
      <c r="AC254" s="72"/>
    </row>
    <row r="255" spans="1:29" ht="15.75" customHeight="1">
      <c r="A255" s="72"/>
      <c r="B255" s="107"/>
      <c r="C255" s="107"/>
      <c r="D255" s="107"/>
      <c r="E255" s="107"/>
      <c r="F255" s="107"/>
      <c r="G255" s="107"/>
      <c r="H255" s="107"/>
      <c r="I255" s="72"/>
      <c r="J255" s="72"/>
      <c r="K255" s="72"/>
      <c r="L255" s="72"/>
      <c r="M255" s="72"/>
      <c r="N255" s="72"/>
      <c r="O255" s="72"/>
      <c r="P255" s="72"/>
      <c r="Q255" s="72"/>
      <c r="R255" s="72"/>
      <c r="S255" s="72"/>
      <c r="T255" s="72"/>
      <c r="U255" s="72"/>
      <c r="V255" s="72"/>
      <c r="W255" s="72"/>
      <c r="X255" s="72"/>
      <c r="Y255" s="72"/>
      <c r="Z255" s="72"/>
      <c r="AA255" s="72"/>
      <c r="AB255" s="72"/>
      <c r="AC255" s="72"/>
    </row>
    <row r="256" spans="1:29" ht="15.75" customHeight="1">
      <c r="A256" s="72"/>
      <c r="B256" s="107"/>
      <c r="C256" s="107"/>
      <c r="D256" s="107"/>
      <c r="E256" s="107"/>
      <c r="F256" s="107"/>
      <c r="G256" s="107"/>
      <c r="H256" s="107"/>
      <c r="I256" s="72"/>
      <c r="J256" s="72"/>
      <c r="K256" s="72"/>
      <c r="L256" s="72"/>
      <c r="M256" s="72"/>
      <c r="N256" s="72"/>
      <c r="O256" s="72"/>
      <c r="P256" s="72"/>
      <c r="Q256" s="72"/>
      <c r="R256" s="72"/>
      <c r="S256" s="72"/>
      <c r="T256" s="72"/>
      <c r="U256" s="72"/>
      <c r="V256" s="72"/>
      <c r="W256" s="72"/>
      <c r="X256" s="72"/>
      <c r="Y256" s="72"/>
      <c r="Z256" s="72"/>
      <c r="AA256" s="72"/>
      <c r="AB256" s="72"/>
      <c r="AC256" s="72"/>
    </row>
    <row r="257" spans="1:29" ht="15.75" customHeight="1">
      <c r="A257" s="72"/>
      <c r="B257" s="107"/>
      <c r="C257" s="107"/>
      <c r="D257" s="107"/>
      <c r="E257" s="107"/>
      <c r="F257" s="107"/>
      <c r="G257" s="107"/>
      <c r="H257" s="107"/>
      <c r="I257" s="72"/>
      <c r="J257" s="72"/>
      <c r="K257" s="72"/>
      <c r="L257" s="72"/>
      <c r="M257" s="72"/>
      <c r="N257" s="72"/>
      <c r="O257" s="72"/>
      <c r="P257" s="72"/>
      <c r="Q257" s="72"/>
      <c r="R257" s="72"/>
      <c r="S257" s="72"/>
      <c r="T257" s="72"/>
      <c r="U257" s="72"/>
      <c r="V257" s="72"/>
      <c r="W257" s="72"/>
      <c r="X257" s="72"/>
      <c r="Y257" s="72"/>
      <c r="Z257" s="72"/>
      <c r="AA257" s="72"/>
      <c r="AB257" s="72"/>
      <c r="AC257" s="72"/>
    </row>
    <row r="258" spans="1:29" ht="15.75" customHeight="1">
      <c r="A258" s="72"/>
      <c r="B258" s="107"/>
      <c r="C258" s="107"/>
      <c r="D258" s="107"/>
      <c r="E258" s="107"/>
      <c r="F258" s="107"/>
      <c r="G258" s="107"/>
      <c r="H258" s="107"/>
      <c r="I258" s="72"/>
      <c r="J258" s="72"/>
      <c r="K258" s="72"/>
      <c r="L258" s="72"/>
      <c r="M258" s="72"/>
      <c r="N258" s="72"/>
      <c r="O258" s="72"/>
      <c r="P258" s="72"/>
      <c r="Q258" s="72"/>
      <c r="R258" s="72"/>
      <c r="S258" s="72"/>
      <c r="T258" s="72"/>
      <c r="U258" s="72"/>
      <c r="V258" s="72"/>
      <c r="W258" s="72"/>
      <c r="X258" s="72"/>
      <c r="Y258" s="72"/>
      <c r="Z258" s="72"/>
      <c r="AA258" s="72"/>
      <c r="AB258" s="72"/>
      <c r="AC258" s="72"/>
    </row>
    <row r="259" spans="1:29" ht="15.75" customHeight="1">
      <c r="A259" s="72"/>
      <c r="B259" s="107"/>
      <c r="C259" s="107"/>
      <c r="D259" s="107"/>
      <c r="E259" s="107"/>
      <c r="F259" s="107"/>
      <c r="G259" s="107"/>
      <c r="H259" s="107"/>
      <c r="I259" s="72"/>
      <c r="J259" s="72"/>
      <c r="K259" s="72"/>
      <c r="L259" s="72"/>
      <c r="M259" s="72"/>
      <c r="N259" s="72"/>
      <c r="O259" s="72"/>
      <c r="P259" s="72"/>
      <c r="Q259" s="72"/>
      <c r="R259" s="72"/>
      <c r="S259" s="72"/>
      <c r="T259" s="72"/>
      <c r="U259" s="72"/>
      <c r="V259" s="72"/>
      <c r="W259" s="72"/>
      <c r="X259" s="72"/>
      <c r="Y259" s="72"/>
      <c r="Z259" s="72"/>
      <c r="AA259" s="72"/>
      <c r="AB259" s="72"/>
      <c r="AC259" s="72"/>
    </row>
    <row r="260" spans="1:29" ht="15.75" customHeight="1">
      <c r="A260" s="72"/>
      <c r="B260" s="107"/>
      <c r="C260" s="107"/>
      <c r="D260" s="107"/>
      <c r="E260" s="107"/>
      <c r="F260" s="107"/>
      <c r="G260" s="107"/>
      <c r="H260" s="107"/>
      <c r="I260" s="72"/>
      <c r="J260" s="72"/>
      <c r="K260" s="72"/>
      <c r="L260" s="72"/>
      <c r="M260" s="72"/>
      <c r="N260" s="72"/>
      <c r="O260" s="72"/>
      <c r="P260" s="72"/>
      <c r="Q260" s="72"/>
      <c r="R260" s="72"/>
      <c r="S260" s="72"/>
      <c r="T260" s="72"/>
      <c r="U260" s="72"/>
      <c r="V260" s="72"/>
      <c r="W260" s="72"/>
      <c r="X260" s="72"/>
      <c r="Y260" s="72"/>
      <c r="Z260" s="72"/>
      <c r="AA260" s="72"/>
      <c r="AB260" s="72"/>
      <c r="AC260" s="72"/>
    </row>
    <row r="261" spans="1:29" ht="15.75" customHeight="1">
      <c r="A261" s="72"/>
      <c r="B261" s="107"/>
      <c r="C261" s="107"/>
      <c r="D261" s="107"/>
      <c r="E261" s="107"/>
      <c r="F261" s="107"/>
      <c r="G261" s="107"/>
      <c r="H261" s="107"/>
      <c r="I261" s="72"/>
      <c r="J261" s="72"/>
      <c r="K261" s="72"/>
      <c r="L261" s="72"/>
      <c r="M261" s="72"/>
      <c r="N261" s="72"/>
      <c r="O261" s="72"/>
      <c r="P261" s="72"/>
      <c r="Q261" s="72"/>
      <c r="R261" s="72"/>
      <c r="S261" s="72"/>
      <c r="T261" s="72"/>
      <c r="U261" s="72"/>
      <c r="V261" s="72"/>
      <c r="W261" s="72"/>
      <c r="X261" s="72"/>
      <c r="Y261" s="72"/>
      <c r="Z261" s="72"/>
      <c r="AA261" s="72"/>
      <c r="AB261" s="72"/>
      <c r="AC261" s="72"/>
    </row>
    <row r="262" spans="1:29" ht="15.75" customHeight="1">
      <c r="A262" s="72"/>
      <c r="B262" s="107"/>
      <c r="C262" s="107"/>
      <c r="D262" s="107"/>
      <c r="E262" s="107"/>
      <c r="F262" s="107"/>
      <c r="G262" s="107"/>
      <c r="H262" s="107"/>
      <c r="I262" s="72"/>
      <c r="J262" s="72"/>
      <c r="K262" s="72"/>
      <c r="L262" s="72"/>
      <c r="M262" s="72"/>
      <c r="N262" s="72"/>
      <c r="O262" s="72"/>
      <c r="P262" s="72"/>
      <c r="Q262" s="72"/>
      <c r="R262" s="72"/>
      <c r="S262" s="72"/>
      <c r="T262" s="72"/>
      <c r="U262" s="72"/>
      <c r="V262" s="72"/>
      <c r="W262" s="72"/>
      <c r="X262" s="72"/>
      <c r="Y262" s="72"/>
      <c r="Z262" s="72"/>
      <c r="AA262" s="72"/>
      <c r="AB262" s="72"/>
      <c r="AC262" s="72"/>
    </row>
    <row r="263" spans="1:29" ht="15.75" customHeight="1">
      <c r="A263" s="72"/>
      <c r="B263" s="107"/>
      <c r="C263" s="107"/>
      <c r="D263" s="107"/>
      <c r="E263" s="107"/>
      <c r="F263" s="107"/>
      <c r="G263" s="107"/>
      <c r="H263" s="107"/>
      <c r="I263" s="72"/>
      <c r="J263" s="72"/>
      <c r="K263" s="72"/>
      <c r="L263" s="72"/>
      <c r="M263" s="72"/>
      <c r="N263" s="72"/>
      <c r="O263" s="72"/>
      <c r="P263" s="72"/>
      <c r="Q263" s="72"/>
      <c r="R263" s="72"/>
      <c r="S263" s="72"/>
      <c r="T263" s="72"/>
      <c r="U263" s="72"/>
      <c r="V263" s="72"/>
      <c r="W263" s="72"/>
      <c r="X263" s="72"/>
      <c r="Y263" s="72"/>
      <c r="Z263" s="72"/>
      <c r="AA263" s="72"/>
      <c r="AB263" s="72"/>
      <c r="AC263" s="72"/>
    </row>
    <row r="264" spans="1:29" ht="15.75" customHeight="1">
      <c r="A264" s="72"/>
      <c r="B264" s="107"/>
      <c r="C264" s="107"/>
      <c r="D264" s="107"/>
      <c r="E264" s="107"/>
      <c r="F264" s="107"/>
      <c r="G264" s="107"/>
      <c r="H264" s="107"/>
      <c r="I264" s="72"/>
      <c r="J264" s="72"/>
      <c r="K264" s="72"/>
      <c r="L264" s="72"/>
      <c r="M264" s="72"/>
      <c r="N264" s="72"/>
      <c r="O264" s="72"/>
      <c r="P264" s="72"/>
      <c r="Q264" s="72"/>
      <c r="R264" s="72"/>
      <c r="S264" s="72"/>
      <c r="T264" s="72"/>
      <c r="U264" s="72"/>
      <c r="V264" s="72"/>
      <c r="W264" s="72"/>
      <c r="X264" s="72"/>
      <c r="Y264" s="72"/>
      <c r="Z264" s="72"/>
      <c r="AA264" s="72"/>
      <c r="AB264" s="72"/>
      <c r="AC264" s="72"/>
    </row>
    <row r="265" spans="1:29" ht="15.75" customHeight="1">
      <c r="A265" s="72"/>
      <c r="B265" s="107"/>
      <c r="C265" s="107"/>
      <c r="D265" s="107"/>
      <c r="E265" s="107"/>
      <c r="F265" s="107"/>
      <c r="G265" s="107"/>
      <c r="H265" s="107"/>
      <c r="I265" s="72"/>
      <c r="J265" s="72"/>
      <c r="K265" s="72"/>
      <c r="L265" s="72"/>
      <c r="M265" s="72"/>
      <c r="N265" s="72"/>
      <c r="O265" s="72"/>
      <c r="P265" s="72"/>
      <c r="Q265" s="72"/>
      <c r="R265" s="72"/>
      <c r="S265" s="72"/>
      <c r="T265" s="72"/>
      <c r="U265" s="72"/>
      <c r="V265" s="72"/>
      <c r="W265" s="72"/>
      <c r="X265" s="72"/>
      <c r="Y265" s="72"/>
      <c r="Z265" s="72"/>
      <c r="AA265" s="72"/>
      <c r="AB265" s="72"/>
      <c r="AC265" s="72"/>
    </row>
    <row r="266" spans="1:29" ht="15.75" customHeight="1">
      <c r="A266" s="72"/>
      <c r="B266" s="107"/>
      <c r="C266" s="107"/>
      <c r="D266" s="107"/>
      <c r="E266" s="107"/>
      <c r="F266" s="107"/>
      <c r="G266" s="107"/>
      <c r="H266" s="107"/>
      <c r="I266" s="72"/>
      <c r="J266" s="72"/>
      <c r="K266" s="72"/>
      <c r="L266" s="72"/>
      <c r="M266" s="72"/>
      <c r="N266" s="72"/>
      <c r="O266" s="72"/>
      <c r="P266" s="72"/>
      <c r="Q266" s="72"/>
      <c r="R266" s="72"/>
      <c r="S266" s="72"/>
      <c r="T266" s="72"/>
      <c r="U266" s="72"/>
      <c r="V266" s="72"/>
      <c r="W266" s="72"/>
      <c r="X266" s="72"/>
      <c r="Y266" s="72"/>
      <c r="Z266" s="72"/>
      <c r="AA266" s="72"/>
      <c r="AB266" s="72"/>
      <c r="AC266" s="72"/>
    </row>
    <row r="267" spans="1:29" ht="15.75" customHeight="1">
      <c r="A267" s="72"/>
      <c r="B267" s="107"/>
      <c r="C267" s="107"/>
      <c r="D267" s="107"/>
      <c r="E267" s="107"/>
      <c r="F267" s="107"/>
      <c r="G267" s="107"/>
      <c r="H267" s="107"/>
      <c r="I267" s="72"/>
      <c r="J267" s="72"/>
      <c r="K267" s="72"/>
      <c r="L267" s="72"/>
      <c r="M267" s="72"/>
      <c r="N267" s="72"/>
      <c r="O267" s="72"/>
      <c r="P267" s="72"/>
      <c r="Q267" s="72"/>
      <c r="R267" s="72"/>
      <c r="S267" s="72"/>
      <c r="T267" s="72"/>
      <c r="U267" s="72"/>
      <c r="V267" s="72"/>
      <c r="W267" s="72"/>
      <c r="X267" s="72"/>
      <c r="Y267" s="72"/>
      <c r="Z267" s="72"/>
      <c r="AA267" s="72"/>
      <c r="AB267" s="72"/>
      <c r="AC267" s="72"/>
    </row>
    <row r="268" spans="1:29" ht="15.75" customHeight="1">
      <c r="A268" s="72"/>
      <c r="B268" s="107"/>
      <c r="C268" s="107"/>
      <c r="D268" s="107"/>
      <c r="E268" s="107"/>
      <c r="F268" s="107"/>
      <c r="G268" s="107"/>
      <c r="H268" s="107"/>
      <c r="I268" s="72"/>
      <c r="J268" s="72"/>
      <c r="K268" s="72"/>
      <c r="L268" s="72"/>
      <c r="M268" s="72"/>
      <c r="N268" s="72"/>
      <c r="O268" s="72"/>
      <c r="P268" s="72"/>
      <c r="Q268" s="72"/>
      <c r="R268" s="72"/>
      <c r="S268" s="72"/>
      <c r="T268" s="72"/>
      <c r="U268" s="72"/>
      <c r="V268" s="72"/>
      <c r="W268" s="72"/>
      <c r="X268" s="72"/>
      <c r="Y268" s="72"/>
      <c r="Z268" s="72"/>
      <c r="AA268" s="72"/>
      <c r="AB268" s="72"/>
      <c r="AC268" s="72"/>
    </row>
    <row r="269" spans="1:29" ht="15.75" customHeight="1">
      <c r="A269" s="72"/>
      <c r="B269" s="107"/>
      <c r="C269" s="107"/>
      <c r="D269" s="107"/>
      <c r="E269" s="107"/>
      <c r="F269" s="107"/>
      <c r="G269" s="107"/>
      <c r="H269" s="107"/>
      <c r="I269" s="72"/>
      <c r="J269" s="72"/>
      <c r="K269" s="72"/>
      <c r="L269" s="72"/>
      <c r="M269" s="72"/>
      <c r="N269" s="72"/>
      <c r="O269" s="72"/>
      <c r="P269" s="72"/>
      <c r="Q269" s="72"/>
      <c r="R269" s="72"/>
      <c r="S269" s="72"/>
      <c r="T269" s="72"/>
      <c r="U269" s="72"/>
      <c r="V269" s="72"/>
      <c r="W269" s="72"/>
      <c r="X269" s="72"/>
      <c r="Y269" s="72"/>
      <c r="Z269" s="72"/>
      <c r="AA269" s="72"/>
      <c r="AB269" s="72"/>
      <c r="AC269" s="72"/>
    </row>
    <row r="270" spans="1:29" ht="15.75" customHeight="1">
      <c r="A270" s="72"/>
      <c r="B270" s="107"/>
      <c r="C270" s="107"/>
      <c r="D270" s="107"/>
      <c r="E270" s="107"/>
      <c r="F270" s="107"/>
      <c r="G270" s="107"/>
      <c r="H270" s="107"/>
      <c r="I270" s="72"/>
      <c r="J270" s="72"/>
      <c r="K270" s="72"/>
      <c r="L270" s="72"/>
      <c r="M270" s="72"/>
      <c r="N270" s="72"/>
      <c r="O270" s="72"/>
      <c r="P270" s="72"/>
      <c r="Q270" s="72"/>
      <c r="R270" s="72"/>
      <c r="S270" s="72"/>
      <c r="T270" s="72"/>
      <c r="U270" s="72"/>
      <c r="V270" s="72"/>
      <c r="W270" s="72"/>
      <c r="X270" s="72"/>
      <c r="Y270" s="72"/>
      <c r="Z270" s="72"/>
      <c r="AA270" s="72"/>
      <c r="AB270" s="72"/>
      <c r="AC270" s="72"/>
    </row>
    <row r="271" spans="1:29" ht="15.75" customHeight="1">
      <c r="A271" s="72"/>
      <c r="B271" s="107"/>
      <c r="C271" s="107"/>
      <c r="D271" s="107"/>
      <c r="E271" s="107"/>
      <c r="F271" s="107"/>
      <c r="G271" s="107"/>
      <c r="H271" s="107"/>
      <c r="I271" s="72"/>
      <c r="J271" s="72"/>
      <c r="K271" s="72"/>
      <c r="L271" s="72"/>
      <c r="M271" s="72"/>
      <c r="N271" s="72"/>
      <c r="O271" s="72"/>
      <c r="P271" s="72"/>
      <c r="Q271" s="72"/>
      <c r="R271" s="72"/>
      <c r="S271" s="72"/>
      <c r="T271" s="72"/>
      <c r="U271" s="72"/>
      <c r="V271" s="72"/>
      <c r="W271" s="72"/>
      <c r="X271" s="72"/>
      <c r="Y271" s="72"/>
      <c r="Z271" s="72"/>
      <c r="AA271" s="72"/>
      <c r="AB271" s="72"/>
      <c r="AC271" s="72"/>
    </row>
    <row r="272" spans="1:29" ht="15.75" customHeight="1">
      <c r="A272" s="72"/>
      <c r="B272" s="107"/>
      <c r="C272" s="107"/>
      <c r="D272" s="107"/>
      <c r="E272" s="107"/>
      <c r="F272" s="107"/>
      <c r="G272" s="107"/>
      <c r="H272" s="107"/>
      <c r="I272" s="72"/>
      <c r="J272" s="72"/>
      <c r="K272" s="72"/>
      <c r="L272" s="72"/>
      <c r="M272" s="72"/>
      <c r="N272" s="72"/>
      <c r="O272" s="72"/>
      <c r="P272" s="72"/>
      <c r="Q272" s="72"/>
      <c r="R272" s="72"/>
      <c r="S272" s="72"/>
      <c r="T272" s="72"/>
      <c r="U272" s="72"/>
      <c r="V272" s="72"/>
      <c r="W272" s="72"/>
      <c r="X272" s="72"/>
      <c r="Y272" s="72"/>
      <c r="Z272" s="72"/>
      <c r="AA272" s="72"/>
      <c r="AB272" s="72"/>
      <c r="AC272" s="72"/>
    </row>
    <row r="273" spans="1:29" ht="15.75" customHeight="1">
      <c r="A273" s="72"/>
      <c r="B273" s="107"/>
      <c r="C273" s="107"/>
      <c r="D273" s="107"/>
      <c r="E273" s="107"/>
      <c r="F273" s="107"/>
      <c r="G273" s="107"/>
      <c r="H273" s="107"/>
      <c r="I273" s="72"/>
      <c r="J273" s="72"/>
      <c r="K273" s="72"/>
      <c r="L273" s="72"/>
      <c r="M273" s="72"/>
      <c r="N273" s="72"/>
      <c r="O273" s="72"/>
      <c r="P273" s="72"/>
      <c r="Q273" s="72"/>
      <c r="R273" s="72"/>
      <c r="S273" s="72"/>
      <c r="T273" s="72"/>
      <c r="U273" s="72"/>
      <c r="V273" s="72"/>
      <c r="W273" s="72"/>
      <c r="X273" s="72"/>
      <c r="Y273" s="72"/>
      <c r="Z273" s="72"/>
      <c r="AA273" s="72"/>
      <c r="AB273" s="72"/>
      <c r="AC273" s="72"/>
    </row>
    <row r="274" spans="1:29" ht="15.75" customHeight="1">
      <c r="A274" s="72"/>
      <c r="B274" s="107"/>
      <c r="C274" s="107"/>
      <c r="D274" s="107"/>
      <c r="E274" s="107"/>
      <c r="F274" s="107"/>
      <c r="G274" s="107"/>
      <c r="H274" s="107"/>
      <c r="I274" s="72"/>
      <c r="J274" s="72"/>
      <c r="K274" s="72"/>
      <c r="L274" s="72"/>
      <c r="M274" s="72"/>
      <c r="N274" s="72"/>
      <c r="O274" s="72"/>
      <c r="P274" s="72"/>
      <c r="Q274" s="72"/>
      <c r="R274" s="72"/>
      <c r="S274" s="72"/>
      <c r="T274" s="72"/>
      <c r="U274" s="72"/>
      <c r="V274" s="72"/>
      <c r="W274" s="72"/>
      <c r="X274" s="72"/>
      <c r="Y274" s="72"/>
      <c r="Z274" s="72"/>
      <c r="AA274" s="72"/>
      <c r="AB274" s="72"/>
      <c r="AC274" s="72"/>
    </row>
    <row r="275" spans="1:29" ht="15.75" customHeight="1">
      <c r="A275" s="72"/>
      <c r="B275" s="107"/>
      <c r="C275" s="107"/>
      <c r="D275" s="107"/>
      <c r="E275" s="107"/>
      <c r="F275" s="107"/>
      <c r="G275" s="107"/>
      <c r="H275" s="107"/>
      <c r="I275" s="72"/>
      <c r="J275" s="72"/>
      <c r="K275" s="72"/>
      <c r="L275" s="72"/>
      <c r="M275" s="72"/>
      <c r="N275" s="72"/>
      <c r="O275" s="72"/>
      <c r="P275" s="72"/>
      <c r="Q275" s="72"/>
      <c r="R275" s="72"/>
      <c r="S275" s="72"/>
      <c r="T275" s="72"/>
      <c r="U275" s="72"/>
      <c r="V275" s="72"/>
      <c r="W275" s="72"/>
      <c r="X275" s="72"/>
      <c r="Y275" s="72"/>
      <c r="Z275" s="72"/>
      <c r="AA275" s="72"/>
      <c r="AB275" s="72"/>
      <c r="AC275" s="72"/>
    </row>
    <row r="276" spans="1:29" ht="15.75" customHeight="1">
      <c r="A276" s="72"/>
      <c r="B276" s="107"/>
      <c r="C276" s="107"/>
      <c r="D276" s="107"/>
      <c r="E276" s="107"/>
      <c r="F276" s="107"/>
      <c r="G276" s="107"/>
      <c r="H276" s="107"/>
      <c r="I276" s="72"/>
      <c r="J276" s="72"/>
      <c r="K276" s="72"/>
      <c r="L276" s="72"/>
      <c r="M276" s="72"/>
      <c r="N276" s="72"/>
      <c r="O276" s="72"/>
      <c r="P276" s="72"/>
      <c r="Q276" s="72"/>
      <c r="R276" s="72"/>
      <c r="S276" s="72"/>
      <c r="T276" s="72"/>
      <c r="U276" s="72"/>
      <c r="V276" s="72"/>
      <c r="W276" s="72"/>
      <c r="X276" s="72"/>
      <c r="Y276" s="72"/>
      <c r="Z276" s="72"/>
      <c r="AA276" s="72"/>
      <c r="AB276" s="72"/>
      <c r="AC276" s="72"/>
    </row>
    <row r="277" spans="1:29" ht="15.75" customHeight="1">
      <c r="A277" s="72"/>
      <c r="B277" s="107"/>
      <c r="C277" s="107"/>
      <c r="D277" s="107"/>
      <c r="E277" s="107"/>
      <c r="F277" s="107"/>
      <c r="G277" s="107"/>
      <c r="H277" s="107"/>
      <c r="I277" s="72"/>
      <c r="J277" s="72"/>
      <c r="K277" s="72"/>
      <c r="L277" s="72"/>
      <c r="M277" s="72"/>
      <c r="N277" s="72"/>
      <c r="O277" s="72"/>
      <c r="P277" s="72"/>
      <c r="Q277" s="72"/>
      <c r="R277" s="72"/>
      <c r="S277" s="72"/>
      <c r="T277" s="72"/>
      <c r="U277" s="72"/>
      <c r="V277" s="72"/>
      <c r="W277" s="72"/>
      <c r="X277" s="72"/>
      <c r="Y277" s="72"/>
      <c r="Z277" s="72"/>
      <c r="AA277" s="72"/>
      <c r="AB277" s="72"/>
      <c r="AC277" s="72"/>
    </row>
    <row r="278" spans="1:29" ht="15.75" customHeight="1">
      <c r="A278" s="72"/>
      <c r="B278" s="107"/>
      <c r="C278" s="107"/>
      <c r="D278" s="107"/>
      <c r="E278" s="107"/>
      <c r="F278" s="107"/>
      <c r="G278" s="107"/>
      <c r="H278" s="107"/>
      <c r="I278" s="72"/>
      <c r="J278" s="72"/>
      <c r="K278" s="72"/>
      <c r="L278" s="72"/>
      <c r="M278" s="72"/>
      <c r="N278" s="72"/>
      <c r="O278" s="72"/>
      <c r="P278" s="72"/>
      <c r="Q278" s="72"/>
      <c r="R278" s="72"/>
      <c r="S278" s="72"/>
      <c r="T278" s="72"/>
      <c r="U278" s="72"/>
      <c r="V278" s="72"/>
      <c r="W278" s="72"/>
      <c r="X278" s="72"/>
      <c r="Y278" s="72"/>
      <c r="Z278" s="72"/>
      <c r="AA278" s="72"/>
      <c r="AB278" s="72"/>
      <c r="AC278" s="72"/>
    </row>
    <row r="279" spans="1:29" ht="15.75" customHeight="1">
      <c r="A279" s="72"/>
      <c r="B279" s="107"/>
      <c r="C279" s="107"/>
      <c r="D279" s="107"/>
      <c r="E279" s="107"/>
      <c r="F279" s="107"/>
      <c r="G279" s="107"/>
      <c r="H279" s="107"/>
      <c r="I279" s="72"/>
      <c r="J279" s="72"/>
      <c r="K279" s="72"/>
      <c r="L279" s="72"/>
      <c r="M279" s="72"/>
      <c r="N279" s="72"/>
      <c r="O279" s="72"/>
      <c r="P279" s="72"/>
      <c r="Q279" s="72"/>
      <c r="R279" s="72"/>
      <c r="S279" s="72"/>
      <c r="T279" s="72"/>
      <c r="U279" s="72"/>
      <c r="V279" s="72"/>
      <c r="W279" s="72"/>
      <c r="X279" s="72"/>
      <c r="Y279" s="72"/>
      <c r="Z279" s="72"/>
      <c r="AA279" s="72"/>
      <c r="AB279" s="72"/>
      <c r="AC279" s="72"/>
    </row>
    <row r="280" spans="1:29" ht="15.75" customHeight="1">
      <c r="A280" s="72"/>
      <c r="B280" s="107"/>
      <c r="C280" s="107"/>
      <c r="D280" s="107"/>
      <c r="E280" s="107"/>
      <c r="F280" s="107"/>
      <c r="G280" s="107"/>
      <c r="H280" s="107"/>
      <c r="I280" s="72"/>
      <c r="J280" s="72"/>
      <c r="K280" s="72"/>
      <c r="L280" s="72"/>
      <c r="M280" s="72"/>
      <c r="N280" s="72"/>
      <c r="O280" s="72"/>
      <c r="P280" s="72"/>
      <c r="Q280" s="72"/>
      <c r="R280" s="72"/>
      <c r="S280" s="72"/>
      <c r="T280" s="72"/>
      <c r="U280" s="72"/>
      <c r="V280" s="72"/>
      <c r="W280" s="72"/>
      <c r="X280" s="72"/>
      <c r="Y280" s="72"/>
      <c r="Z280" s="72"/>
      <c r="AA280" s="72"/>
      <c r="AB280" s="72"/>
      <c r="AC280" s="72"/>
    </row>
    <row r="281" spans="1:29" ht="15.75" customHeight="1">
      <c r="A281" s="72"/>
      <c r="B281" s="107"/>
      <c r="C281" s="107"/>
      <c r="D281" s="107"/>
      <c r="E281" s="107"/>
      <c r="F281" s="107"/>
      <c r="G281" s="107"/>
      <c r="H281" s="107"/>
      <c r="I281" s="72"/>
      <c r="J281" s="72"/>
      <c r="K281" s="72"/>
      <c r="L281" s="72"/>
      <c r="M281" s="72"/>
      <c r="N281" s="72"/>
      <c r="O281" s="72"/>
      <c r="P281" s="72"/>
      <c r="Q281" s="72"/>
      <c r="R281" s="72"/>
      <c r="S281" s="72"/>
      <c r="T281" s="72"/>
      <c r="U281" s="72"/>
      <c r="V281" s="72"/>
      <c r="W281" s="72"/>
      <c r="X281" s="72"/>
      <c r="Y281" s="72"/>
      <c r="Z281" s="72"/>
      <c r="AA281" s="72"/>
      <c r="AB281" s="72"/>
      <c r="AC281" s="72"/>
    </row>
    <row r="282" spans="1:29" ht="15.75" customHeight="1">
      <c r="A282" s="72"/>
      <c r="B282" s="107"/>
      <c r="C282" s="107"/>
      <c r="D282" s="107"/>
      <c r="E282" s="107"/>
      <c r="F282" s="107"/>
      <c r="G282" s="107"/>
      <c r="H282" s="107"/>
      <c r="I282" s="72"/>
      <c r="J282" s="72"/>
      <c r="K282" s="72"/>
      <c r="L282" s="72"/>
      <c r="M282" s="72"/>
      <c r="N282" s="72"/>
      <c r="O282" s="72"/>
      <c r="P282" s="72"/>
      <c r="Q282" s="72"/>
      <c r="R282" s="72"/>
      <c r="S282" s="72"/>
      <c r="T282" s="72"/>
      <c r="U282" s="72"/>
      <c r="V282" s="72"/>
      <c r="W282" s="72"/>
      <c r="X282" s="72"/>
      <c r="Y282" s="72"/>
      <c r="Z282" s="72"/>
      <c r="AA282" s="72"/>
      <c r="AB282" s="72"/>
      <c r="AC282" s="72"/>
    </row>
    <row r="283" spans="1:29" ht="15.75" customHeight="1">
      <c r="A283" s="72"/>
      <c r="B283" s="107"/>
      <c r="C283" s="107"/>
      <c r="D283" s="107"/>
      <c r="E283" s="107"/>
      <c r="F283" s="107"/>
      <c r="G283" s="107"/>
      <c r="H283" s="107"/>
      <c r="I283" s="72"/>
      <c r="J283" s="72"/>
      <c r="K283" s="72"/>
      <c r="L283" s="72"/>
      <c r="M283" s="72"/>
      <c r="N283" s="72"/>
      <c r="O283" s="72"/>
      <c r="P283" s="72"/>
      <c r="Q283" s="72"/>
      <c r="R283" s="72"/>
      <c r="S283" s="72"/>
      <c r="T283" s="72"/>
      <c r="U283" s="72"/>
      <c r="V283" s="72"/>
      <c r="W283" s="72"/>
      <c r="X283" s="72"/>
      <c r="Y283" s="72"/>
      <c r="Z283" s="72"/>
      <c r="AA283" s="72"/>
      <c r="AB283" s="72"/>
      <c r="AC283" s="72"/>
    </row>
    <row r="284" spans="1:29" ht="15.75" customHeight="1">
      <c r="A284" s="72"/>
      <c r="B284" s="107"/>
      <c r="C284" s="107"/>
      <c r="D284" s="107"/>
      <c r="E284" s="107"/>
      <c r="F284" s="107"/>
      <c r="G284" s="107"/>
      <c r="H284" s="107"/>
      <c r="I284" s="72"/>
      <c r="J284" s="72"/>
      <c r="K284" s="72"/>
      <c r="L284" s="72"/>
      <c r="M284" s="72"/>
      <c r="N284" s="72"/>
      <c r="O284" s="72"/>
      <c r="P284" s="72"/>
      <c r="Q284" s="72"/>
      <c r="R284" s="72"/>
      <c r="S284" s="72"/>
      <c r="T284" s="72"/>
      <c r="U284" s="72"/>
      <c r="V284" s="72"/>
      <c r="W284" s="72"/>
      <c r="X284" s="72"/>
      <c r="Y284" s="72"/>
      <c r="Z284" s="72"/>
      <c r="AA284" s="72"/>
      <c r="AB284" s="72"/>
      <c r="AC284" s="72"/>
    </row>
    <row r="285" spans="1:29" ht="15.75" customHeight="1">
      <c r="A285" s="72"/>
      <c r="B285" s="107"/>
      <c r="C285" s="107"/>
      <c r="D285" s="107"/>
      <c r="E285" s="107"/>
      <c r="F285" s="107"/>
      <c r="G285" s="107"/>
      <c r="H285" s="107"/>
      <c r="I285" s="72"/>
      <c r="J285" s="72"/>
      <c r="K285" s="72"/>
      <c r="L285" s="72"/>
      <c r="M285" s="72"/>
      <c r="N285" s="72"/>
      <c r="O285" s="72"/>
      <c r="P285" s="72"/>
      <c r="Q285" s="72"/>
      <c r="R285" s="72"/>
      <c r="S285" s="72"/>
      <c r="T285" s="72"/>
      <c r="U285" s="72"/>
      <c r="V285" s="72"/>
      <c r="W285" s="72"/>
      <c r="X285" s="72"/>
      <c r="Y285" s="72"/>
      <c r="Z285" s="72"/>
      <c r="AA285" s="72"/>
      <c r="AB285" s="72"/>
      <c r="AC285" s="72"/>
    </row>
    <row r="286" spans="1:29" ht="15.75" customHeight="1">
      <c r="A286" s="72"/>
      <c r="B286" s="107"/>
      <c r="C286" s="107"/>
      <c r="D286" s="107"/>
      <c r="E286" s="107"/>
      <c r="F286" s="107"/>
      <c r="G286" s="107"/>
      <c r="H286" s="107"/>
      <c r="I286" s="72"/>
      <c r="J286" s="72"/>
      <c r="K286" s="72"/>
      <c r="L286" s="72"/>
      <c r="M286" s="72"/>
      <c r="N286" s="72"/>
      <c r="O286" s="72"/>
      <c r="P286" s="72"/>
      <c r="Q286" s="72"/>
      <c r="R286" s="72"/>
      <c r="S286" s="72"/>
      <c r="T286" s="72"/>
      <c r="U286" s="72"/>
      <c r="V286" s="72"/>
      <c r="W286" s="72"/>
      <c r="X286" s="72"/>
      <c r="Y286" s="72"/>
      <c r="Z286" s="72"/>
      <c r="AA286" s="72"/>
      <c r="AB286" s="72"/>
      <c r="AC286" s="72"/>
    </row>
    <row r="287" spans="1:29" ht="15.75" customHeight="1">
      <c r="A287" s="72"/>
      <c r="B287" s="107"/>
      <c r="C287" s="107"/>
      <c r="D287" s="107"/>
      <c r="E287" s="107"/>
      <c r="F287" s="107"/>
      <c r="G287" s="107"/>
      <c r="H287" s="107"/>
      <c r="I287" s="72"/>
      <c r="J287" s="72"/>
      <c r="K287" s="72"/>
      <c r="L287" s="72"/>
      <c r="M287" s="72"/>
      <c r="N287" s="72"/>
      <c r="O287" s="72"/>
      <c r="P287" s="72"/>
      <c r="Q287" s="72"/>
      <c r="R287" s="72"/>
      <c r="S287" s="72"/>
      <c r="T287" s="72"/>
      <c r="U287" s="72"/>
      <c r="V287" s="72"/>
      <c r="W287" s="72"/>
      <c r="X287" s="72"/>
      <c r="Y287" s="72"/>
      <c r="Z287" s="72"/>
      <c r="AA287" s="72"/>
      <c r="AB287" s="72"/>
      <c r="AC287" s="72"/>
    </row>
    <row r="288" spans="1:29" ht="15.75" customHeight="1">
      <c r="A288" s="72"/>
      <c r="B288" s="107"/>
      <c r="C288" s="107"/>
      <c r="D288" s="107"/>
      <c r="E288" s="107"/>
      <c r="F288" s="107"/>
      <c r="G288" s="107"/>
      <c r="H288" s="107"/>
      <c r="I288" s="72"/>
      <c r="J288" s="72"/>
      <c r="K288" s="72"/>
      <c r="L288" s="72"/>
      <c r="M288" s="72"/>
      <c r="N288" s="72"/>
      <c r="O288" s="72"/>
      <c r="P288" s="72"/>
      <c r="Q288" s="72"/>
      <c r="R288" s="72"/>
      <c r="S288" s="72"/>
      <c r="T288" s="72"/>
      <c r="U288" s="72"/>
      <c r="V288" s="72"/>
      <c r="W288" s="72"/>
      <c r="X288" s="72"/>
      <c r="Y288" s="72"/>
      <c r="Z288" s="72"/>
      <c r="AA288" s="72"/>
      <c r="AB288" s="72"/>
      <c r="AC288" s="72"/>
    </row>
    <row r="289" spans="1:29" ht="15.75" customHeight="1">
      <c r="A289" s="72"/>
      <c r="B289" s="107"/>
      <c r="C289" s="107"/>
      <c r="D289" s="107"/>
      <c r="E289" s="107"/>
      <c r="F289" s="107"/>
      <c r="G289" s="107"/>
      <c r="H289" s="107"/>
      <c r="I289" s="72"/>
      <c r="J289" s="72"/>
      <c r="K289" s="72"/>
      <c r="L289" s="72"/>
      <c r="M289" s="72"/>
      <c r="N289" s="72"/>
      <c r="O289" s="72"/>
      <c r="P289" s="72"/>
      <c r="Q289" s="72"/>
      <c r="R289" s="72"/>
      <c r="S289" s="72"/>
      <c r="T289" s="72"/>
      <c r="U289" s="72"/>
      <c r="V289" s="72"/>
      <c r="W289" s="72"/>
      <c r="X289" s="72"/>
      <c r="Y289" s="72"/>
      <c r="Z289" s="72"/>
      <c r="AA289" s="72"/>
      <c r="AB289" s="72"/>
      <c r="AC289" s="72"/>
    </row>
    <row r="290" spans="1:29" ht="15.75" customHeight="1">
      <c r="A290" s="72"/>
      <c r="B290" s="107"/>
      <c r="C290" s="107"/>
      <c r="D290" s="107"/>
      <c r="E290" s="107"/>
      <c r="F290" s="107"/>
      <c r="G290" s="107"/>
      <c r="H290" s="107"/>
      <c r="I290" s="72"/>
      <c r="J290" s="72"/>
      <c r="K290" s="72"/>
      <c r="L290" s="72"/>
      <c r="M290" s="72"/>
      <c r="N290" s="72"/>
      <c r="O290" s="72"/>
      <c r="P290" s="72"/>
      <c r="Q290" s="72"/>
      <c r="R290" s="72"/>
      <c r="S290" s="72"/>
      <c r="T290" s="72"/>
      <c r="U290" s="72"/>
      <c r="V290" s="72"/>
      <c r="W290" s="72"/>
      <c r="X290" s="72"/>
      <c r="Y290" s="72"/>
      <c r="Z290" s="72"/>
      <c r="AA290" s="72"/>
      <c r="AB290" s="72"/>
      <c r="AC290" s="72"/>
    </row>
    <row r="291" spans="1:29" ht="15.75" customHeight="1">
      <c r="A291" s="72"/>
      <c r="B291" s="107"/>
      <c r="C291" s="107"/>
      <c r="D291" s="107"/>
      <c r="E291" s="107"/>
      <c r="F291" s="107"/>
      <c r="G291" s="107"/>
      <c r="H291" s="107"/>
      <c r="I291" s="72"/>
      <c r="J291" s="72"/>
      <c r="K291" s="72"/>
      <c r="L291" s="72"/>
      <c r="M291" s="72"/>
      <c r="N291" s="72"/>
      <c r="O291" s="72"/>
      <c r="P291" s="72"/>
      <c r="Q291" s="72"/>
      <c r="R291" s="72"/>
      <c r="S291" s="72"/>
      <c r="T291" s="72"/>
      <c r="U291" s="72"/>
      <c r="V291" s="72"/>
      <c r="W291" s="72"/>
      <c r="X291" s="72"/>
      <c r="Y291" s="72"/>
      <c r="Z291" s="72"/>
      <c r="AA291" s="72"/>
      <c r="AB291" s="72"/>
      <c r="AC291" s="72"/>
    </row>
    <row r="292" spans="1:29" ht="15.75" customHeight="1">
      <c r="A292" s="72"/>
      <c r="B292" s="107"/>
      <c r="C292" s="107"/>
      <c r="D292" s="107"/>
      <c r="E292" s="107"/>
      <c r="F292" s="107"/>
      <c r="G292" s="107"/>
      <c r="H292" s="107"/>
      <c r="I292" s="72"/>
      <c r="J292" s="72"/>
      <c r="K292" s="72"/>
      <c r="L292" s="72"/>
      <c r="M292" s="72"/>
      <c r="N292" s="72"/>
      <c r="O292" s="72"/>
      <c r="P292" s="72"/>
      <c r="Q292" s="72"/>
      <c r="R292" s="72"/>
      <c r="S292" s="72"/>
      <c r="T292" s="72"/>
      <c r="U292" s="72"/>
      <c r="V292" s="72"/>
      <c r="W292" s="72"/>
      <c r="X292" s="72"/>
      <c r="Y292" s="72"/>
      <c r="Z292" s="72"/>
      <c r="AA292" s="72"/>
      <c r="AB292" s="72"/>
      <c r="AC292" s="72"/>
    </row>
    <row r="293" spans="1:29" ht="15.75" customHeight="1">
      <c r="A293" s="72"/>
      <c r="B293" s="107"/>
      <c r="C293" s="107"/>
      <c r="D293" s="107"/>
      <c r="E293" s="107"/>
      <c r="F293" s="107"/>
      <c r="G293" s="107"/>
      <c r="H293" s="107"/>
      <c r="I293" s="72"/>
      <c r="J293" s="72"/>
      <c r="K293" s="72"/>
      <c r="L293" s="72"/>
      <c r="M293" s="72"/>
      <c r="N293" s="72"/>
      <c r="O293" s="72"/>
      <c r="P293" s="72"/>
      <c r="Q293" s="72"/>
      <c r="R293" s="72"/>
      <c r="S293" s="72"/>
      <c r="T293" s="72"/>
      <c r="U293" s="72"/>
      <c r="V293" s="72"/>
      <c r="W293" s="72"/>
      <c r="X293" s="72"/>
      <c r="Y293" s="72"/>
      <c r="Z293" s="72"/>
      <c r="AA293" s="72"/>
      <c r="AB293" s="72"/>
      <c r="AC293" s="72"/>
    </row>
    <row r="294" spans="1:29" ht="15.75" customHeight="1">
      <c r="A294" s="72"/>
      <c r="B294" s="107"/>
      <c r="C294" s="107"/>
      <c r="D294" s="107"/>
      <c r="E294" s="107"/>
      <c r="F294" s="107"/>
      <c r="G294" s="107"/>
      <c r="H294" s="107"/>
      <c r="I294" s="72"/>
      <c r="J294" s="72"/>
      <c r="K294" s="72"/>
      <c r="L294" s="72"/>
      <c r="M294" s="72"/>
      <c r="N294" s="72"/>
      <c r="O294" s="72"/>
      <c r="P294" s="72"/>
      <c r="Q294" s="72"/>
      <c r="R294" s="72"/>
      <c r="S294" s="72"/>
      <c r="T294" s="72"/>
      <c r="U294" s="72"/>
      <c r="V294" s="72"/>
      <c r="W294" s="72"/>
      <c r="X294" s="72"/>
      <c r="Y294" s="72"/>
      <c r="Z294" s="72"/>
      <c r="AA294" s="72"/>
      <c r="AB294" s="72"/>
      <c r="AC294" s="72"/>
    </row>
    <row r="295" spans="1:29" ht="15.75" customHeight="1">
      <c r="A295" s="72"/>
      <c r="B295" s="107"/>
      <c r="C295" s="107"/>
      <c r="D295" s="107"/>
      <c r="E295" s="107"/>
      <c r="F295" s="107"/>
      <c r="G295" s="107"/>
      <c r="H295" s="107"/>
      <c r="I295" s="72"/>
      <c r="J295" s="72"/>
      <c r="K295" s="72"/>
      <c r="L295" s="72"/>
      <c r="M295" s="72"/>
      <c r="N295" s="72"/>
      <c r="O295" s="72"/>
      <c r="P295" s="72"/>
      <c r="Q295" s="72"/>
      <c r="R295" s="72"/>
      <c r="S295" s="72"/>
      <c r="T295" s="72"/>
      <c r="U295" s="72"/>
      <c r="V295" s="72"/>
      <c r="W295" s="72"/>
      <c r="X295" s="72"/>
      <c r="Y295" s="72"/>
      <c r="Z295" s="72"/>
      <c r="AA295" s="72"/>
      <c r="AB295" s="72"/>
      <c r="AC295" s="72"/>
    </row>
    <row r="296" spans="1:29" ht="15.75" customHeight="1">
      <c r="A296" s="72"/>
      <c r="B296" s="107"/>
      <c r="C296" s="107"/>
      <c r="D296" s="107"/>
      <c r="E296" s="107"/>
      <c r="F296" s="107"/>
      <c r="G296" s="107"/>
      <c r="H296" s="107"/>
      <c r="I296" s="72"/>
      <c r="J296" s="72"/>
      <c r="K296" s="72"/>
      <c r="L296" s="72"/>
      <c r="M296" s="72"/>
      <c r="N296" s="72"/>
      <c r="O296" s="72"/>
      <c r="P296" s="72"/>
      <c r="Q296" s="72"/>
      <c r="R296" s="72"/>
      <c r="S296" s="72"/>
      <c r="T296" s="72"/>
      <c r="U296" s="72"/>
      <c r="V296" s="72"/>
      <c r="W296" s="72"/>
      <c r="X296" s="72"/>
      <c r="Y296" s="72"/>
      <c r="Z296" s="72"/>
      <c r="AA296" s="72"/>
      <c r="AB296" s="72"/>
      <c r="AC296" s="72"/>
    </row>
    <row r="297" spans="1:29" ht="15.75" customHeight="1">
      <c r="A297" s="72"/>
      <c r="B297" s="107"/>
      <c r="C297" s="107"/>
      <c r="D297" s="107"/>
      <c r="E297" s="107"/>
      <c r="F297" s="107"/>
      <c r="G297" s="107"/>
      <c r="H297" s="107"/>
      <c r="I297" s="72"/>
      <c r="J297" s="72"/>
      <c r="K297" s="72"/>
      <c r="L297" s="72"/>
      <c r="M297" s="72"/>
      <c r="N297" s="72"/>
      <c r="O297" s="72"/>
      <c r="P297" s="72"/>
      <c r="Q297" s="72"/>
      <c r="R297" s="72"/>
      <c r="S297" s="72"/>
      <c r="T297" s="72"/>
      <c r="U297" s="72"/>
      <c r="V297" s="72"/>
      <c r="W297" s="72"/>
      <c r="X297" s="72"/>
      <c r="Y297" s="72"/>
      <c r="Z297" s="72"/>
      <c r="AA297" s="72"/>
      <c r="AB297" s="72"/>
      <c r="AC297" s="72"/>
    </row>
    <row r="298" spans="1:29" ht="15.75" customHeight="1">
      <c r="A298" s="72"/>
      <c r="B298" s="107"/>
      <c r="C298" s="107"/>
      <c r="D298" s="107"/>
      <c r="E298" s="107"/>
      <c r="F298" s="107"/>
      <c r="G298" s="107"/>
      <c r="H298" s="107"/>
      <c r="I298" s="72"/>
      <c r="J298" s="72"/>
      <c r="K298" s="72"/>
      <c r="L298" s="72"/>
      <c r="M298" s="72"/>
      <c r="N298" s="72"/>
      <c r="O298" s="72"/>
      <c r="P298" s="72"/>
      <c r="Q298" s="72"/>
      <c r="R298" s="72"/>
      <c r="S298" s="72"/>
      <c r="T298" s="72"/>
      <c r="U298" s="72"/>
      <c r="V298" s="72"/>
      <c r="W298" s="72"/>
      <c r="X298" s="72"/>
      <c r="Y298" s="72"/>
      <c r="Z298" s="72"/>
      <c r="AA298" s="72"/>
      <c r="AB298" s="72"/>
      <c r="AC298" s="72"/>
    </row>
    <row r="299" spans="1:29" ht="15.75" customHeight="1">
      <c r="A299" s="72"/>
      <c r="B299" s="107"/>
      <c r="C299" s="107"/>
      <c r="D299" s="107"/>
      <c r="E299" s="107"/>
      <c r="F299" s="107"/>
      <c r="G299" s="107"/>
      <c r="H299" s="107"/>
      <c r="I299" s="72"/>
      <c r="J299" s="72"/>
      <c r="K299" s="72"/>
      <c r="L299" s="72"/>
      <c r="M299" s="72"/>
      <c r="N299" s="72"/>
      <c r="O299" s="72"/>
      <c r="P299" s="72"/>
      <c r="Q299" s="72"/>
      <c r="R299" s="72"/>
      <c r="S299" s="72"/>
      <c r="T299" s="72"/>
      <c r="U299" s="72"/>
      <c r="V299" s="72"/>
      <c r="W299" s="72"/>
      <c r="X299" s="72"/>
      <c r="Y299" s="72"/>
      <c r="Z299" s="72"/>
      <c r="AA299" s="72"/>
      <c r="AB299" s="72"/>
      <c r="AC299" s="72"/>
    </row>
    <row r="300" spans="1:29" ht="15.75" customHeight="1">
      <c r="A300" s="72"/>
      <c r="B300" s="107"/>
      <c r="C300" s="107"/>
      <c r="D300" s="107"/>
      <c r="E300" s="107"/>
      <c r="F300" s="107"/>
      <c r="G300" s="107"/>
      <c r="H300" s="107"/>
      <c r="I300" s="72"/>
      <c r="J300" s="72"/>
      <c r="K300" s="72"/>
      <c r="L300" s="72"/>
      <c r="M300" s="72"/>
      <c r="N300" s="72"/>
      <c r="O300" s="72"/>
      <c r="P300" s="72"/>
      <c r="Q300" s="72"/>
      <c r="R300" s="72"/>
      <c r="S300" s="72"/>
      <c r="T300" s="72"/>
      <c r="U300" s="72"/>
      <c r="V300" s="72"/>
      <c r="W300" s="72"/>
      <c r="X300" s="72"/>
      <c r="Y300" s="72"/>
      <c r="Z300" s="72"/>
      <c r="AA300" s="72"/>
      <c r="AB300" s="72"/>
      <c r="AC300" s="72"/>
    </row>
    <row r="301" spans="1:29" ht="15.75" customHeight="1">
      <c r="A301" s="72"/>
      <c r="B301" s="107"/>
      <c r="C301" s="107"/>
      <c r="D301" s="107"/>
      <c r="E301" s="107"/>
      <c r="F301" s="107"/>
      <c r="G301" s="107"/>
      <c r="H301" s="107"/>
      <c r="I301" s="72"/>
      <c r="J301" s="72"/>
      <c r="K301" s="72"/>
      <c r="L301" s="72"/>
      <c r="M301" s="72"/>
      <c r="N301" s="72"/>
      <c r="O301" s="72"/>
      <c r="P301" s="72"/>
      <c r="Q301" s="72"/>
      <c r="R301" s="72"/>
      <c r="S301" s="72"/>
      <c r="T301" s="72"/>
      <c r="U301" s="72"/>
      <c r="V301" s="72"/>
      <c r="W301" s="72"/>
      <c r="X301" s="72"/>
      <c r="Y301" s="72"/>
      <c r="Z301" s="72"/>
      <c r="AA301" s="72"/>
      <c r="AB301" s="72"/>
      <c r="AC301" s="72"/>
    </row>
    <row r="302" spans="1:29" ht="15.75" customHeight="1">
      <c r="A302" s="72"/>
      <c r="B302" s="107"/>
      <c r="C302" s="107"/>
      <c r="D302" s="107"/>
      <c r="E302" s="107"/>
      <c r="F302" s="107"/>
      <c r="G302" s="107"/>
      <c r="H302" s="107"/>
      <c r="I302" s="72"/>
      <c r="J302" s="72"/>
      <c r="K302" s="72"/>
      <c r="L302" s="72"/>
      <c r="M302" s="72"/>
      <c r="N302" s="72"/>
      <c r="O302" s="72"/>
      <c r="P302" s="72"/>
      <c r="Q302" s="72"/>
      <c r="R302" s="72"/>
      <c r="S302" s="72"/>
      <c r="T302" s="72"/>
      <c r="U302" s="72"/>
      <c r="V302" s="72"/>
      <c r="W302" s="72"/>
      <c r="X302" s="72"/>
      <c r="Y302" s="72"/>
      <c r="Z302" s="72"/>
      <c r="AA302" s="72"/>
      <c r="AB302" s="72"/>
      <c r="AC302" s="72"/>
    </row>
    <row r="303" spans="1:29" ht="15.75" customHeight="1">
      <c r="A303" s="72"/>
      <c r="B303" s="107"/>
      <c r="C303" s="107"/>
      <c r="D303" s="107"/>
      <c r="E303" s="107"/>
      <c r="F303" s="107"/>
      <c r="G303" s="107"/>
      <c r="H303" s="107"/>
      <c r="I303" s="72"/>
      <c r="J303" s="72"/>
      <c r="K303" s="72"/>
      <c r="L303" s="72"/>
      <c r="M303" s="72"/>
      <c r="N303" s="72"/>
      <c r="O303" s="72"/>
      <c r="P303" s="72"/>
      <c r="Q303" s="72"/>
      <c r="R303" s="72"/>
      <c r="S303" s="72"/>
      <c r="T303" s="72"/>
      <c r="U303" s="72"/>
      <c r="V303" s="72"/>
      <c r="W303" s="72"/>
      <c r="X303" s="72"/>
      <c r="Y303" s="72"/>
      <c r="Z303" s="72"/>
      <c r="AA303" s="72"/>
      <c r="AB303" s="72"/>
      <c r="AC303" s="72"/>
    </row>
    <row r="304" spans="1:29" ht="15.75" customHeight="1">
      <c r="A304" s="72"/>
      <c r="B304" s="107"/>
      <c r="C304" s="107"/>
      <c r="D304" s="107"/>
      <c r="E304" s="107"/>
      <c r="F304" s="107"/>
      <c r="G304" s="107"/>
      <c r="H304" s="107"/>
      <c r="I304" s="72"/>
      <c r="J304" s="72"/>
      <c r="K304" s="72"/>
      <c r="L304" s="72"/>
      <c r="M304" s="72"/>
      <c r="N304" s="72"/>
      <c r="O304" s="72"/>
      <c r="P304" s="72"/>
      <c r="Q304" s="72"/>
      <c r="R304" s="72"/>
      <c r="S304" s="72"/>
      <c r="T304" s="72"/>
      <c r="U304" s="72"/>
      <c r="V304" s="72"/>
      <c r="W304" s="72"/>
      <c r="X304" s="72"/>
      <c r="Y304" s="72"/>
      <c r="Z304" s="72"/>
      <c r="AA304" s="72"/>
      <c r="AB304" s="72"/>
      <c r="AC304" s="72"/>
    </row>
    <row r="305" spans="1:29" ht="15.75" customHeight="1">
      <c r="A305" s="72"/>
      <c r="B305" s="107"/>
      <c r="C305" s="107"/>
      <c r="D305" s="107"/>
      <c r="E305" s="107"/>
      <c r="F305" s="107"/>
      <c r="G305" s="107"/>
      <c r="H305" s="107"/>
      <c r="I305" s="72"/>
      <c r="J305" s="72"/>
      <c r="K305" s="72"/>
      <c r="L305" s="72"/>
      <c r="M305" s="72"/>
      <c r="N305" s="72"/>
      <c r="O305" s="72"/>
      <c r="P305" s="72"/>
      <c r="Q305" s="72"/>
      <c r="R305" s="72"/>
      <c r="S305" s="72"/>
      <c r="T305" s="72"/>
      <c r="U305" s="72"/>
      <c r="V305" s="72"/>
      <c r="W305" s="72"/>
      <c r="X305" s="72"/>
      <c r="Y305" s="72"/>
      <c r="Z305" s="72"/>
      <c r="AA305" s="72"/>
      <c r="AB305" s="72"/>
      <c r="AC305" s="72"/>
    </row>
    <row r="306" spans="1:29" ht="15.75" customHeight="1">
      <c r="A306" s="72"/>
      <c r="B306" s="107"/>
      <c r="C306" s="107"/>
      <c r="D306" s="107"/>
      <c r="E306" s="107"/>
      <c r="F306" s="107"/>
      <c r="G306" s="107"/>
      <c r="H306" s="107"/>
      <c r="I306" s="72"/>
      <c r="J306" s="72"/>
      <c r="K306" s="72"/>
      <c r="L306" s="72"/>
      <c r="M306" s="72"/>
      <c r="N306" s="72"/>
      <c r="O306" s="72"/>
      <c r="P306" s="72"/>
      <c r="Q306" s="72"/>
      <c r="R306" s="72"/>
      <c r="S306" s="72"/>
      <c r="T306" s="72"/>
      <c r="U306" s="72"/>
      <c r="V306" s="72"/>
      <c r="W306" s="72"/>
      <c r="X306" s="72"/>
      <c r="Y306" s="72"/>
      <c r="Z306" s="72"/>
      <c r="AA306" s="72"/>
      <c r="AB306" s="72"/>
      <c r="AC306" s="72"/>
    </row>
    <row r="307" spans="1:29" ht="15.75" customHeight="1">
      <c r="A307" s="72"/>
      <c r="B307" s="107"/>
      <c r="C307" s="107"/>
      <c r="D307" s="107"/>
      <c r="E307" s="107"/>
      <c r="F307" s="107"/>
      <c r="G307" s="107"/>
      <c r="H307" s="107"/>
      <c r="I307" s="72"/>
      <c r="J307" s="72"/>
      <c r="K307" s="72"/>
      <c r="L307" s="72"/>
      <c r="M307" s="72"/>
      <c r="N307" s="72"/>
      <c r="O307" s="72"/>
      <c r="P307" s="72"/>
      <c r="Q307" s="72"/>
      <c r="R307" s="72"/>
      <c r="S307" s="72"/>
      <c r="T307" s="72"/>
      <c r="U307" s="72"/>
      <c r="V307" s="72"/>
      <c r="W307" s="72"/>
      <c r="X307" s="72"/>
      <c r="Y307" s="72"/>
      <c r="Z307" s="72"/>
      <c r="AA307" s="72"/>
      <c r="AB307" s="72"/>
      <c r="AC307" s="72"/>
    </row>
    <row r="308" spans="1:29" ht="15.75" customHeight="1">
      <c r="A308" s="72"/>
      <c r="B308" s="107"/>
      <c r="C308" s="107"/>
      <c r="D308" s="107"/>
      <c r="E308" s="107"/>
      <c r="F308" s="107"/>
      <c r="G308" s="107"/>
      <c r="H308" s="107"/>
      <c r="I308" s="72"/>
      <c r="J308" s="72"/>
      <c r="K308" s="72"/>
      <c r="L308" s="72"/>
      <c r="M308" s="72"/>
      <c r="N308" s="72"/>
      <c r="O308" s="72"/>
      <c r="P308" s="72"/>
      <c r="Q308" s="72"/>
      <c r="R308" s="72"/>
      <c r="S308" s="72"/>
      <c r="T308" s="72"/>
      <c r="U308" s="72"/>
      <c r="V308" s="72"/>
      <c r="W308" s="72"/>
      <c r="X308" s="72"/>
      <c r="Y308" s="72"/>
      <c r="Z308" s="72"/>
      <c r="AA308" s="72"/>
      <c r="AB308" s="72"/>
      <c r="AC308" s="72"/>
    </row>
    <row r="309" spans="1:29" ht="15.75" customHeight="1">
      <c r="A309" s="72"/>
      <c r="B309" s="107"/>
      <c r="C309" s="107"/>
      <c r="D309" s="107"/>
      <c r="E309" s="107"/>
      <c r="F309" s="107"/>
      <c r="G309" s="107"/>
      <c r="H309" s="107"/>
      <c r="I309" s="72"/>
      <c r="J309" s="72"/>
      <c r="K309" s="72"/>
      <c r="L309" s="72"/>
      <c r="M309" s="72"/>
      <c r="N309" s="72"/>
      <c r="O309" s="72"/>
      <c r="P309" s="72"/>
      <c r="Q309" s="72"/>
      <c r="R309" s="72"/>
      <c r="S309" s="72"/>
      <c r="T309" s="72"/>
      <c r="U309" s="72"/>
      <c r="V309" s="72"/>
      <c r="W309" s="72"/>
      <c r="X309" s="72"/>
      <c r="Y309" s="72"/>
      <c r="Z309" s="72"/>
      <c r="AA309" s="72"/>
      <c r="AB309" s="72"/>
      <c r="AC309" s="72"/>
    </row>
    <row r="310" spans="1:29" ht="15.75" customHeight="1">
      <c r="A310" s="72"/>
      <c r="B310" s="107"/>
      <c r="C310" s="107"/>
      <c r="D310" s="107"/>
      <c r="E310" s="107"/>
      <c r="F310" s="107"/>
      <c r="G310" s="107"/>
      <c r="H310" s="107"/>
      <c r="I310" s="72"/>
      <c r="J310" s="72"/>
      <c r="K310" s="72"/>
      <c r="L310" s="72"/>
      <c r="M310" s="72"/>
      <c r="N310" s="72"/>
      <c r="O310" s="72"/>
      <c r="P310" s="72"/>
      <c r="Q310" s="72"/>
      <c r="R310" s="72"/>
      <c r="S310" s="72"/>
      <c r="T310" s="72"/>
      <c r="U310" s="72"/>
      <c r="V310" s="72"/>
      <c r="W310" s="72"/>
      <c r="X310" s="72"/>
      <c r="Y310" s="72"/>
      <c r="Z310" s="72"/>
      <c r="AA310" s="72"/>
      <c r="AB310" s="72"/>
      <c r="AC310" s="72"/>
    </row>
    <row r="311" spans="1:29" ht="15.75" customHeight="1">
      <c r="A311" s="72"/>
      <c r="B311" s="107"/>
      <c r="C311" s="107"/>
      <c r="D311" s="107"/>
      <c r="E311" s="107"/>
      <c r="F311" s="107"/>
      <c r="G311" s="107"/>
      <c r="H311" s="107"/>
      <c r="I311" s="72"/>
      <c r="J311" s="72"/>
      <c r="K311" s="72"/>
      <c r="L311" s="72"/>
      <c r="M311" s="72"/>
      <c r="N311" s="72"/>
      <c r="O311" s="72"/>
      <c r="P311" s="72"/>
      <c r="Q311" s="72"/>
      <c r="R311" s="72"/>
      <c r="S311" s="72"/>
      <c r="T311" s="72"/>
      <c r="U311" s="72"/>
      <c r="V311" s="72"/>
      <c r="W311" s="72"/>
      <c r="X311" s="72"/>
      <c r="Y311" s="72"/>
      <c r="Z311" s="72"/>
      <c r="AA311" s="72"/>
      <c r="AB311" s="72"/>
      <c r="AC311" s="72"/>
    </row>
    <row r="312" spans="1:29" ht="15.75" customHeight="1">
      <c r="A312" s="72"/>
      <c r="B312" s="107"/>
      <c r="C312" s="107"/>
      <c r="D312" s="107"/>
      <c r="E312" s="107"/>
      <c r="F312" s="107"/>
      <c r="G312" s="107"/>
      <c r="H312" s="107"/>
      <c r="I312" s="72"/>
      <c r="J312" s="72"/>
      <c r="K312" s="72"/>
      <c r="L312" s="72"/>
      <c r="M312" s="72"/>
      <c r="N312" s="72"/>
      <c r="O312" s="72"/>
      <c r="P312" s="72"/>
      <c r="Q312" s="72"/>
      <c r="R312" s="72"/>
      <c r="S312" s="72"/>
      <c r="T312" s="72"/>
      <c r="U312" s="72"/>
      <c r="V312" s="72"/>
      <c r="W312" s="72"/>
      <c r="X312" s="72"/>
      <c r="Y312" s="72"/>
      <c r="Z312" s="72"/>
      <c r="AA312" s="72"/>
      <c r="AB312" s="72"/>
      <c r="AC312" s="72"/>
    </row>
    <row r="313" spans="1:29" ht="15.75" customHeight="1">
      <c r="A313" s="72"/>
      <c r="B313" s="107"/>
      <c r="C313" s="107"/>
      <c r="D313" s="107"/>
      <c r="E313" s="107"/>
      <c r="F313" s="107"/>
      <c r="G313" s="107"/>
      <c r="H313" s="107"/>
      <c r="I313" s="72"/>
      <c r="J313" s="72"/>
      <c r="K313" s="72"/>
      <c r="L313" s="72"/>
      <c r="M313" s="72"/>
      <c r="N313" s="72"/>
      <c r="O313" s="72"/>
      <c r="P313" s="72"/>
      <c r="Q313" s="72"/>
      <c r="R313" s="72"/>
      <c r="S313" s="72"/>
      <c r="T313" s="72"/>
      <c r="U313" s="72"/>
      <c r="V313" s="72"/>
      <c r="W313" s="72"/>
      <c r="X313" s="72"/>
      <c r="Y313" s="72"/>
      <c r="Z313" s="72"/>
      <c r="AA313" s="72"/>
      <c r="AB313" s="72"/>
      <c r="AC313" s="72"/>
    </row>
    <row r="314" spans="1:29" ht="15.75" customHeight="1">
      <c r="A314" s="72"/>
      <c r="B314" s="107"/>
      <c r="C314" s="107"/>
      <c r="D314" s="107"/>
      <c r="E314" s="107"/>
      <c r="F314" s="107"/>
      <c r="G314" s="107"/>
      <c r="H314" s="107"/>
      <c r="I314" s="72"/>
      <c r="J314" s="72"/>
      <c r="K314" s="72"/>
      <c r="L314" s="72"/>
      <c r="M314" s="72"/>
      <c r="N314" s="72"/>
      <c r="O314" s="72"/>
      <c r="P314" s="72"/>
      <c r="Q314" s="72"/>
      <c r="R314" s="72"/>
      <c r="S314" s="72"/>
      <c r="T314" s="72"/>
      <c r="U314" s="72"/>
      <c r="V314" s="72"/>
      <c r="W314" s="72"/>
      <c r="X314" s="72"/>
      <c r="Y314" s="72"/>
      <c r="Z314" s="72"/>
      <c r="AA314" s="72"/>
      <c r="AB314" s="72"/>
      <c r="AC314" s="72"/>
    </row>
    <row r="315" spans="1:29" ht="15.75" customHeight="1">
      <c r="A315" s="72"/>
      <c r="B315" s="107"/>
      <c r="C315" s="107"/>
      <c r="D315" s="107"/>
      <c r="E315" s="107"/>
      <c r="F315" s="107"/>
      <c r="G315" s="107"/>
      <c r="H315" s="107"/>
      <c r="I315" s="72"/>
      <c r="J315" s="72"/>
      <c r="K315" s="72"/>
      <c r="L315" s="72"/>
      <c r="M315" s="72"/>
      <c r="N315" s="72"/>
      <c r="O315" s="72"/>
      <c r="P315" s="72"/>
      <c r="Q315" s="72"/>
      <c r="R315" s="72"/>
      <c r="S315" s="72"/>
      <c r="T315" s="72"/>
      <c r="U315" s="72"/>
      <c r="V315" s="72"/>
      <c r="W315" s="72"/>
      <c r="X315" s="72"/>
      <c r="Y315" s="72"/>
      <c r="Z315" s="72"/>
      <c r="AA315" s="72"/>
      <c r="AB315" s="72"/>
      <c r="AC315" s="72"/>
    </row>
    <row r="316" spans="1:29" ht="15.75" customHeight="1">
      <c r="A316" s="72"/>
      <c r="B316" s="107"/>
      <c r="C316" s="107"/>
      <c r="D316" s="107"/>
      <c r="E316" s="107"/>
      <c r="F316" s="107"/>
      <c r="G316" s="107"/>
      <c r="H316" s="107"/>
      <c r="I316" s="72"/>
      <c r="J316" s="72"/>
      <c r="K316" s="72"/>
      <c r="L316" s="72"/>
      <c r="M316" s="72"/>
      <c r="N316" s="72"/>
      <c r="O316" s="72"/>
      <c r="P316" s="72"/>
      <c r="Q316" s="72"/>
      <c r="R316" s="72"/>
      <c r="S316" s="72"/>
      <c r="T316" s="72"/>
      <c r="U316" s="72"/>
      <c r="V316" s="72"/>
      <c r="W316" s="72"/>
      <c r="X316" s="72"/>
      <c r="Y316" s="72"/>
      <c r="Z316" s="72"/>
      <c r="AA316" s="72"/>
      <c r="AB316" s="72"/>
      <c r="AC316" s="72"/>
    </row>
    <row r="317" spans="1:29" ht="15.75" customHeight="1">
      <c r="A317" s="72"/>
      <c r="B317" s="107"/>
      <c r="C317" s="107"/>
      <c r="D317" s="107"/>
      <c r="E317" s="107"/>
      <c r="F317" s="107"/>
      <c r="G317" s="107"/>
      <c r="H317" s="107"/>
      <c r="I317" s="72"/>
      <c r="J317" s="72"/>
      <c r="K317" s="72"/>
      <c r="L317" s="72"/>
      <c r="M317" s="72"/>
      <c r="N317" s="72"/>
      <c r="O317" s="72"/>
      <c r="P317" s="72"/>
      <c r="Q317" s="72"/>
      <c r="R317" s="72"/>
      <c r="S317" s="72"/>
      <c r="T317" s="72"/>
      <c r="U317" s="72"/>
      <c r="V317" s="72"/>
      <c r="W317" s="72"/>
      <c r="X317" s="72"/>
      <c r="Y317" s="72"/>
      <c r="Z317" s="72"/>
      <c r="AA317" s="72"/>
      <c r="AB317" s="72"/>
      <c r="AC317" s="72"/>
    </row>
    <row r="318" spans="1:29" ht="15.75" customHeight="1">
      <c r="A318" s="72"/>
      <c r="B318" s="107"/>
      <c r="C318" s="107"/>
      <c r="D318" s="107"/>
      <c r="E318" s="107"/>
      <c r="F318" s="107"/>
      <c r="G318" s="107"/>
      <c r="H318" s="107"/>
      <c r="I318" s="72"/>
      <c r="J318" s="72"/>
      <c r="K318" s="72"/>
      <c r="L318" s="72"/>
      <c r="M318" s="72"/>
      <c r="N318" s="72"/>
      <c r="O318" s="72"/>
      <c r="P318" s="72"/>
      <c r="Q318" s="72"/>
      <c r="R318" s="72"/>
      <c r="S318" s="72"/>
      <c r="T318" s="72"/>
      <c r="U318" s="72"/>
      <c r="V318" s="72"/>
      <c r="W318" s="72"/>
      <c r="X318" s="72"/>
      <c r="Y318" s="72"/>
      <c r="Z318" s="72"/>
      <c r="AA318" s="72"/>
      <c r="AB318" s="72"/>
      <c r="AC318" s="72"/>
    </row>
    <row r="319" spans="1:29" ht="15.75" customHeight="1">
      <c r="A319" s="72"/>
      <c r="B319" s="107"/>
      <c r="C319" s="107"/>
      <c r="D319" s="107"/>
      <c r="E319" s="107"/>
      <c r="F319" s="107"/>
      <c r="G319" s="107"/>
      <c r="H319" s="107"/>
      <c r="I319" s="72"/>
      <c r="J319" s="72"/>
      <c r="K319" s="72"/>
      <c r="L319" s="72"/>
      <c r="M319" s="72"/>
      <c r="N319" s="72"/>
      <c r="O319" s="72"/>
      <c r="P319" s="72"/>
      <c r="Q319" s="72"/>
      <c r="R319" s="72"/>
      <c r="S319" s="72"/>
      <c r="T319" s="72"/>
      <c r="U319" s="72"/>
      <c r="V319" s="72"/>
      <c r="W319" s="72"/>
      <c r="X319" s="72"/>
      <c r="Y319" s="72"/>
      <c r="Z319" s="72"/>
      <c r="AA319" s="72"/>
      <c r="AB319" s="72"/>
      <c r="AC319" s="72"/>
    </row>
    <row r="320" spans="1:29" ht="15.75" customHeight="1">
      <c r="A320" s="72"/>
      <c r="B320" s="107"/>
      <c r="C320" s="107"/>
      <c r="D320" s="107"/>
      <c r="E320" s="107"/>
      <c r="F320" s="107"/>
      <c r="G320" s="107"/>
      <c r="H320" s="107"/>
      <c r="I320" s="72"/>
      <c r="J320" s="72"/>
      <c r="K320" s="72"/>
      <c r="L320" s="72"/>
      <c r="M320" s="72"/>
      <c r="N320" s="72"/>
      <c r="O320" s="72"/>
      <c r="P320" s="72"/>
      <c r="Q320" s="72"/>
      <c r="R320" s="72"/>
      <c r="S320" s="72"/>
      <c r="T320" s="72"/>
      <c r="U320" s="72"/>
      <c r="V320" s="72"/>
      <c r="W320" s="72"/>
      <c r="X320" s="72"/>
      <c r="Y320" s="72"/>
      <c r="Z320" s="72"/>
      <c r="AA320" s="72"/>
      <c r="AB320" s="72"/>
      <c r="AC320" s="72"/>
    </row>
    <row r="321" spans="1:29" ht="15.75" customHeight="1">
      <c r="A321" s="72"/>
      <c r="B321" s="107"/>
      <c r="C321" s="107"/>
      <c r="D321" s="107"/>
      <c r="E321" s="107"/>
      <c r="F321" s="107"/>
      <c r="G321" s="107"/>
      <c r="H321" s="107"/>
      <c r="I321" s="72"/>
      <c r="J321" s="72"/>
      <c r="K321" s="72"/>
      <c r="L321" s="72"/>
      <c r="M321" s="72"/>
      <c r="N321" s="72"/>
      <c r="O321" s="72"/>
      <c r="P321" s="72"/>
      <c r="Q321" s="72"/>
      <c r="R321" s="72"/>
      <c r="S321" s="72"/>
      <c r="T321" s="72"/>
      <c r="U321" s="72"/>
      <c r="V321" s="72"/>
      <c r="W321" s="72"/>
      <c r="X321" s="72"/>
      <c r="Y321" s="72"/>
      <c r="Z321" s="72"/>
      <c r="AA321" s="72"/>
      <c r="AB321" s="72"/>
      <c r="AC321" s="72"/>
    </row>
    <row r="322" spans="1:29" ht="15.75" customHeight="1">
      <c r="A322" s="72"/>
      <c r="B322" s="107"/>
      <c r="C322" s="107"/>
      <c r="D322" s="107"/>
      <c r="E322" s="107"/>
      <c r="F322" s="107"/>
      <c r="G322" s="107"/>
      <c r="H322" s="107"/>
      <c r="I322" s="72"/>
      <c r="J322" s="72"/>
      <c r="K322" s="72"/>
      <c r="L322" s="72"/>
      <c r="M322" s="72"/>
      <c r="N322" s="72"/>
      <c r="O322" s="72"/>
      <c r="P322" s="72"/>
      <c r="Q322" s="72"/>
      <c r="R322" s="72"/>
      <c r="S322" s="72"/>
      <c r="T322" s="72"/>
      <c r="U322" s="72"/>
      <c r="V322" s="72"/>
      <c r="W322" s="72"/>
      <c r="X322" s="72"/>
      <c r="Y322" s="72"/>
      <c r="Z322" s="72"/>
      <c r="AA322" s="72"/>
      <c r="AB322" s="72"/>
      <c r="AC322" s="72"/>
    </row>
    <row r="323" spans="1:29" ht="15.75" customHeight="1">
      <c r="A323" s="72"/>
      <c r="B323" s="107"/>
      <c r="C323" s="107"/>
      <c r="D323" s="107"/>
      <c r="E323" s="107"/>
      <c r="F323" s="107"/>
      <c r="G323" s="107"/>
      <c r="H323" s="107"/>
      <c r="I323" s="72"/>
      <c r="J323" s="72"/>
      <c r="K323" s="72"/>
      <c r="L323" s="72"/>
      <c r="M323" s="72"/>
      <c r="N323" s="72"/>
      <c r="O323" s="72"/>
      <c r="P323" s="72"/>
      <c r="Q323" s="72"/>
      <c r="R323" s="72"/>
      <c r="S323" s="72"/>
      <c r="T323" s="72"/>
      <c r="U323" s="72"/>
      <c r="V323" s="72"/>
      <c r="W323" s="72"/>
      <c r="X323" s="72"/>
      <c r="Y323" s="72"/>
      <c r="Z323" s="72"/>
      <c r="AA323" s="72"/>
      <c r="AB323" s="72"/>
      <c r="AC323" s="72"/>
    </row>
    <row r="324" spans="1:29" ht="15.75" customHeight="1">
      <c r="A324" s="72"/>
      <c r="B324" s="107"/>
      <c r="C324" s="107"/>
      <c r="D324" s="107"/>
      <c r="E324" s="107"/>
      <c r="F324" s="107"/>
      <c r="G324" s="107"/>
      <c r="H324" s="107"/>
      <c r="I324" s="72"/>
      <c r="J324" s="72"/>
      <c r="K324" s="72"/>
      <c r="L324" s="72"/>
      <c r="M324" s="72"/>
      <c r="N324" s="72"/>
      <c r="O324" s="72"/>
      <c r="P324" s="72"/>
      <c r="Q324" s="72"/>
      <c r="R324" s="72"/>
      <c r="S324" s="72"/>
      <c r="T324" s="72"/>
      <c r="U324" s="72"/>
      <c r="V324" s="72"/>
      <c r="W324" s="72"/>
      <c r="X324" s="72"/>
      <c r="Y324" s="72"/>
      <c r="Z324" s="72"/>
      <c r="AA324" s="72"/>
      <c r="AB324" s="72"/>
      <c r="AC324" s="72"/>
    </row>
    <row r="325" spans="1:29" ht="15.75" customHeight="1">
      <c r="A325" s="72"/>
      <c r="B325" s="107"/>
      <c r="C325" s="107"/>
      <c r="D325" s="107"/>
      <c r="E325" s="107"/>
      <c r="F325" s="107"/>
      <c r="G325" s="107"/>
      <c r="H325" s="107"/>
      <c r="I325" s="72"/>
      <c r="J325" s="72"/>
      <c r="K325" s="72"/>
      <c r="L325" s="72"/>
      <c r="M325" s="72"/>
      <c r="N325" s="72"/>
      <c r="O325" s="72"/>
      <c r="P325" s="72"/>
      <c r="Q325" s="72"/>
      <c r="R325" s="72"/>
      <c r="S325" s="72"/>
      <c r="T325" s="72"/>
      <c r="U325" s="72"/>
      <c r="V325" s="72"/>
      <c r="W325" s="72"/>
      <c r="X325" s="72"/>
      <c r="Y325" s="72"/>
      <c r="Z325" s="72"/>
      <c r="AA325" s="72"/>
      <c r="AB325" s="72"/>
      <c r="AC325" s="72"/>
    </row>
    <row r="326" spans="1:29" ht="15.75" customHeight="1">
      <c r="A326" s="72"/>
      <c r="B326" s="107"/>
      <c r="C326" s="107"/>
      <c r="D326" s="107"/>
      <c r="E326" s="107"/>
      <c r="F326" s="107"/>
      <c r="G326" s="107"/>
      <c r="H326" s="107"/>
      <c r="I326" s="72"/>
      <c r="J326" s="72"/>
      <c r="K326" s="72"/>
      <c r="L326" s="72"/>
      <c r="M326" s="72"/>
      <c r="N326" s="72"/>
      <c r="O326" s="72"/>
      <c r="P326" s="72"/>
      <c r="Q326" s="72"/>
      <c r="R326" s="72"/>
      <c r="S326" s="72"/>
      <c r="T326" s="72"/>
      <c r="U326" s="72"/>
      <c r="V326" s="72"/>
      <c r="W326" s="72"/>
      <c r="X326" s="72"/>
      <c r="Y326" s="72"/>
      <c r="Z326" s="72"/>
      <c r="AA326" s="72"/>
      <c r="AB326" s="72"/>
      <c r="AC326" s="72"/>
    </row>
    <row r="327" spans="1:29" ht="15.75" customHeight="1">
      <c r="A327" s="72"/>
      <c r="B327" s="107"/>
      <c r="C327" s="107"/>
      <c r="D327" s="107"/>
      <c r="E327" s="107"/>
      <c r="F327" s="107"/>
      <c r="G327" s="107"/>
      <c r="H327" s="107"/>
      <c r="I327" s="72"/>
      <c r="J327" s="72"/>
      <c r="K327" s="72"/>
      <c r="L327" s="72"/>
      <c r="M327" s="72"/>
      <c r="N327" s="72"/>
      <c r="O327" s="72"/>
      <c r="P327" s="72"/>
      <c r="Q327" s="72"/>
      <c r="R327" s="72"/>
      <c r="S327" s="72"/>
      <c r="T327" s="72"/>
      <c r="U327" s="72"/>
      <c r="V327" s="72"/>
      <c r="W327" s="72"/>
      <c r="X327" s="72"/>
      <c r="Y327" s="72"/>
      <c r="Z327" s="72"/>
      <c r="AA327" s="72"/>
      <c r="AB327" s="72"/>
      <c r="AC327" s="72"/>
    </row>
    <row r="328" spans="1:29" ht="15.75" customHeight="1">
      <c r="A328" s="72"/>
      <c r="B328" s="107"/>
      <c r="C328" s="107"/>
      <c r="D328" s="107"/>
      <c r="E328" s="107"/>
      <c r="F328" s="107"/>
      <c r="G328" s="107"/>
      <c r="H328" s="107"/>
      <c r="I328" s="72"/>
      <c r="J328" s="72"/>
      <c r="K328" s="72"/>
      <c r="L328" s="72"/>
      <c r="M328" s="72"/>
      <c r="N328" s="72"/>
      <c r="O328" s="72"/>
      <c r="P328" s="72"/>
      <c r="Q328" s="72"/>
      <c r="R328" s="72"/>
      <c r="S328" s="72"/>
      <c r="T328" s="72"/>
      <c r="U328" s="72"/>
      <c r="V328" s="72"/>
      <c r="W328" s="72"/>
      <c r="X328" s="72"/>
      <c r="Y328" s="72"/>
      <c r="Z328" s="72"/>
      <c r="AA328" s="72"/>
      <c r="AB328" s="72"/>
      <c r="AC328" s="72"/>
    </row>
    <row r="329" spans="1:29" ht="15.75" customHeight="1">
      <c r="A329" s="72"/>
      <c r="B329" s="107"/>
      <c r="C329" s="107"/>
      <c r="D329" s="107"/>
      <c r="E329" s="107"/>
      <c r="F329" s="107"/>
      <c r="G329" s="107"/>
      <c r="H329" s="107"/>
      <c r="I329" s="72"/>
      <c r="J329" s="72"/>
      <c r="K329" s="72"/>
      <c r="L329" s="72"/>
      <c r="M329" s="72"/>
      <c r="N329" s="72"/>
      <c r="O329" s="72"/>
      <c r="P329" s="72"/>
      <c r="Q329" s="72"/>
      <c r="R329" s="72"/>
      <c r="S329" s="72"/>
      <c r="T329" s="72"/>
      <c r="U329" s="72"/>
      <c r="V329" s="72"/>
      <c r="W329" s="72"/>
      <c r="X329" s="72"/>
      <c r="Y329" s="72"/>
      <c r="Z329" s="72"/>
      <c r="AA329" s="72"/>
      <c r="AB329" s="72"/>
      <c r="AC329" s="72"/>
    </row>
    <row r="330" spans="1:29" ht="15.75" customHeight="1">
      <c r="A330" s="72"/>
      <c r="B330" s="107"/>
      <c r="C330" s="107"/>
      <c r="D330" s="107"/>
      <c r="E330" s="107"/>
      <c r="F330" s="107"/>
      <c r="G330" s="107"/>
      <c r="H330" s="107"/>
      <c r="I330" s="72"/>
      <c r="J330" s="72"/>
      <c r="K330" s="72"/>
      <c r="L330" s="72"/>
      <c r="M330" s="72"/>
      <c r="N330" s="72"/>
      <c r="O330" s="72"/>
      <c r="P330" s="72"/>
      <c r="Q330" s="72"/>
      <c r="R330" s="72"/>
      <c r="S330" s="72"/>
      <c r="T330" s="72"/>
      <c r="U330" s="72"/>
      <c r="V330" s="72"/>
      <c r="W330" s="72"/>
      <c r="X330" s="72"/>
      <c r="Y330" s="72"/>
      <c r="Z330" s="72"/>
      <c r="AA330" s="72"/>
      <c r="AB330" s="72"/>
      <c r="AC330" s="72"/>
    </row>
    <row r="331" spans="1:29" ht="15.75" customHeight="1">
      <c r="A331" s="72"/>
      <c r="B331" s="107"/>
      <c r="C331" s="107"/>
      <c r="D331" s="107"/>
      <c r="E331" s="107"/>
      <c r="F331" s="107"/>
      <c r="G331" s="107"/>
      <c r="H331" s="107"/>
      <c r="I331" s="72"/>
      <c r="J331" s="72"/>
      <c r="K331" s="72"/>
      <c r="L331" s="72"/>
      <c r="M331" s="72"/>
      <c r="N331" s="72"/>
      <c r="O331" s="72"/>
      <c r="P331" s="72"/>
      <c r="Q331" s="72"/>
      <c r="R331" s="72"/>
      <c r="S331" s="72"/>
      <c r="T331" s="72"/>
      <c r="U331" s="72"/>
      <c r="V331" s="72"/>
      <c r="W331" s="72"/>
      <c r="X331" s="72"/>
      <c r="Y331" s="72"/>
      <c r="Z331" s="72"/>
      <c r="AA331" s="72"/>
      <c r="AB331" s="72"/>
      <c r="AC331" s="72"/>
    </row>
    <row r="332" spans="1:29" ht="15.75" customHeight="1">
      <c r="A332" s="72"/>
      <c r="B332" s="107"/>
      <c r="C332" s="107"/>
      <c r="D332" s="107"/>
      <c r="E332" s="107"/>
      <c r="F332" s="107"/>
      <c r="G332" s="107"/>
      <c r="H332" s="107"/>
      <c r="I332" s="72"/>
      <c r="J332" s="72"/>
      <c r="K332" s="72"/>
      <c r="L332" s="72"/>
      <c r="M332" s="72"/>
      <c r="N332" s="72"/>
      <c r="O332" s="72"/>
      <c r="P332" s="72"/>
      <c r="Q332" s="72"/>
      <c r="R332" s="72"/>
      <c r="S332" s="72"/>
      <c r="T332" s="72"/>
      <c r="U332" s="72"/>
      <c r="V332" s="72"/>
      <c r="W332" s="72"/>
      <c r="X332" s="72"/>
      <c r="Y332" s="72"/>
      <c r="Z332" s="72"/>
      <c r="AA332" s="72"/>
      <c r="AB332" s="72"/>
      <c r="AC332" s="72"/>
    </row>
    <row r="333" spans="1:29" ht="15.75" customHeight="1">
      <c r="A333" s="72"/>
      <c r="B333" s="107"/>
      <c r="C333" s="107"/>
      <c r="D333" s="107"/>
      <c r="E333" s="107"/>
      <c r="F333" s="107"/>
      <c r="G333" s="107"/>
      <c r="H333" s="107"/>
      <c r="I333" s="72"/>
      <c r="J333" s="72"/>
      <c r="K333" s="72"/>
      <c r="L333" s="72"/>
      <c r="M333" s="72"/>
      <c r="N333" s="72"/>
      <c r="O333" s="72"/>
      <c r="P333" s="72"/>
      <c r="Q333" s="72"/>
      <c r="R333" s="72"/>
      <c r="S333" s="72"/>
      <c r="T333" s="72"/>
      <c r="U333" s="72"/>
      <c r="V333" s="72"/>
      <c r="W333" s="72"/>
      <c r="X333" s="72"/>
      <c r="Y333" s="72"/>
      <c r="Z333" s="72"/>
      <c r="AA333" s="72"/>
      <c r="AB333" s="72"/>
      <c r="AC333" s="72"/>
    </row>
    <row r="334" spans="1:29" ht="15.75" customHeight="1">
      <c r="A334" s="72"/>
      <c r="B334" s="107"/>
      <c r="C334" s="107"/>
      <c r="D334" s="107"/>
      <c r="E334" s="107"/>
      <c r="F334" s="107"/>
      <c r="G334" s="107"/>
      <c r="H334" s="107"/>
      <c r="I334" s="72"/>
      <c r="J334" s="72"/>
      <c r="K334" s="72"/>
      <c r="L334" s="72"/>
      <c r="M334" s="72"/>
      <c r="N334" s="72"/>
      <c r="O334" s="72"/>
      <c r="P334" s="72"/>
      <c r="Q334" s="72"/>
      <c r="R334" s="72"/>
      <c r="S334" s="72"/>
      <c r="T334" s="72"/>
      <c r="U334" s="72"/>
      <c r="V334" s="72"/>
      <c r="W334" s="72"/>
      <c r="X334" s="72"/>
      <c r="Y334" s="72"/>
      <c r="Z334" s="72"/>
      <c r="AA334" s="72"/>
      <c r="AB334" s="72"/>
      <c r="AC334" s="72"/>
    </row>
    <row r="335" spans="1:29" ht="15.75" customHeight="1">
      <c r="A335" s="72"/>
      <c r="B335" s="107"/>
      <c r="C335" s="107"/>
      <c r="D335" s="107"/>
      <c r="E335" s="107"/>
      <c r="F335" s="107"/>
      <c r="G335" s="107"/>
      <c r="H335" s="107"/>
      <c r="I335" s="72"/>
      <c r="J335" s="72"/>
      <c r="K335" s="72"/>
      <c r="L335" s="72"/>
      <c r="M335" s="72"/>
      <c r="N335" s="72"/>
      <c r="O335" s="72"/>
      <c r="P335" s="72"/>
      <c r="Q335" s="72"/>
      <c r="R335" s="72"/>
      <c r="S335" s="72"/>
      <c r="T335" s="72"/>
      <c r="U335" s="72"/>
      <c r="V335" s="72"/>
      <c r="W335" s="72"/>
      <c r="X335" s="72"/>
      <c r="Y335" s="72"/>
      <c r="Z335" s="72"/>
      <c r="AA335" s="72"/>
      <c r="AB335" s="72"/>
      <c r="AC335" s="72"/>
    </row>
    <row r="336" spans="1:29" ht="15.75" customHeight="1">
      <c r="A336" s="72"/>
      <c r="B336" s="107"/>
      <c r="C336" s="107"/>
      <c r="D336" s="107"/>
      <c r="E336" s="107"/>
      <c r="F336" s="107"/>
      <c r="G336" s="107"/>
      <c r="H336" s="107"/>
      <c r="I336" s="72"/>
      <c r="J336" s="72"/>
      <c r="K336" s="72"/>
      <c r="L336" s="72"/>
      <c r="M336" s="72"/>
      <c r="N336" s="72"/>
      <c r="O336" s="72"/>
      <c r="P336" s="72"/>
      <c r="Q336" s="72"/>
      <c r="R336" s="72"/>
      <c r="S336" s="72"/>
      <c r="T336" s="72"/>
      <c r="U336" s="72"/>
      <c r="V336" s="72"/>
      <c r="W336" s="72"/>
      <c r="X336" s="72"/>
      <c r="Y336" s="72"/>
      <c r="Z336" s="72"/>
      <c r="AA336" s="72"/>
      <c r="AB336" s="72"/>
      <c r="AC336" s="72"/>
    </row>
    <row r="337" spans="1:29" ht="15.75" customHeight="1">
      <c r="A337" s="72"/>
      <c r="B337" s="107"/>
      <c r="C337" s="107"/>
      <c r="D337" s="107"/>
      <c r="E337" s="107"/>
      <c r="F337" s="107"/>
      <c r="G337" s="107"/>
      <c r="H337" s="107"/>
      <c r="I337" s="72"/>
      <c r="J337" s="72"/>
      <c r="K337" s="72"/>
      <c r="L337" s="72"/>
      <c r="M337" s="72"/>
      <c r="N337" s="72"/>
      <c r="O337" s="72"/>
      <c r="P337" s="72"/>
      <c r="Q337" s="72"/>
      <c r="R337" s="72"/>
      <c r="S337" s="72"/>
      <c r="T337" s="72"/>
      <c r="U337" s="72"/>
      <c r="V337" s="72"/>
      <c r="W337" s="72"/>
      <c r="X337" s="72"/>
      <c r="Y337" s="72"/>
      <c r="Z337" s="72"/>
      <c r="AA337" s="72"/>
      <c r="AB337" s="72"/>
      <c r="AC337" s="72"/>
    </row>
    <row r="338" spans="1:29" ht="15.75" customHeight="1">
      <c r="A338" s="72"/>
      <c r="B338" s="107"/>
      <c r="C338" s="107"/>
      <c r="D338" s="107"/>
      <c r="E338" s="107"/>
      <c r="F338" s="107"/>
      <c r="G338" s="107"/>
      <c r="H338" s="107"/>
      <c r="I338" s="72"/>
      <c r="J338" s="72"/>
      <c r="K338" s="72"/>
      <c r="L338" s="72"/>
      <c r="M338" s="72"/>
      <c r="N338" s="72"/>
      <c r="O338" s="72"/>
      <c r="P338" s="72"/>
      <c r="Q338" s="72"/>
      <c r="R338" s="72"/>
      <c r="S338" s="72"/>
      <c r="T338" s="72"/>
      <c r="U338" s="72"/>
      <c r="V338" s="72"/>
      <c r="W338" s="72"/>
      <c r="X338" s="72"/>
      <c r="Y338" s="72"/>
      <c r="Z338" s="72"/>
      <c r="AA338" s="72"/>
      <c r="AB338" s="72"/>
      <c r="AC338" s="72"/>
    </row>
    <row r="339" spans="1:29" ht="15.75" customHeight="1">
      <c r="A339" s="72"/>
      <c r="B339" s="107"/>
      <c r="C339" s="107"/>
      <c r="D339" s="107"/>
      <c r="E339" s="107"/>
      <c r="F339" s="107"/>
      <c r="G339" s="107"/>
      <c r="H339" s="107"/>
      <c r="I339" s="72"/>
      <c r="J339" s="72"/>
      <c r="K339" s="72"/>
      <c r="L339" s="72"/>
      <c r="M339" s="72"/>
      <c r="N339" s="72"/>
      <c r="O339" s="72"/>
      <c r="P339" s="72"/>
      <c r="Q339" s="72"/>
      <c r="R339" s="72"/>
      <c r="S339" s="72"/>
      <c r="T339" s="72"/>
      <c r="U339" s="72"/>
      <c r="V339" s="72"/>
      <c r="W339" s="72"/>
      <c r="X339" s="72"/>
      <c r="Y339" s="72"/>
      <c r="Z339" s="72"/>
      <c r="AA339" s="72"/>
      <c r="AB339" s="72"/>
      <c r="AC339" s="72"/>
    </row>
    <row r="340" spans="1:29" ht="15.75" customHeight="1">
      <c r="A340" s="72"/>
      <c r="B340" s="107"/>
      <c r="C340" s="107"/>
      <c r="D340" s="107"/>
      <c r="E340" s="107"/>
      <c r="F340" s="107"/>
      <c r="G340" s="107"/>
      <c r="H340" s="107"/>
      <c r="I340" s="72"/>
      <c r="J340" s="72"/>
      <c r="K340" s="72"/>
      <c r="L340" s="72"/>
      <c r="M340" s="72"/>
      <c r="N340" s="72"/>
      <c r="O340" s="72"/>
      <c r="P340" s="72"/>
      <c r="Q340" s="72"/>
      <c r="R340" s="72"/>
      <c r="S340" s="72"/>
      <c r="T340" s="72"/>
      <c r="U340" s="72"/>
      <c r="V340" s="72"/>
      <c r="W340" s="72"/>
      <c r="X340" s="72"/>
      <c r="Y340" s="72"/>
      <c r="Z340" s="72"/>
      <c r="AA340" s="72"/>
      <c r="AB340" s="72"/>
      <c r="AC340" s="72"/>
    </row>
    <row r="341" spans="1:29" ht="15.75" customHeight="1">
      <c r="A341" s="72"/>
      <c r="B341" s="107"/>
      <c r="C341" s="107"/>
      <c r="D341" s="107"/>
      <c r="E341" s="107"/>
      <c r="F341" s="107"/>
      <c r="G341" s="107"/>
      <c r="H341" s="107"/>
      <c r="I341" s="72"/>
      <c r="J341" s="72"/>
      <c r="K341" s="72"/>
      <c r="L341" s="72"/>
      <c r="M341" s="72"/>
      <c r="N341" s="72"/>
      <c r="O341" s="72"/>
      <c r="P341" s="72"/>
      <c r="Q341" s="72"/>
      <c r="R341" s="72"/>
      <c r="S341" s="72"/>
      <c r="T341" s="72"/>
      <c r="U341" s="72"/>
      <c r="V341" s="72"/>
      <c r="W341" s="72"/>
      <c r="X341" s="72"/>
      <c r="Y341" s="72"/>
      <c r="Z341" s="72"/>
      <c r="AA341" s="72"/>
      <c r="AB341" s="72"/>
      <c r="AC341" s="72"/>
    </row>
    <row r="342" spans="1:29" ht="15.75" customHeight="1">
      <c r="A342" s="72"/>
      <c r="B342" s="107"/>
      <c r="C342" s="107"/>
      <c r="D342" s="107"/>
      <c r="E342" s="107"/>
      <c r="F342" s="107"/>
      <c r="G342" s="107"/>
      <c r="H342" s="107"/>
      <c r="I342" s="72"/>
      <c r="J342" s="72"/>
      <c r="K342" s="72"/>
      <c r="L342" s="72"/>
      <c r="M342" s="72"/>
      <c r="N342" s="72"/>
      <c r="O342" s="72"/>
      <c r="P342" s="72"/>
      <c r="Q342" s="72"/>
      <c r="R342" s="72"/>
      <c r="S342" s="72"/>
      <c r="T342" s="72"/>
      <c r="U342" s="72"/>
      <c r="V342" s="72"/>
      <c r="W342" s="72"/>
      <c r="X342" s="72"/>
      <c r="Y342" s="72"/>
      <c r="Z342" s="72"/>
      <c r="AA342" s="72"/>
      <c r="AB342" s="72"/>
      <c r="AC342" s="72"/>
    </row>
    <row r="343" spans="1:29" ht="15.75" customHeight="1">
      <c r="A343" s="72"/>
      <c r="B343" s="107"/>
      <c r="C343" s="107"/>
      <c r="D343" s="107"/>
      <c r="E343" s="107"/>
      <c r="F343" s="107"/>
      <c r="G343" s="107"/>
      <c r="H343" s="107"/>
      <c r="I343" s="72"/>
      <c r="J343" s="72"/>
      <c r="K343" s="72"/>
      <c r="L343" s="72"/>
      <c r="M343" s="72"/>
      <c r="N343" s="72"/>
      <c r="O343" s="72"/>
      <c r="P343" s="72"/>
      <c r="Q343" s="72"/>
      <c r="R343" s="72"/>
      <c r="S343" s="72"/>
      <c r="T343" s="72"/>
      <c r="U343" s="72"/>
      <c r="V343" s="72"/>
      <c r="W343" s="72"/>
      <c r="X343" s="72"/>
      <c r="Y343" s="72"/>
      <c r="Z343" s="72"/>
      <c r="AA343" s="72"/>
      <c r="AB343" s="72"/>
      <c r="AC343" s="72"/>
    </row>
    <row r="344" spans="1:29" ht="15.75" customHeight="1">
      <c r="A344" s="72"/>
      <c r="B344" s="107"/>
      <c r="C344" s="107"/>
      <c r="D344" s="107"/>
      <c r="E344" s="107"/>
      <c r="F344" s="107"/>
      <c r="G344" s="107"/>
      <c r="H344" s="107"/>
      <c r="I344" s="72"/>
      <c r="J344" s="72"/>
      <c r="K344" s="72"/>
      <c r="L344" s="72"/>
      <c r="M344" s="72"/>
      <c r="N344" s="72"/>
      <c r="O344" s="72"/>
      <c r="P344" s="72"/>
      <c r="Q344" s="72"/>
      <c r="R344" s="72"/>
      <c r="S344" s="72"/>
      <c r="T344" s="72"/>
      <c r="U344" s="72"/>
      <c r="V344" s="72"/>
      <c r="W344" s="72"/>
      <c r="X344" s="72"/>
      <c r="Y344" s="72"/>
      <c r="Z344" s="72"/>
      <c r="AA344" s="72"/>
      <c r="AB344" s="72"/>
      <c r="AC344" s="72"/>
    </row>
    <row r="345" spans="1:29" ht="15.75" customHeight="1">
      <c r="A345" s="72"/>
      <c r="B345" s="107"/>
      <c r="C345" s="107"/>
      <c r="D345" s="107"/>
      <c r="E345" s="107"/>
      <c r="F345" s="107"/>
      <c r="G345" s="107"/>
      <c r="H345" s="107"/>
      <c r="I345" s="72"/>
      <c r="J345" s="72"/>
      <c r="K345" s="72"/>
      <c r="L345" s="72"/>
      <c r="M345" s="72"/>
      <c r="N345" s="72"/>
      <c r="O345" s="72"/>
      <c r="P345" s="72"/>
      <c r="Q345" s="72"/>
      <c r="R345" s="72"/>
      <c r="S345" s="72"/>
      <c r="T345" s="72"/>
      <c r="U345" s="72"/>
      <c r="V345" s="72"/>
      <c r="W345" s="72"/>
      <c r="X345" s="72"/>
      <c r="Y345" s="72"/>
      <c r="Z345" s="72"/>
      <c r="AA345" s="72"/>
      <c r="AB345" s="72"/>
      <c r="AC345" s="72"/>
    </row>
    <row r="346" spans="1:29" ht="15.75" customHeight="1">
      <c r="A346" s="72"/>
      <c r="B346" s="107"/>
      <c r="C346" s="107"/>
      <c r="D346" s="107"/>
      <c r="E346" s="107"/>
      <c r="F346" s="107"/>
      <c r="G346" s="107"/>
      <c r="H346" s="107"/>
      <c r="I346" s="72"/>
      <c r="J346" s="72"/>
      <c r="K346" s="72"/>
      <c r="L346" s="72"/>
      <c r="M346" s="72"/>
      <c r="N346" s="72"/>
      <c r="O346" s="72"/>
      <c r="P346" s="72"/>
      <c r="Q346" s="72"/>
      <c r="R346" s="72"/>
      <c r="S346" s="72"/>
      <c r="T346" s="72"/>
      <c r="U346" s="72"/>
      <c r="V346" s="72"/>
      <c r="W346" s="72"/>
      <c r="X346" s="72"/>
      <c r="Y346" s="72"/>
      <c r="Z346" s="72"/>
      <c r="AA346" s="72"/>
      <c r="AB346" s="72"/>
      <c r="AC346" s="72"/>
    </row>
    <row r="347" spans="1:29" ht="15.75" customHeight="1">
      <c r="A347" s="72"/>
      <c r="B347" s="107"/>
      <c r="C347" s="107"/>
      <c r="D347" s="107"/>
      <c r="E347" s="107"/>
      <c r="F347" s="107"/>
      <c r="G347" s="107"/>
      <c r="H347" s="107"/>
      <c r="I347" s="72"/>
      <c r="J347" s="72"/>
      <c r="K347" s="72"/>
      <c r="L347" s="72"/>
      <c r="M347" s="72"/>
      <c r="N347" s="72"/>
      <c r="O347" s="72"/>
      <c r="P347" s="72"/>
      <c r="Q347" s="72"/>
      <c r="R347" s="72"/>
      <c r="S347" s="72"/>
      <c r="T347" s="72"/>
      <c r="U347" s="72"/>
      <c r="V347" s="72"/>
      <c r="W347" s="72"/>
      <c r="X347" s="72"/>
      <c r="Y347" s="72"/>
      <c r="Z347" s="72"/>
      <c r="AA347" s="72"/>
      <c r="AB347" s="72"/>
      <c r="AC347" s="72"/>
    </row>
    <row r="348" spans="1:29" ht="15.75" customHeight="1">
      <c r="A348" s="72"/>
      <c r="B348" s="107"/>
      <c r="C348" s="107"/>
      <c r="D348" s="107"/>
      <c r="E348" s="107"/>
      <c r="F348" s="107"/>
      <c r="G348" s="107"/>
      <c r="H348" s="107"/>
      <c r="I348" s="72"/>
      <c r="J348" s="72"/>
      <c r="K348" s="72"/>
      <c r="L348" s="72"/>
      <c r="M348" s="72"/>
      <c r="N348" s="72"/>
      <c r="O348" s="72"/>
      <c r="P348" s="72"/>
      <c r="Q348" s="72"/>
      <c r="R348" s="72"/>
      <c r="S348" s="72"/>
      <c r="T348" s="72"/>
      <c r="U348" s="72"/>
      <c r="V348" s="72"/>
      <c r="W348" s="72"/>
      <c r="X348" s="72"/>
      <c r="Y348" s="72"/>
      <c r="Z348" s="72"/>
      <c r="AA348" s="72"/>
      <c r="AB348" s="72"/>
      <c r="AC348" s="72"/>
    </row>
    <row r="349" spans="1:29" ht="15.75" customHeight="1">
      <c r="A349" s="72"/>
      <c r="B349" s="107"/>
      <c r="C349" s="107"/>
      <c r="D349" s="107"/>
      <c r="E349" s="107"/>
      <c r="F349" s="107"/>
      <c r="G349" s="107"/>
      <c r="H349" s="107"/>
      <c r="I349" s="72"/>
      <c r="J349" s="72"/>
      <c r="K349" s="72"/>
      <c r="L349" s="72"/>
      <c r="M349" s="72"/>
      <c r="N349" s="72"/>
      <c r="O349" s="72"/>
      <c r="P349" s="72"/>
      <c r="Q349" s="72"/>
      <c r="R349" s="72"/>
      <c r="S349" s="72"/>
      <c r="T349" s="72"/>
      <c r="U349" s="72"/>
      <c r="V349" s="72"/>
      <c r="W349" s="72"/>
      <c r="X349" s="72"/>
      <c r="Y349" s="72"/>
      <c r="Z349" s="72"/>
      <c r="AA349" s="72"/>
      <c r="AB349" s="72"/>
      <c r="AC349" s="72"/>
    </row>
    <row r="350" spans="1:29" ht="15.75" customHeight="1">
      <c r="A350" s="72"/>
      <c r="B350" s="107"/>
      <c r="C350" s="107"/>
      <c r="D350" s="107"/>
      <c r="E350" s="107"/>
      <c r="F350" s="107"/>
      <c r="G350" s="107"/>
      <c r="H350" s="107"/>
      <c r="I350" s="72"/>
      <c r="J350" s="72"/>
      <c r="K350" s="72"/>
      <c r="L350" s="72"/>
      <c r="M350" s="72"/>
      <c r="N350" s="72"/>
      <c r="O350" s="72"/>
      <c r="P350" s="72"/>
      <c r="Q350" s="72"/>
      <c r="R350" s="72"/>
      <c r="S350" s="72"/>
      <c r="T350" s="72"/>
      <c r="U350" s="72"/>
      <c r="V350" s="72"/>
      <c r="W350" s="72"/>
      <c r="X350" s="72"/>
      <c r="Y350" s="72"/>
      <c r="Z350" s="72"/>
      <c r="AA350" s="72"/>
      <c r="AB350" s="72"/>
      <c r="AC350" s="72"/>
    </row>
    <row r="351" spans="1:29" ht="15.75" customHeight="1">
      <c r="A351" s="72"/>
      <c r="B351" s="107"/>
      <c r="C351" s="107"/>
      <c r="D351" s="107"/>
      <c r="E351" s="107"/>
      <c r="F351" s="107"/>
      <c r="G351" s="107"/>
      <c r="H351" s="107"/>
      <c r="I351" s="72"/>
      <c r="J351" s="72"/>
      <c r="K351" s="72"/>
      <c r="L351" s="72"/>
      <c r="M351" s="72"/>
      <c r="N351" s="72"/>
      <c r="O351" s="72"/>
      <c r="P351" s="72"/>
      <c r="Q351" s="72"/>
      <c r="R351" s="72"/>
      <c r="S351" s="72"/>
      <c r="T351" s="72"/>
      <c r="U351" s="72"/>
      <c r="V351" s="72"/>
      <c r="W351" s="72"/>
      <c r="X351" s="72"/>
      <c r="Y351" s="72"/>
      <c r="Z351" s="72"/>
      <c r="AA351" s="72"/>
      <c r="AB351" s="72"/>
      <c r="AC351" s="72"/>
    </row>
    <row r="352" spans="1:29" ht="15.75" customHeight="1">
      <c r="A352" s="72"/>
      <c r="B352" s="107"/>
      <c r="C352" s="107"/>
      <c r="D352" s="107"/>
      <c r="E352" s="107"/>
      <c r="F352" s="107"/>
      <c r="G352" s="107"/>
      <c r="H352" s="107"/>
      <c r="I352" s="72"/>
      <c r="J352" s="72"/>
      <c r="K352" s="72"/>
      <c r="L352" s="72"/>
      <c r="M352" s="72"/>
      <c r="N352" s="72"/>
      <c r="O352" s="72"/>
      <c r="P352" s="72"/>
      <c r="Q352" s="72"/>
      <c r="R352" s="72"/>
      <c r="S352" s="72"/>
      <c r="T352" s="72"/>
      <c r="U352" s="72"/>
      <c r="V352" s="72"/>
      <c r="W352" s="72"/>
      <c r="X352" s="72"/>
      <c r="Y352" s="72"/>
      <c r="Z352" s="72"/>
      <c r="AA352" s="72"/>
      <c r="AB352" s="72"/>
      <c r="AC352" s="72"/>
    </row>
    <row r="353" spans="1:29" ht="15.75" customHeight="1">
      <c r="A353" s="72"/>
      <c r="B353" s="107"/>
      <c r="C353" s="107"/>
      <c r="D353" s="107"/>
      <c r="E353" s="107"/>
      <c r="F353" s="107"/>
      <c r="G353" s="107"/>
      <c r="H353" s="107"/>
      <c r="I353" s="72"/>
      <c r="J353" s="72"/>
      <c r="K353" s="72"/>
      <c r="L353" s="72"/>
      <c r="M353" s="72"/>
      <c r="N353" s="72"/>
      <c r="O353" s="72"/>
      <c r="P353" s="72"/>
      <c r="Q353" s="72"/>
      <c r="R353" s="72"/>
      <c r="S353" s="72"/>
      <c r="T353" s="72"/>
      <c r="U353" s="72"/>
      <c r="V353" s="72"/>
      <c r="W353" s="72"/>
      <c r="X353" s="72"/>
      <c r="Y353" s="72"/>
      <c r="Z353" s="72"/>
      <c r="AA353" s="72"/>
      <c r="AB353" s="72"/>
      <c r="AC353" s="72"/>
    </row>
    <row r="354" spans="1:29" ht="15.75" customHeight="1">
      <c r="A354" s="72"/>
      <c r="B354" s="107"/>
      <c r="C354" s="107"/>
      <c r="D354" s="107"/>
      <c r="E354" s="107"/>
      <c r="F354" s="107"/>
      <c r="G354" s="107"/>
      <c r="H354" s="107"/>
      <c r="I354" s="72"/>
      <c r="J354" s="72"/>
      <c r="K354" s="72"/>
      <c r="L354" s="72"/>
      <c r="M354" s="72"/>
      <c r="N354" s="72"/>
      <c r="O354" s="72"/>
      <c r="P354" s="72"/>
      <c r="Q354" s="72"/>
      <c r="R354" s="72"/>
      <c r="S354" s="72"/>
      <c r="T354" s="72"/>
      <c r="U354" s="72"/>
      <c r="V354" s="72"/>
      <c r="W354" s="72"/>
      <c r="X354" s="72"/>
      <c r="Y354" s="72"/>
      <c r="Z354" s="72"/>
      <c r="AA354" s="72"/>
      <c r="AB354" s="72"/>
      <c r="AC354" s="72"/>
    </row>
    <row r="355" spans="1:29" ht="15.75" customHeight="1">
      <c r="A355" s="72"/>
      <c r="B355" s="107"/>
      <c r="C355" s="107"/>
      <c r="D355" s="107"/>
      <c r="E355" s="107"/>
      <c r="F355" s="107"/>
      <c r="G355" s="107"/>
      <c r="H355" s="107"/>
      <c r="I355" s="72"/>
      <c r="J355" s="72"/>
      <c r="K355" s="72"/>
      <c r="L355" s="72"/>
      <c r="M355" s="72"/>
      <c r="N355" s="72"/>
      <c r="O355" s="72"/>
      <c r="P355" s="72"/>
      <c r="Q355" s="72"/>
      <c r="R355" s="72"/>
      <c r="S355" s="72"/>
      <c r="T355" s="72"/>
      <c r="U355" s="72"/>
      <c r="V355" s="72"/>
      <c r="W355" s="72"/>
      <c r="X355" s="72"/>
      <c r="Y355" s="72"/>
      <c r="Z355" s="72"/>
      <c r="AA355" s="72"/>
      <c r="AB355" s="72"/>
      <c r="AC355" s="72"/>
    </row>
    <row r="356" spans="1:29" ht="15.75" customHeight="1">
      <c r="A356" s="72"/>
      <c r="B356" s="107"/>
      <c r="C356" s="107"/>
      <c r="D356" s="107"/>
      <c r="E356" s="107"/>
      <c r="F356" s="107"/>
      <c r="G356" s="107"/>
      <c r="H356" s="107"/>
      <c r="I356" s="72"/>
      <c r="J356" s="72"/>
      <c r="K356" s="72"/>
      <c r="L356" s="72"/>
      <c r="M356" s="72"/>
      <c r="N356" s="72"/>
      <c r="O356" s="72"/>
      <c r="P356" s="72"/>
      <c r="Q356" s="72"/>
      <c r="R356" s="72"/>
      <c r="S356" s="72"/>
      <c r="T356" s="72"/>
      <c r="U356" s="72"/>
      <c r="V356" s="72"/>
      <c r="W356" s="72"/>
      <c r="X356" s="72"/>
      <c r="Y356" s="72"/>
      <c r="Z356" s="72"/>
      <c r="AA356" s="72"/>
      <c r="AB356" s="72"/>
      <c r="AC356" s="72"/>
    </row>
    <row r="357" spans="1:29" ht="15.75" customHeight="1">
      <c r="A357" s="72"/>
      <c r="B357" s="107"/>
      <c r="C357" s="107"/>
      <c r="D357" s="107"/>
      <c r="E357" s="107"/>
      <c r="F357" s="107"/>
      <c r="G357" s="107"/>
      <c r="H357" s="107"/>
      <c r="I357" s="72"/>
      <c r="J357" s="72"/>
      <c r="K357" s="72"/>
      <c r="L357" s="72"/>
      <c r="M357" s="72"/>
      <c r="N357" s="72"/>
      <c r="O357" s="72"/>
      <c r="P357" s="72"/>
      <c r="Q357" s="72"/>
      <c r="R357" s="72"/>
      <c r="S357" s="72"/>
      <c r="T357" s="72"/>
      <c r="U357" s="72"/>
      <c r="V357" s="72"/>
      <c r="W357" s="72"/>
      <c r="X357" s="72"/>
      <c r="Y357" s="72"/>
      <c r="Z357" s="72"/>
      <c r="AA357" s="72"/>
      <c r="AB357" s="72"/>
      <c r="AC357" s="72"/>
    </row>
    <row r="358" spans="1:29" ht="15.75" customHeight="1">
      <c r="A358" s="72"/>
      <c r="B358" s="107"/>
      <c r="C358" s="107"/>
      <c r="D358" s="107"/>
      <c r="E358" s="107"/>
      <c r="F358" s="107"/>
      <c r="G358" s="107"/>
      <c r="H358" s="107"/>
      <c r="I358" s="72"/>
      <c r="J358" s="72"/>
      <c r="K358" s="72"/>
      <c r="L358" s="72"/>
      <c r="M358" s="72"/>
      <c r="N358" s="72"/>
      <c r="O358" s="72"/>
      <c r="P358" s="72"/>
      <c r="Q358" s="72"/>
      <c r="R358" s="72"/>
      <c r="S358" s="72"/>
      <c r="T358" s="72"/>
      <c r="U358" s="72"/>
      <c r="V358" s="72"/>
      <c r="W358" s="72"/>
      <c r="X358" s="72"/>
      <c r="Y358" s="72"/>
      <c r="Z358" s="72"/>
      <c r="AA358" s="72"/>
      <c r="AB358" s="72"/>
      <c r="AC358" s="72"/>
    </row>
    <row r="359" spans="1:29" ht="15.75" customHeight="1">
      <c r="A359" s="72"/>
      <c r="B359" s="107"/>
      <c r="C359" s="107"/>
      <c r="D359" s="107"/>
      <c r="E359" s="107"/>
      <c r="F359" s="107"/>
      <c r="G359" s="107"/>
      <c r="H359" s="107"/>
      <c r="I359" s="72"/>
      <c r="J359" s="72"/>
      <c r="K359" s="72"/>
      <c r="L359" s="72"/>
      <c r="M359" s="72"/>
      <c r="N359" s="72"/>
      <c r="O359" s="72"/>
      <c r="P359" s="72"/>
      <c r="Q359" s="72"/>
      <c r="R359" s="72"/>
      <c r="S359" s="72"/>
      <c r="T359" s="72"/>
      <c r="U359" s="72"/>
      <c r="V359" s="72"/>
      <c r="W359" s="72"/>
      <c r="X359" s="72"/>
      <c r="Y359" s="72"/>
      <c r="Z359" s="72"/>
      <c r="AA359" s="72"/>
      <c r="AB359" s="72"/>
      <c r="AC359" s="72"/>
    </row>
    <row r="360" spans="1:29" ht="15.75" customHeight="1">
      <c r="A360" s="72"/>
      <c r="B360" s="107"/>
      <c r="C360" s="107"/>
      <c r="D360" s="107"/>
      <c r="E360" s="107"/>
      <c r="F360" s="107"/>
      <c r="G360" s="107"/>
      <c r="H360" s="107"/>
      <c r="I360" s="72"/>
      <c r="J360" s="72"/>
      <c r="K360" s="72"/>
      <c r="L360" s="72"/>
      <c r="M360" s="72"/>
      <c r="N360" s="72"/>
      <c r="O360" s="72"/>
      <c r="P360" s="72"/>
      <c r="Q360" s="72"/>
      <c r="R360" s="72"/>
      <c r="S360" s="72"/>
      <c r="T360" s="72"/>
      <c r="U360" s="72"/>
      <c r="V360" s="72"/>
      <c r="W360" s="72"/>
      <c r="X360" s="72"/>
      <c r="Y360" s="72"/>
      <c r="Z360" s="72"/>
      <c r="AA360" s="72"/>
      <c r="AB360" s="72"/>
      <c r="AC360" s="72"/>
    </row>
    <row r="361" spans="1:29" ht="15.75" customHeight="1">
      <c r="A361" s="72"/>
      <c r="B361" s="107"/>
      <c r="C361" s="107"/>
      <c r="D361" s="107"/>
      <c r="E361" s="107"/>
      <c r="F361" s="107"/>
      <c r="G361" s="107"/>
      <c r="H361" s="107"/>
      <c r="I361" s="72"/>
      <c r="J361" s="72"/>
      <c r="K361" s="72"/>
      <c r="L361" s="72"/>
      <c r="M361" s="72"/>
      <c r="N361" s="72"/>
      <c r="O361" s="72"/>
      <c r="P361" s="72"/>
      <c r="Q361" s="72"/>
      <c r="R361" s="72"/>
      <c r="S361" s="72"/>
      <c r="T361" s="72"/>
      <c r="U361" s="72"/>
      <c r="V361" s="72"/>
      <c r="W361" s="72"/>
      <c r="X361" s="72"/>
      <c r="Y361" s="72"/>
      <c r="Z361" s="72"/>
      <c r="AA361" s="72"/>
      <c r="AB361" s="72"/>
      <c r="AC361" s="72"/>
    </row>
    <row r="362" spans="1:29" ht="15.75" customHeight="1">
      <c r="A362" s="72"/>
      <c r="B362" s="107"/>
      <c r="C362" s="107"/>
      <c r="D362" s="107"/>
      <c r="E362" s="107"/>
      <c r="F362" s="107"/>
      <c r="G362" s="107"/>
      <c r="H362" s="107"/>
      <c r="I362" s="72"/>
      <c r="J362" s="72"/>
      <c r="K362" s="72"/>
      <c r="L362" s="72"/>
      <c r="M362" s="72"/>
      <c r="N362" s="72"/>
      <c r="O362" s="72"/>
      <c r="P362" s="72"/>
      <c r="Q362" s="72"/>
      <c r="R362" s="72"/>
      <c r="S362" s="72"/>
      <c r="T362" s="72"/>
      <c r="U362" s="72"/>
      <c r="V362" s="72"/>
      <c r="W362" s="72"/>
      <c r="X362" s="72"/>
      <c r="Y362" s="72"/>
      <c r="Z362" s="72"/>
      <c r="AA362" s="72"/>
      <c r="AB362" s="72"/>
      <c r="AC362" s="72"/>
    </row>
    <row r="363" spans="1:29" ht="15.75" customHeight="1">
      <c r="A363" s="72"/>
      <c r="B363" s="107"/>
      <c r="C363" s="107"/>
      <c r="D363" s="107"/>
      <c r="E363" s="107"/>
      <c r="F363" s="107"/>
      <c r="G363" s="107"/>
      <c r="H363" s="107"/>
      <c r="I363" s="72"/>
      <c r="J363" s="72"/>
      <c r="K363" s="72"/>
      <c r="L363" s="72"/>
      <c r="M363" s="72"/>
      <c r="N363" s="72"/>
      <c r="O363" s="72"/>
      <c r="P363" s="72"/>
      <c r="Q363" s="72"/>
      <c r="R363" s="72"/>
      <c r="S363" s="72"/>
      <c r="T363" s="72"/>
      <c r="U363" s="72"/>
      <c r="V363" s="72"/>
      <c r="W363" s="72"/>
      <c r="X363" s="72"/>
      <c r="Y363" s="72"/>
      <c r="Z363" s="72"/>
      <c r="AA363" s="72"/>
      <c r="AB363" s="72"/>
      <c r="AC363" s="72"/>
    </row>
    <row r="364" spans="1:29" ht="15.75" customHeight="1">
      <c r="A364" s="72"/>
      <c r="B364" s="107"/>
      <c r="C364" s="107"/>
      <c r="D364" s="107"/>
      <c r="E364" s="107"/>
      <c r="F364" s="107"/>
      <c r="G364" s="107"/>
      <c r="H364" s="107"/>
      <c r="I364" s="72"/>
      <c r="J364" s="72"/>
      <c r="K364" s="72"/>
      <c r="L364" s="72"/>
      <c r="M364" s="72"/>
      <c r="N364" s="72"/>
      <c r="O364" s="72"/>
      <c r="P364" s="72"/>
      <c r="Q364" s="72"/>
      <c r="R364" s="72"/>
      <c r="S364" s="72"/>
      <c r="T364" s="72"/>
      <c r="U364" s="72"/>
      <c r="V364" s="72"/>
      <c r="W364" s="72"/>
      <c r="X364" s="72"/>
      <c r="Y364" s="72"/>
      <c r="Z364" s="72"/>
      <c r="AA364" s="72"/>
      <c r="AB364" s="72"/>
      <c r="AC364" s="72"/>
    </row>
    <row r="365" spans="1:29" ht="15.75" customHeight="1">
      <c r="A365" s="72"/>
      <c r="B365" s="107"/>
      <c r="C365" s="107"/>
      <c r="D365" s="107"/>
      <c r="E365" s="107"/>
      <c r="F365" s="107"/>
      <c r="G365" s="107"/>
      <c r="H365" s="107"/>
      <c r="I365" s="72"/>
      <c r="J365" s="72"/>
      <c r="K365" s="72"/>
      <c r="L365" s="72"/>
      <c r="M365" s="72"/>
      <c r="N365" s="72"/>
      <c r="O365" s="72"/>
      <c r="P365" s="72"/>
      <c r="Q365" s="72"/>
      <c r="R365" s="72"/>
      <c r="S365" s="72"/>
      <c r="T365" s="72"/>
      <c r="U365" s="72"/>
      <c r="V365" s="72"/>
      <c r="W365" s="72"/>
      <c r="X365" s="72"/>
      <c r="Y365" s="72"/>
      <c r="Z365" s="72"/>
      <c r="AA365" s="72"/>
      <c r="AB365" s="72"/>
      <c r="AC365" s="72"/>
    </row>
    <row r="366" spans="1:29" ht="15.75" customHeight="1">
      <c r="A366" s="72"/>
      <c r="B366" s="107"/>
      <c r="C366" s="107"/>
      <c r="D366" s="107"/>
      <c r="E366" s="107"/>
      <c r="F366" s="107"/>
      <c r="G366" s="107"/>
      <c r="H366" s="107"/>
      <c r="I366" s="72"/>
      <c r="J366" s="72"/>
      <c r="K366" s="72"/>
      <c r="L366" s="72"/>
      <c r="M366" s="72"/>
      <c r="N366" s="72"/>
      <c r="O366" s="72"/>
      <c r="P366" s="72"/>
      <c r="Q366" s="72"/>
      <c r="R366" s="72"/>
      <c r="S366" s="72"/>
      <c r="T366" s="72"/>
      <c r="U366" s="72"/>
      <c r="V366" s="72"/>
      <c r="W366" s="72"/>
      <c r="X366" s="72"/>
      <c r="Y366" s="72"/>
      <c r="Z366" s="72"/>
      <c r="AA366" s="72"/>
      <c r="AB366" s="72"/>
      <c r="AC366" s="72"/>
    </row>
    <row r="367" spans="1:29" ht="15.75" customHeight="1">
      <c r="A367" s="72"/>
      <c r="B367" s="107"/>
      <c r="C367" s="107"/>
      <c r="D367" s="107"/>
      <c r="E367" s="107"/>
      <c r="F367" s="107"/>
      <c r="G367" s="107"/>
      <c r="H367" s="107"/>
      <c r="I367" s="72"/>
      <c r="J367" s="72"/>
      <c r="K367" s="72"/>
      <c r="L367" s="72"/>
      <c r="M367" s="72"/>
      <c r="N367" s="72"/>
      <c r="O367" s="72"/>
      <c r="P367" s="72"/>
      <c r="Q367" s="72"/>
      <c r="R367" s="72"/>
      <c r="S367" s="72"/>
      <c r="T367" s="72"/>
      <c r="U367" s="72"/>
      <c r="V367" s="72"/>
      <c r="W367" s="72"/>
      <c r="X367" s="72"/>
      <c r="Y367" s="72"/>
      <c r="Z367" s="72"/>
      <c r="AA367" s="72"/>
      <c r="AB367" s="72"/>
      <c r="AC367" s="72"/>
    </row>
    <row r="368" spans="1:29" ht="15.75" customHeight="1">
      <c r="A368" s="72"/>
      <c r="B368" s="107"/>
      <c r="C368" s="107"/>
      <c r="D368" s="107"/>
      <c r="E368" s="107"/>
      <c r="F368" s="107"/>
      <c r="G368" s="107"/>
      <c r="H368" s="107"/>
      <c r="I368" s="72"/>
      <c r="J368" s="72"/>
      <c r="K368" s="72"/>
      <c r="L368" s="72"/>
      <c r="M368" s="72"/>
      <c r="N368" s="72"/>
      <c r="O368" s="72"/>
      <c r="P368" s="72"/>
      <c r="Q368" s="72"/>
      <c r="R368" s="72"/>
      <c r="S368" s="72"/>
      <c r="T368" s="72"/>
      <c r="U368" s="72"/>
      <c r="V368" s="72"/>
      <c r="W368" s="72"/>
      <c r="X368" s="72"/>
      <c r="Y368" s="72"/>
      <c r="Z368" s="72"/>
      <c r="AA368" s="72"/>
      <c r="AB368" s="72"/>
      <c r="AC368" s="72"/>
    </row>
    <row r="369" spans="1:29" ht="15.75" customHeight="1">
      <c r="A369" s="72"/>
      <c r="B369" s="107"/>
      <c r="C369" s="107"/>
      <c r="D369" s="107"/>
      <c r="E369" s="107"/>
      <c r="F369" s="107"/>
      <c r="G369" s="107"/>
      <c r="H369" s="107"/>
      <c r="I369" s="72"/>
      <c r="J369" s="72"/>
      <c r="K369" s="72"/>
      <c r="L369" s="72"/>
      <c r="M369" s="72"/>
      <c r="N369" s="72"/>
      <c r="O369" s="72"/>
      <c r="P369" s="72"/>
      <c r="Q369" s="72"/>
      <c r="R369" s="72"/>
      <c r="S369" s="72"/>
      <c r="T369" s="72"/>
      <c r="U369" s="72"/>
      <c r="V369" s="72"/>
      <c r="W369" s="72"/>
      <c r="X369" s="72"/>
      <c r="Y369" s="72"/>
      <c r="Z369" s="72"/>
      <c r="AA369" s="72"/>
      <c r="AB369" s="72"/>
      <c r="AC369" s="72"/>
    </row>
    <row r="370" spans="1:29" ht="15.75" customHeight="1">
      <c r="A370" s="72"/>
      <c r="B370" s="107"/>
      <c r="C370" s="107"/>
      <c r="D370" s="107"/>
      <c r="E370" s="107"/>
      <c r="F370" s="107"/>
      <c r="G370" s="107"/>
      <c r="H370" s="107"/>
      <c r="I370" s="72"/>
      <c r="J370" s="72"/>
      <c r="K370" s="72"/>
      <c r="L370" s="72"/>
      <c r="M370" s="72"/>
      <c r="N370" s="72"/>
      <c r="O370" s="72"/>
      <c r="P370" s="72"/>
      <c r="Q370" s="72"/>
      <c r="R370" s="72"/>
      <c r="S370" s="72"/>
      <c r="T370" s="72"/>
      <c r="U370" s="72"/>
      <c r="V370" s="72"/>
      <c r="W370" s="72"/>
      <c r="X370" s="72"/>
      <c r="Y370" s="72"/>
      <c r="Z370" s="72"/>
      <c r="AA370" s="72"/>
      <c r="AB370" s="72"/>
      <c r="AC370" s="72"/>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F147:G147"/>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1" priority="1" operator="lessThan">
      <formula>0.01</formula>
    </cfRule>
  </conditionalFormatting>
  <pageMargins left="0.51181102362204722" right="0.51181102362204722" top="0.78740157480314965" bottom="0.78740157480314965" header="0" footer="0"/>
  <pageSetup scale="43" orientation="portrait" r:id="rId1"/>
  <rowBreaks count="2" manualBreakCount="2">
    <brk id="79" max="16383" man="1"/>
    <brk id="160"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D99594"/>
  </sheetPr>
  <dimension ref="A1:AC1000"/>
  <sheetViews>
    <sheetView topLeftCell="A37" zoomScaleNormal="100" workbookViewId="0">
      <selection activeCell="F35" sqref="F35:G35"/>
    </sheetView>
  </sheetViews>
  <sheetFormatPr defaultColWidth="14.42578125" defaultRowHeight="15" customHeight="1"/>
  <cols>
    <col min="1" max="1" width="3.42578125" customWidth="1"/>
    <col min="2" max="2" width="16.5703125" customWidth="1"/>
    <col min="3" max="3" width="45.7109375" customWidth="1"/>
    <col min="4" max="4" width="23.7109375" customWidth="1"/>
    <col min="5" max="5" width="25.140625" customWidth="1"/>
    <col min="6" max="6" width="19.85546875" customWidth="1"/>
    <col min="7" max="7" width="20.140625" customWidth="1"/>
    <col min="8" max="8" width="33.85546875" customWidth="1"/>
    <col min="9" max="9" width="21.7109375" customWidth="1"/>
    <col min="10" max="29" width="9.140625" customWidth="1"/>
  </cols>
  <sheetData>
    <row r="1" spans="1:29" ht="8.25" customHeight="1">
      <c r="A1" s="72"/>
      <c r="B1" s="107"/>
      <c r="C1" s="107"/>
      <c r="D1" s="107"/>
      <c r="E1" s="107"/>
      <c r="F1" s="107"/>
      <c r="G1" s="107"/>
      <c r="H1" s="107"/>
      <c r="I1" s="72"/>
      <c r="J1" s="72"/>
      <c r="K1" s="72"/>
      <c r="L1" s="72"/>
      <c r="M1" s="72"/>
      <c r="N1" s="72"/>
      <c r="O1" s="72"/>
      <c r="P1" s="72"/>
      <c r="Q1" s="72"/>
      <c r="R1" s="72"/>
      <c r="S1" s="72"/>
      <c r="T1" s="72"/>
      <c r="U1" s="72"/>
      <c r="V1" s="72"/>
      <c r="W1" s="72"/>
      <c r="X1" s="72"/>
      <c r="Y1" s="72"/>
      <c r="Z1" s="72"/>
      <c r="AA1" s="72"/>
      <c r="AB1" s="72"/>
      <c r="AC1" s="72"/>
    </row>
    <row r="2" spans="1:29">
      <c r="A2" s="72"/>
      <c r="B2" s="343" t="s">
        <v>99</v>
      </c>
      <c r="C2" s="344"/>
      <c r="D2" s="344"/>
      <c r="E2" s="344"/>
      <c r="F2" s="344"/>
      <c r="G2" s="344"/>
      <c r="H2" s="345"/>
      <c r="I2" s="72"/>
      <c r="J2" s="72"/>
      <c r="K2" s="72"/>
      <c r="L2" s="72"/>
      <c r="M2" s="72"/>
      <c r="N2" s="72"/>
      <c r="O2" s="72"/>
      <c r="P2" s="72"/>
      <c r="Q2" s="72"/>
      <c r="R2" s="72"/>
      <c r="S2" s="72"/>
      <c r="T2" s="72"/>
      <c r="U2" s="72"/>
      <c r="V2" s="72"/>
      <c r="W2" s="72"/>
      <c r="X2" s="72"/>
      <c r="Y2" s="72"/>
      <c r="Z2" s="72"/>
      <c r="AA2" s="72"/>
      <c r="AB2" s="72"/>
      <c r="AC2" s="72"/>
    </row>
    <row r="3" spans="1:29">
      <c r="A3" s="72"/>
      <c r="B3" s="346" t="s">
        <v>100</v>
      </c>
      <c r="C3" s="347"/>
      <c r="D3" s="347"/>
      <c r="E3" s="347"/>
      <c r="F3" s="347"/>
      <c r="G3" s="347"/>
      <c r="H3" s="348"/>
      <c r="I3" s="72"/>
      <c r="J3" s="72"/>
      <c r="K3" s="72"/>
      <c r="L3" s="72"/>
      <c r="M3" s="72"/>
      <c r="N3" s="72"/>
      <c r="O3" s="72"/>
      <c r="P3" s="72"/>
      <c r="Q3" s="72"/>
      <c r="R3" s="72"/>
      <c r="S3" s="72"/>
      <c r="T3" s="72"/>
      <c r="U3" s="72"/>
      <c r="V3" s="72"/>
      <c r="W3" s="72"/>
      <c r="X3" s="72"/>
      <c r="Y3" s="72"/>
      <c r="Z3" s="72"/>
      <c r="AA3" s="72"/>
      <c r="AB3" s="72"/>
      <c r="AC3" s="72"/>
    </row>
    <row r="4" spans="1:29" ht="20.25" customHeight="1">
      <c r="A4" s="72"/>
      <c r="B4" s="108" t="s">
        <v>27</v>
      </c>
      <c r="C4" s="349" t="str">
        <f>'1-ABA-DE-CARREGAMENTO'!C11</f>
        <v>SERVIÇOS DE PORTARIA DIURNA e NOTURNA</v>
      </c>
      <c r="D4" s="298"/>
      <c r="E4" s="299"/>
      <c r="F4" s="109" t="s">
        <v>29</v>
      </c>
      <c r="G4" s="350" t="str">
        <f>'1-ABA-DE-CARREGAMENTO'!C12</f>
        <v>23243.002571/2021-64</v>
      </c>
      <c r="H4" s="351"/>
      <c r="I4" s="72"/>
      <c r="J4" s="72"/>
      <c r="K4" s="72"/>
      <c r="L4" s="72"/>
      <c r="M4" s="72"/>
      <c r="N4" s="72"/>
      <c r="O4" s="72"/>
      <c r="P4" s="72"/>
      <c r="Q4" s="72"/>
      <c r="R4" s="72"/>
      <c r="S4" s="72"/>
      <c r="T4" s="72"/>
      <c r="U4" s="72"/>
      <c r="V4" s="72"/>
      <c r="W4" s="72"/>
      <c r="X4" s="72"/>
      <c r="Y4" s="72"/>
      <c r="Z4" s="72"/>
      <c r="AA4" s="72"/>
      <c r="AB4" s="72"/>
      <c r="AC4" s="72"/>
    </row>
    <row r="5" spans="1:29" ht="15" customHeight="1">
      <c r="A5" s="72"/>
      <c r="B5" s="108" t="s">
        <v>101</v>
      </c>
      <c r="C5" s="352"/>
      <c r="D5" s="353"/>
      <c r="E5" s="353"/>
      <c r="F5" s="353"/>
      <c r="G5" s="353"/>
      <c r="H5" s="354"/>
      <c r="I5" s="72"/>
      <c r="J5" s="72"/>
      <c r="K5" s="72"/>
      <c r="L5" s="72"/>
      <c r="M5" s="72"/>
      <c r="N5" s="72"/>
      <c r="O5" s="72"/>
      <c r="P5" s="72"/>
      <c r="Q5" s="72"/>
      <c r="R5" s="72"/>
      <c r="S5" s="72"/>
      <c r="T5" s="72"/>
      <c r="U5" s="72"/>
      <c r="V5" s="72"/>
      <c r="W5" s="72"/>
      <c r="X5" s="72"/>
      <c r="Y5" s="72"/>
      <c r="Z5" s="72"/>
      <c r="AA5" s="72"/>
      <c r="AB5" s="72"/>
      <c r="AC5" s="72"/>
    </row>
    <row r="6" spans="1:29" ht="15" customHeight="1">
      <c r="A6" s="72"/>
      <c r="B6" s="355" t="s">
        <v>102</v>
      </c>
      <c r="C6" s="298"/>
      <c r="D6" s="298"/>
      <c r="E6" s="298"/>
      <c r="F6" s="298"/>
      <c r="G6" s="298"/>
      <c r="H6" s="351"/>
      <c r="I6" s="72"/>
      <c r="J6" s="72"/>
      <c r="K6" s="72"/>
      <c r="L6" s="72"/>
      <c r="M6" s="72"/>
      <c r="N6" s="72"/>
      <c r="O6" s="72"/>
      <c r="P6" s="72"/>
      <c r="Q6" s="72"/>
      <c r="R6" s="72"/>
      <c r="S6" s="72"/>
      <c r="T6" s="72"/>
      <c r="U6" s="72"/>
      <c r="V6" s="72"/>
      <c r="W6" s="72"/>
      <c r="X6" s="72"/>
      <c r="Y6" s="72"/>
      <c r="Z6" s="72"/>
      <c r="AA6" s="72"/>
      <c r="AB6" s="72"/>
      <c r="AC6" s="72"/>
    </row>
    <row r="7" spans="1:29" ht="19.5" customHeight="1">
      <c r="A7" s="72"/>
      <c r="B7" s="342" t="s">
        <v>103</v>
      </c>
      <c r="C7" s="287"/>
      <c r="D7" s="356">
        <f>'1-ABA-DE-CARREGAMENTO'!C17</f>
        <v>0</v>
      </c>
      <c r="E7" s="357"/>
      <c r="F7" s="357"/>
      <c r="G7" s="357"/>
      <c r="H7" s="341"/>
      <c r="I7" s="72"/>
      <c r="J7" s="72"/>
      <c r="K7" s="72"/>
      <c r="L7" s="72"/>
      <c r="M7" s="72"/>
      <c r="N7" s="72"/>
      <c r="O7" s="72"/>
      <c r="P7" s="72"/>
      <c r="Q7" s="72"/>
      <c r="R7" s="72"/>
      <c r="S7" s="72"/>
      <c r="T7" s="72"/>
      <c r="U7" s="72"/>
      <c r="V7" s="72"/>
      <c r="W7" s="72"/>
      <c r="X7" s="72"/>
      <c r="Y7" s="72"/>
      <c r="Z7" s="72"/>
      <c r="AA7" s="72"/>
      <c r="AB7" s="72"/>
      <c r="AC7" s="72"/>
    </row>
    <row r="8" spans="1:29" ht="19.5" customHeight="1">
      <c r="A8" s="72"/>
      <c r="B8" s="342" t="s">
        <v>104</v>
      </c>
      <c r="C8" s="287"/>
      <c r="D8" s="358">
        <f>'1-ABA-DE-CARREGAMENTO'!C18</f>
        <v>0</v>
      </c>
      <c r="E8" s="353"/>
      <c r="F8" s="353"/>
      <c r="G8" s="353"/>
      <c r="H8" s="359"/>
      <c r="I8" s="72"/>
      <c r="J8" s="72"/>
      <c r="K8" s="72"/>
      <c r="L8" s="72"/>
      <c r="M8" s="72"/>
      <c r="N8" s="72"/>
      <c r="O8" s="72"/>
      <c r="P8" s="72"/>
      <c r="Q8" s="72"/>
      <c r="R8" s="72"/>
      <c r="S8" s="72"/>
      <c r="T8" s="72"/>
      <c r="U8" s="72"/>
      <c r="V8" s="72"/>
      <c r="W8" s="72"/>
      <c r="X8" s="72"/>
      <c r="Y8" s="72"/>
      <c r="Z8" s="72"/>
      <c r="AA8" s="72"/>
      <c r="AB8" s="72"/>
      <c r="AC8" s="72"/>
    </row>
    <row r="9" spans="1:29" ht="15" customHeight="1">
      <c r="A9" s="72"/>
      <c r="B9" s="342" t="s">
        <v>105</v>
      </c>
      <c r="C9" s="286"/>
      <c r="D9" s="286"/>
      <c r="E9" s="287"/>
      <c r="F9" s="110">
        <f>'1-ABA-DE-CARREGAMENTO'!C28</f>
        <v>1</v>
      </c>
      <c r="G9" s="322" t="str">
        <f>IF(F9=1,"Lucro Real",IF(F9=2,"Lucro Presumido",IF(F9=3,"SIMPLES-Anexo III",IF(F9=4,"SIMPLES-Anexo IV","RT Inválido"))))</f>
        <v>Lucro Real</v>
      </c>
      <c r="H9" s="360"/>
      <c r="I9" s="72"/>
      <c r="J9" s="72"/>
      <c r="K9" s="72"/>
      <c r="L9" s="72"/>
      <c r="M9" s="72"/>
      <c r="N9" s="72"/>
      <c r="O9" s="72"/>
      <c r="P9" s="72"/>
      <c r="Q9" s="72"/>
      <c r="R9" s="72"/>
      <c r="S9" s="72"/>
      <c r="T9" s="72"/>
      <c r="U9" s="72"/>
      <c r="V9" s="72"/>
      <c r="W9" s="72"/>
      <c r="X9" s="72"/>
      <c r="Y9" s="72"/>
      <c r="Z9" s="72"/>
      <c r="AA9" s="72"/>
      <c r="AB9" s="72"/>
      <c r="AC9" s="72"/>
    </row>
    <row r="10" spans="1:29">
      <c r="A10" s="72"/>
      <c r="B10" s="361" t="s">
        <v>106</v>
      </c>
      <c r="C10" s="286"/>
      <c r="D10" s="286"/>
      <c r="E10" s="286"/>
      <c r="F10" s="286"/>
      <c r="G10" s="286"/>
      <c r="H10" s="360"/>
      <c r="I10" s="72"/>
      <c r="J10" s="72"/>
      <c r="K10" s="72"/>
      <c r="L10" s="72"/>
      <c r="M10" s="72"/>
      <c r="N10" s="72"/>
      <c r="O10" s="72"/>
      <c r="P10" s="72"/>
      <c r="Q10" s="72"/>
      <c r="R10" s="72"/>
      <c r="S10" s="72"/>
      <c r="T10" s="72"/>
      <c r="U10" s="72"/>
      <c r="V10" s="72"/>
      <c r="W10" s="72"/>
      <c r="X10" s="72"/>
      <c r="Y10" s="72"/>
      <c r="Z10" s="72"/>
      <c r="AA10" s="72"/>
      <c r="AB10" s="72"/>
      <c r="AC10" s="72"/>
    </row>
    <row r="11" spans="1:29">
      <c r="A11" s="72"/>
      <c r="B11" s="111" t="s">
        <v>107</v>
      </c>
      <c r="C11" s="335" t="s">
        <v>108</v>
      </c>
      <c r="D11" s="286"/>
      <c r="E11" s="286"/>
      <c r="F11" s="287"/>
      <c r="G11" s="112"/>
      <c r="H11" s="113"/>
      <c r="I11" s="72"/>
      <c r="J11" s="72"/>
      <c r="K11" s="72"/>
      <c r="L11" s="72"/>
      <c r="M11" s="72"/>
      <c r="N11" s="72"/>
      <c r="O11" s="72"/>
      <c r="P11" s="72"/>
      <c r="Q11" s="72"/>
      <c r="R11" s="72"/>
      <c r="S11" s="72"/>
      <c r="T11" s="72"/>
      <c r="U11" s="72"/>
      <c r="V11" s="72"/>
      <c r="W11" s="72"/>
      <c r="X11" s="72"/>
      <c r="Y11" s="72"/>
      <c r="Z11" s="72"/>
      <c r="AA11" s="72"/>
      <c r="AB11" s="72"/>
      <c r="AC11" s="72"/>
    </row>
    <row r="12" spans="1:29" ht="20.25">
      <c r="A12" s="72"/>
      <c r="B12" s="111" t="s">
        <v>109</v>
      </c>
      <c r="C12" s="335" t="s">
        <v>110</v>
      </c>
      <c r="D12" s="286"/>
      <c r="E12" s="362" t="str">
        <f>'1-ABA-DE-CARREGAMENTO'!C13</f>
        <v>Frederico Westphalen</v>
      </c>
      <c r="F12" s="286"/>
      <c r="G12" s="286"/>
      <c r="H12" s="287"/>
      <c r="I12" s="72"/>
      <c r="J12" s="72"/>
      <c r="K12" s="72"/>
      <c r="L12" s="72"/>
      <c r="M12" s="72"/>
      <c r="N12" s="72"/>
      <c r="O12" s="72"/>
      <c r="P12" s="72"/>
      <c r="Q12" s="72"/>
      <c r="R12" s="72"/>
      <c r="S12" s="72"/>
      <c r="T12" s="72"/>
      <c r="U12" s="72"/>
      <c r="V12" s="72"/>
      <c r="W12" s="72"/>
      <c r="X12" s="72"/>
      <c r="Y12" s="72"/>
      <c r="Z12" s="72"/>
      <c r="AA12" s="72"/>
      <c r="AB12" s="72"/>
      <c r="AC12" s="72"/>
    </row>
    <row r="13" spans="1:29" ht="72" customHeight="1">
      <c r="A13" s="72"/>
      <c r="B13" s="114" t="s">
        <v>111</v>
      </c>
      <c r="C13" s="363" t="s">
        <v>112</v>
      </c>
      <c r="D13" s="286"/>
      <c r="E13" s="364" t="s">
        <v>113</v>
      </c>
      <c r="F13" s="365"/>
      <c r="G13" s="365"/>
      <c r="H13" s="366"/>
      <c r="I13" s="72"/>
      <c r="J13" s="72"/>
      <c r="K13" s="72"/>
      <c r="L13" s="72"/>
      <c r="M13" s="72"/>
      <c r="N13" s="72"/>
      <c r="O13" s="72"/>
      <c r="P13" s="72"/>
      <c r="Q13" s="72"/>
      <c r="R13" s="72"/>
      <c r="S13" s="72"/>
      <c r="T13" s="72"/>
      <c r="U13" s="72"/>
      <c r="V13" s="72"/>
      <c r="W13" s="72"/>
      <c r="X13" s="72"/>
      <c r="Y13" s="72"/>
      <c r="Z13" s="72"/>
      <c r="AA13" s="72"/>
      <c r="AB13" s="72"/>
      <c r="AC13" s="72"/>
    </row>
    <row r="14" spans="1:29">
      <c r="A14" s="72"/>
      <c r="B14" s="115" t="s">
        <v>114</v>
      </c>
      <c r="C14" s="367" t="s">
        <v>115</v>
      </c>
      <c r="D14" s="357"/>
      <c r="E14" s="357"/>
      <c r="F14" s="357"/>
      <c r="G14" s="341"/>
      <c r="H14" s="116">
        <f>'1-ABA-DE-CARREGAMENTO'!G84</f>
        <v>30</v>
      </c>
      <c r="I14" s="72"/>
      <c r="J14" s="72"/>
      <c r="K14" s="72"/>
      <c r="L14" s="72"/>
      <c r="M14" s="72"/>
      <c r="N14" s="72"/>
      <c r="O14" s="72"/>
      <c r="P14" s="72"/>
      <c r="Q14" s="72"/>
      <c r="R14" s="72"/>
      <c r="S14" s="72"/>
      <c r="T14" s="72"/>
      <c r="U14" s="72"/>
      <c r="V14" s="72"/>
      <c r="W14" s="72"/>
      <c r="X14" s="72"/>
      <c r="Y14" s="72"/>
      <c r="Z14" s="72"/>
      <c r="AA14" s="72"/>
      <c r="AB14" s="72"/>
      <c r="AC14" s="72"/>
    </row>
    <row r="15" spans="1:29">
      <c r="A15" s="72"/>
      <c r="B15" s="117" t="s">
        <v>116</v>
      </c>
      <c r="C15" s="368" t="s">
        <v>117</v>
      </c>
      <c r="D15" s="357"/>
      <c r="E15" s="357"/>
      <c r="F15" s="357"/>
      <c r="G15" s="357"/>
      <c r="H15" s="357"/>
      <c r="I15" s="72"/>
      <c r="J15" s="72"/>
      <c r="K15" s="72"/>
      <c r="L15" s="72"/>
      <c r="M15" s="72"/>
      <c r="N15" s="72"/>
      <c r="O15" s="72"/>
      <c r="P15" s="72"/>
      <c r="Q15" s="72"/>
      <c r="R15" s="72"/>
      <c r="S15" s="72"/>
      <c r="T15" s="72"/>
      <c r="U15" s="72"/>
      <c r="V15" s="72"/>
      <c r="W15" s="72"/>
      <c r="X15" s="72"/>
      <c r="Y15" s="72"/>
      <c r="Z15" s="72"/>
      <c r="AA15" s="72"/>
      <c r="AB15" s="72"/>
      <c r="AC15" s="72"/>
    </row>
    <row r="16" spans="1:29">
      <c r="A16" s="72"/>
      <c r="B16" s="118"/>
      <c r="C16" s="369" t="s">
        <v>118</v>
      </c>
      <c r="D16" s="353"/>
      <c r="E16" s="353"/>
      <c r="F16" s="353"/>
      <c r="G16" s="353"/>
      <c r="H16" s="353"/>
      <c r="I16" s="72"/>
      <c r="J16" s="72"/>
      <c r="K16" s="72"/>
      <c r="L16" s="72"/>
      <c r="M16" s="72"/>
      <c r="N16" s="72"/>
      <c r="O16" s="72"/>
      <c r="P16" s="72"/>
      <c r="Q16" s="72"/>
      <c r="R16" s="72"/>
      <c r="S16" s="72"/>
      <c r="T16" s="72"/>
      <c r="U16" s="72"/>
      <c r="V16" s="72"/>
      <c r="W16" s="72"/>
      <c r="X16" s="72"/>
      <c r="Y16" s="72"/>
      <c r="Z16" s="72"/>
      <c r="AA16" s="72"/>
      <c r="AB16" s="72"/>
      <c r="AC16" s="72"/>
    </row>
    <row r="17" spans="1:29">
      <c r="A17" s="72"/>
      <c r="B17" s="117" t="s">
        <v>119</v>
      </c>
      <c r="C17" s="368" t="s">
        <v>120</v>
      </c>
      <c r="D17" s="357"/>
      <c r="E17" s="357"/>
      <c r="F17" s="357"/>
      <c r="G17" s="357"/>
      <c r="H17" s="357"/>
      <c r="I17" s="72"/>
      <c r="J17" s="72"/>
      <c r="K17" s="72"/>
      <c r="L17" s="72"/>
      <c r="M17" s="72"/>
      <c r="N17" s="72"/>
      <c r="O17" s="72"/>
      <c r="P17" s="72"/>
      <c r="Q17" s="72"/>
      <c r="R17" s="72"/>
      <c r="S17" s="72"/>
      <c r="T17" s="72"/>
      <c r="U17" s="72"/>
      <c r="V17" s="72"/>
      <c r="W17" s="72"/>
      <c r="X17" s="72"/>
      <c r="Y17" s="72"/>
      <c r="Z17" s="72"/>
      <c r="AA17" s="72"/>
      <c r="AB17" s="72"/>
      <c r="AC17" s="72"/>
    </row>
    <row r="18" spans="1:29">
      <c r="A18" s="72"/>
      <c r="B18" s="118"/>
      <c r="C18" s="370" t="s">
        <v>121</v>
      </c>
      <c r="D18" s="353"/>
      <c r="E18" s="353"/>
      <c r="F18" s="353"/>
      <c r="G18" s="353"/>
      <c r="H18" s="353"/>
      <c r="I18" s="72"/>
      <c r="J18" s="72"/>
      <c r="K18" s="72"/>
      <c r="L18" s="72"/>
      <c r="M18" s="72"/>
      <c r="N18" s="72"/>
      <c r="O18" s="72"/>
      <c r="P18" s="72"/>
      <c r="Q18" s="72"/>
      <c r="R18" s="72"/>
      <c r="S18" s="72"/>
      <c r="T18" s="72"/>
      <c r="U18" s="72"/>
      <c r="V18" s="72"/>
      <c r="W18" s="72"/>
      <c r="X18" s="72"/>
      <c r="Y18" s="72"/>
      <c r="Z18" s="72"/>
      <c r="AA18" s="72"/>
      <c r="AB18" s="72"/>
      <c r="AC18" s="72"/>
    </row>
    <row r="19" spans="1:29" ht="12" customHeight="1">
      <c r="A19" s="72"/>
      <c r="B19" s="371"/>
      <c r="C19" s="303"/>
      <c r="D19" s="303"/>
      <c r="E19" s="303"/>
      <c r="F19" s="303"/>
      <c r="G19" s="303"/>
      <c r="H19" s="303"/>
      <c r="I19" s="72"/>
      <c r="J19" s="72"/>
      <c r="K19" s="72"/>
      <c r="L19" s="72"/>
      <c r="M19" s="72"/>
      <c r="N19" s="72"/>
      <c r="O19" s="72"/>
      <c r="P19" s="72"/>
      <c r="Q19" s="72"/>
      <c r="R19" s="72"/>
      <c r="S19" s="72"/>
      <c r="T19" s="72"/>
      <c r="U19" s="72"/>
      <c r="V19" s="72"/>
      <c r="W19" s="72"/>
      <c r="X19" s="72"/>
      <c r="Y19" s="72"/>
      <c r="Z19" s="72"/>
      <c r="AA19" s="72"/>
      <c r="AB19" s="72"/>
      <c r="AC19" s="72"/>
    </row>
    <row r="20" spans="1:29" ht="23.25" customHeight="1">
      <c r="A20" s="72"/>
      <c r="B20" s="372" t="s">
        <v>122</v>
      </c>
      <c r="C20" s="289"/>
      <c r="D20" s="289"/>
      <c r="E20" s="289"/>
      <c r="F20" s="289"/>
      <c r="G20" s="289"/>
      <c r="H20" s="290"/>
      <c r="I20" s="72"/>
      <c r="J20" s="72"/>
      <c r="K20" s="72"/>
      <c r="L20" s="72"/>
      <c r="M20" s="72"/>
      <c r="N20" s="72"/>
      <c r="O20" s="72"/>
      <c r="P20" s="72"/>
      <c r="Q20" s="72"/>
      <c r="R20" s="72"/>
      <c r="S20" s="72"/>
      <c r="T20" s="72"/>
      <c r="U20" s="72"/>
      <c r="V20" s="72"/>
      <c r="W20" s="72"/>
      <c r="X20" s="72"/>
      <c r="Y20" s="72"/>
      <c r="Z20" s="72"/>
      <c r="AA20" s="72"/>
      <c r="AB20" s="72"/>
      <c r="AC20" s="72"/>
    </row>
    <row r="21" spans="1:29" ht="15.75" customHeight="1">
      <c r="A21" s="72"/>
      <c r="B21" s="334" t="s">
        <v>123</v>
      </c>
      <c r="C21" s="286"/>
      <c r="D21" s="286"/>
      <c r="E21" s="286"/>
      <c r="F21" s="286"/>
      <c r="G21" s="286"/>
      <c r="H21" s="293"/>
      <c r="I21" s="72"/>
      <c r="J21" s="72"/>
      <c r="K21" s="72"/>
      <c r="L21" s="72"/>
      <c r="M21" s="72"/>
      <c r="N21" s="72"/>
      <c r="O21" s="72"/>
      <c r="P21" s="72"/>
      <c r="Q21" s="72"/>
      <c r="R21" s="72"/>
      <c r="S21" s="72"/>
      <c r="T21" s="72"/>
      <c r="U21" s="72"/>
      <c r="V21" s="72"/>
      <c r="W21" s="72"/>
      <c r="X21" s="72"/>
      <c r="Y21" s="72"/>
      <c r="Z21" s="72"/>
      <c r="AA21" s="72"/>
      <c r="AB21" s="72"/>
      <c r="AC21" s="72"/>
    </row>
    <row r="22" spans="1:29" ht="15.75" customHeight="1">
      <c r="A22" s="72"/>
      <c r="B22" s="334" t="s">
        <v>124</v>
      </c>
      <c r="C22" s="286"/>
      <c r="D22" s="286"/>
      <c r="E22" s="286"/>
      <c r="F22" s="286"/>
      <c r="G22" s="286"/>
      <c r="H22" s="293"/>
      <c r="I22" s="72"/>
      <c r="J22" s="72"/>
      <c r="K22" s="72"/>
      <c r="L22" s="72"/>
      <c r="M22" s="72"/>
      <c r="N22" s="72"/>
      <c r="O22" s="72"/>
      <c r="P22" s="72"/>
      <c r="Q22" s="72"/>
      <c r="R22" s="72"/>
      <c r="S22" s="72"/>
      <c r="T22" s="72"/>
      <c r="U22" s="72"/>
      <c r="V22" s="72"/>
      <c r="W22" s="72"/>
      <c r="X22" s="72"/>
      <c r="Y22" s="72"/>
      <c r="Z22" s="72"/>
      <c r="AA22" s="72"/>
      <c r="AB22" s="72"/>
      <c r="AC22" s="72"/>
    </row>
    <row r="23" spans="1:29" ht="18" customHeight="1">
      <c r="A23" s="72"/>
      <c r="B23" s="373" t="s">
        <v>125</v>
      </c>
      <c r="C23" s="353"/>
      <c r="D23" s="353"/>
      <c r="E23" s="353"/>
      <c r="F23" s="353"/>
      <c r="G23" s="353"/>
      <c r="H23" s="354"/>
      <c r="I23" s="72"/>
      <c r="J23" s="72"/>
      <c r="K23" s="72"/>
      <c r="L23" s="72"/>
      <c r="M23" s="72"/>
      <c r="N23" s="72"/>
      <c r="O23" s="72"/>
      <c r="P23" s="72"/>
      <c r="Q23" s="72"/>
      <c r="R23" s="72"/>
      <c r="S23" s="72"/>
      <c r="T23" s="72"/>
      <c r="U23" s="72"/>
      <c r="V23" s="72"/>
      <c r="W23" s="72"/>
      <c r="X23" s="72"/>
      <c r="Y23" s="72"/>
      <c r="Z23" s="72"/>
      <c r="AA23" s="72"/>
      <c r="AB23" s="72"/>
      <c r="AC23" s="72"/>
    </row>
    <row r="24" spans="1:29" ht="68.25" customHeight="1">
      <c r="A24" s="72"/>
      <c r="B24" s="114">
        <v>1</v>
      </c>
      <c r="C24" s="374" t="s">
        <v>126</v>
      </c>
      <c r="D24" s="286"/>
      <c r="E24" s="375" t="str">
        <f>'1-ABA-DE-CARREGAMENTO'!G41</f>
        <v>PORTEIRO, CBO 5174-10. Posto Diurno (manhã (07:00-13:00) e tarde (13:00-19:00) , 2 x 6 horas, de segunda a sexta</v>
      </c>
      <c r="F24" s="376"/>
      <c r="G24" s="376"/>
      <c r="H24" s="377"/>
      <c r="I24" s="121"/>
      <c r="J24" s="72"/>
      <c r="K24" s="72"/>
      <c r="L24" s="72"/>
      <c r="M24" s="72"/>
      <c r="N24" s="72"/>
      <c r="O24" s="72"/>
      <c r="P24" s="72"/>
      <c r="Q24" s="72"/>
      <c r="R24" s="72"/>
      <c r="S24" s="72"/>
      <c r="T24" s="72"/>
      <c r="U24" s="72"/>
      <c r="V24" s="72"/>
      <c r="W24" s="72"/>
      <c r="X24" s="72"/>
      <c r="Y24" s="72"/>
      <c r="Z24" s="72"/>
      <c r="AA24" s="72"/>
      <c r="AB24" s="72"/>
      <c r="AC24" s="72"/>
    </row>
    <row r="25" spans="1:29" ht="21" customHeight="1">
      <c r="A25" s="72"/>
      <c r="B25" s="114">
        <v>2</v>
      </c>
      <c r="C25" s="338" t="s">
        <v>127</v>
      </c>
      <c r="D25" s="357"/>
      <c r="E25" s="378" t="str">
        <f>'1-ABA-DE-CARREGAMENTO'!C33</f>
        <v>PORTEIRO            CBO 5174-10</v>
      </c>
      <c r="F25" s="344"/>
      <c r="G25" s="344"/>
      <c r="H25" s="344"/>
      <c r="I25" s="122"/>
      <c r="J25" s="72"/>
      <c r="K25" s="72"/>
      <c r="L25" s="72"/>
      <c r="M25" s="72"/>
      <c r="N25" s="72"/>
      <c r="O25" s="72"/>
      <c r="P25" s="72"/>
      <c r="Q25" s="72"/>
      <c r="R25" s="72"/>
      <c r="S25" s="72"/>
      <c r="T25" s="72"/>
      <c r="U25" s="72"/>
      <c r="V25" s="72"/>
      <c r="W25" s="72"/>
      <c r="X25" s="72"/>
      <c r="Y25" s="72"/>
      <c r="Z25" s="72"/>
      <c r="AA25" s="72"/>
      <c r="AB25" s="72"/>
      <c r="AC25" s="72"/>
    </row>
    <row r="26" spans="1:29" ht="16.5" customHeight="1">
      <c r="A26" s="72"/>
      <c r="B26" s="123">
        <v>3</v>
      </c>
      <c r="C26" s="338" t="s">
        <v>128</v>
      </c>
      <c r="D26" s="357"/>
      <c r="E26" s="124"/>
      <c r="F26" s="125"/>
      <c r="G26" s="126"/>
      <c r="H26" s="124">
        <f>'1-ABA-DE-CARREGAMENTO'!C36</f>
        <v>1582.27</v>
      </c>
      <c r="I26" s="122"/>
      <c r="J26" s="72"/>
      <c r="K26" s="72"/>
      <c r="L26" s="72"/>
      <c r="M26" s="72"/>
      <c r="N26" s="72"/>
      <c r="O26" s="72"/>
      <c r="P26" s="72"/>
      <c r="Q26" s="72"/>
      <c r="R26" s="72"/>
      <c r="S26" s="72"/>
      <c r="T26" s="72"/>
      <c r="U26" s="72"/>
      <c r="V26" s="72"/>
      <c r="W26" s="72"/>
      <c r="X26" s="72"/>
      <c r="Y26" s="72"/>
      <c r="Z26" s="72"/>
      <c r="AA26" s="72"/>
      <c r="AB26" s="72"/>
      <c r="AC26" s="72"/>
    </row>
    <row r="27" spans="1:29" ht="16.5" customHeight="1">
      <c r="A27" s="72"/>
      <c r="B27" s="123"/>
      <c r="C27" s="379" t="s">
        <v>315</v>
      </c>
      <c r="D27" s="365"/>
      <c r="E27" s="366"/>
      <c r="F27" s="265">
        <f>'1-ABA-DE-CARREGAMENTO'!G44</f>
        <v>150</v>
      </c>
      <c r="G27" s="128"/>
      <c r="H27" s="129">
        <f>(H26/220)*F27</f>
        <v>1078.8204545454546</v>
      </c>
      <c r="I27" s="122"/>
      <c r="J27" s="72"/>
      <c r="K27" s="72"/>
      <c r="L27" s="72"/>
      <c r="M27" s="72"/>
      <c r="N27" s="72"/>
      <c r="O27" s="72"/>
      <c r="P27" s="72"/>
      <c r="Q27" s="72"/>
      <c r="R27" s="72"/>
      <c r="S27" s="72"/>
      <c r="T27" s="72"/>
      <c r="U27" s="72"/>
      <c r="V27" s="72"/>
      <c r="W27" s="72"/>
      <c r="X27" s="72"/>
      <c r="Y27" s="72"/>
      <c r="Z27" s="72"/>
      <c r="AA27" s="72"/>
      <c r="AB27" s="72"/>
      <c r="AC27" s="72"/>
    </row>
    <row r="28" spans="1:29" ht="16.5" customHeight="1">
      <c r="A28" s="72"/>
      <c r="B28" s="114">
        <v>4</v>
      </c>
      <c r="C28" s="380" t="s">
        <v>130</v>
      </c>
      <c r="D28" s="353"/>
      <c r="E28" s="353"/>
      <c r="F28" s="353"/>
      <c r="G28" s="359"/>
      <c r="H28" s="130">
        <v>1100</v>
      </c>
      <c r="I28" s="121"/>
      <c r="J28" s="72"/>
      <c r="K28" s="72"/>
      <c r="L28" s="72"/>
      <c r="M28" s="72"/>
      <c r="N28" s="72"/>
      <c r="O28" s="72"/>
      <c r="P28" s="72"/>
      <c r="Q28" s="72"/>
      <c r="R28" s="72"/>
      <c r="S28" s="72"/>
      <c r="T28" s="72"/>
      <c r="U28" s="72"/>
      <c r="V28" s="72"/>
      <c r="W28" s="72"/>
      <c r="X28" s="72"/>
      <c r="Y28" s="72"/>
      <c r="Z28" s="72"/>
      <c r="AA28" s="72"/>
      <c r="AB28" s="72"/>
      <c r="AC28" s="72"/>
    </row>
    <row r="29" spans="1:29" ht="16.5" customHeight="1">
      <c r="A29" s="72"/>
      <c r="B29" s="114">
        <v>5</v>
      </c>
      <c r="C29" s="374" t="s">
        <v>131</v>
      </c>
      <c r="D29" s="286"/>
      <c r="E29" s="286"/>
      <c r="F29" s="286"/>
      <c r="G29" s="287"/>
      <c r="H29" s="131">
        <v>44197</v>
      </c>
      <c r="I29" s="121"/>
      <c r="J29" s="72"/>
      <c r="K29" s="72"/>
      <c r="L29" s="72"/>
      <c r="M29" s="72"/>
      <c r="N29" s="72"/>
      <c r="O29" s="72"/>
      <c r="P29" s="72"/>
      <c r="Q29" s="72"/>
      <c r="R29" s="72"/>
      <c r="S29" s="72"/>
      <c r="T29" s="72"/>
      <c r="U29" s="72"/>
      <c r="V29" s="72"/>
      <c r="W29" s="72"/>
      <c r="X29" s="72"/>
      <c r="Y29" s="72"/>
      <c r="Z29" s="72"/>
      <c r="AA29" s="72"/>
      <c r="AB29" s="72"/>
      <c r="AC29" s="72"/>
    </row>
    <row r="30" spans="1:29" ht="16.5" customHeight="1">
      <c r="A30" s="72"/>
      <c r="B30" s="132" t="s">
        <v>132</v>
      </c>
      <c r="C30" s="381" t="s">
        <v>133</v>
      </c>
      <c r="D30" s="376"/>
      <c r="E30" s="376"/>
      <c r="F30" s="376"/>
      <c r="G30" s="376"/>
      <c r="H30" s="377"/>
      <c r="I30" s="121"/>
      <c r="J30" s="72"/>
      <c r="K30" s="72"/>
      <c r="L30" s="72"/>
      <c r="M30" s="72"/>
      <c r="N30" s="72"/>
      <c r="O30" s="72"/>
      <c r="P30" s="72"/>
      <c r="Q30" s="72"/>
      <c r="R30" s="72"/>
      <c r="S30" s="72"/>
      <c r="T30" s="72"/>
      <c r="U30" s="72"/>
      <c r="V30" s="72"/>
      <c r="W30" s="72"/>
      <c r="X30" s="72"/>
      <c r="Y30" s="72"/>
      <c r="Z30" s="72"/>
      <c r="AA30" s="72"/>
      <c r="AB30" s="72"/>
      <c r="AC30" s="72"/>
    </row>
    <row r="31" spans="1:29" ht="18.75" customHeight="1">
      <c r="A31" s="72"/>
      <c r="B31" s="133"/>
      <c r="C31" s="134"/>
      <c r="D31" s="134"/>
      <c r="E31" s="134"/>
      <c r="F31" s="134"/>
      <c r="G31" s="134"/>
      <c r="H31" s="134"/>
      <c r="I31" s="263"/>
      <c r="J31" s="72"/>
      <c r="K31" s="72"/>
      <c r="L31" s="72"/>
      <c r="M31" s="72"/>
      <c r="N31" s="72"/>
      <c r="O31" s="72"/>
      <c r="P31" s="72"/>
      <c r="Q31" s="72"/>
      <c r="R31" s="72"/>
      <c r="S31" s="72"/>
      <c r="T31" s="72"/>
      <c r="U31" s="72"/>
      <c r="V31" s="72"/>
      <c r="W31" s="72"/>
      <c r="X31" s="72"/>
      <c r="Y31" s="72"/>
      <c r="Z31" s="72"/>
      <c r="AA31" s="72"/>
      <c r="AB31" s="72"/>
      <c r="AC31" s="72"/>
    </row>
    <row r="32" spans="1:29" ht="15.75" customHeight="1">
      <c r="A32" s="72"/>
      <c r="B32" s="332" t="s">
        <v>134</v>
      </c>
      <c r="C32" s="333"/>
      <c r="D32" s="334" t="s">
        <v>135</v>
      </c>
      <c r="E32" s="286"/>
      <c r="F32" s="286"/>
      <c r="G32" s="286"/>
      <c r="H32" s="293"/>
      <c r="I32" s="72"/>
      <c r="J32" s="72"/>
      <c r="K32" s="72"/>
      <c r="L32" s="72"/>
      <c r="M32" s="72"/>
      <c r="N32" s="72"/>
      <c r="O32" s="72"/>
      <c r="P32" s="72"/>
      <c r="Q32" s="72"/>
      <c r="R32" s="72"/>
      <c r="S32" s="72"/>
      <c r="T32" s="72"/>
      <c r="U32" s="72"/>
      <c r="V32" s="72"/>
      <c r="W32" s="72"/>
      <c r="X32" s="72"/>
      <c r="Y32" s="72"/>
      <c r="Z32" s="72"/>
      <c r="AA32" s="72"/>
      <c r="AB32" s="72"/>
      <c r="AC32" s="72"/>
    </row>
    <row r="33" spans="1:29" ht="15.75" customHeight="1">
      <c r="A33" s="72"/>
      <c r="B33" s="135">
        <v>1</v>
      </c>
      <c r="C33" s="334" t="s">
        <v>136</v>
      </c>
      <c r="D33" s="286"/>
      <c r="E33" s="286"/>
      <c r="F33" s="287"/>
      <c r="G33" s="136"/>
      <c r="H33" s="137" t="s">
        <v>137</v>
      </c>
      <c r="I33" s="72"/>
      <c r="J33" s="72"/>
      <c r="K33" s="72"/>
      <c r="L33" s="72"/>
      <c r="M33" s="72"/>
      <c r="N33" s="72"/>
      <c r="O33" s="72"/>
      <c r="P33" s="72"/>
      <c r="Q33" s="72"/>
      <c r="R33" s="72"/>
      <c r="S33" s="72"/>
      <c r="T33" s="72"/>
      <c r="U33" s="72"/>
      <c r="V33" s="72"/>
      <c r="W33" s="72"/>
      <c r="X33" s="72"/>
      <c r="Y33" s="72"/>
      <c r="Z33" s="72"/>
      <c r="AA33" s="72"/>
      <c r="AB33" s="72"/>
      <c r="AC33" s="72"/>
    </row>
    <row r="34" spans="1:29" ht="15" customHeight="1">
      <c r="A34" s="72"/>
      <c r="B34" s="111" t="s">
        <v>107</v>
      </c>
      <c r="C34" s="335" t="s">
        <v>138</v>
      </c>
      <c r="D34" s="286"/>
      <c r="E34" s="286"/>
      <c r="F34" s="286"/>
      <c r="G34" s="287"/>
      <c r="H34" s="138">
        <f>H27</f>
        <v>1078.8204545454546</v>
      </c>
      <c r="I34" s="72"/>
      <c r="J34" s="72"/>
      <c r="K34" s="72"/>
      <c r="L34" s="72"/>
      <c r="M34" s="72"/>
      <c r="N34" s="72"/>
      <c r="O34" s="72"/>
      <c r="P34" s="72"/>
      <c r="Q34" s="72"/>
      <c r="R34" s="72"/>
      <c r="S34" s="72"/>
      <c r="T34" s="72"/>
      <c r="U34" s="72"/>
      <c r="V34" s="72"/>
      <c r="W34" s="72"/>
      <c r="X34" s="72"/>
      <c r="Y34" s="72"/>
      <c r="Z34" s="72"/>
      <c r="AA34" s="72"/>
      <c r="AB34" s="72"/>
      <c r="AC34" s="72"/>
    </row>
    <row r="35" spans="1:29" ht="15" customHeight="1">
      <c r="A35" s="72"/>
      <c r="B35" s="336" t="s">
        <v>109</v>
      </c>
      <c r="C35" s="338" t="s">
        <v>139</v>
      </c>
      <c r="D35" s="335" t="s">
        <v>140</v>
      </c>
      <c r="E35" s="287"/>
      <c r="F35" s="328">
        <f>H34</f>
        <v>1078.8204545454546</v>
      </c>
      <c r="G35" s="287"/>
      <c r="H35" s="329">
        <f>H34*F36</f>
        <v>0</v>
      </c>
      <c r="I35" s="139"/>
      <c r="J35" s="139"/>
      <c r="K35" s="139"/>
      <c r="L35" s="72"/>
      <c r="M35" s="72"/>
      <c r="N35" s="72"/>
      <c r="O35" s="72"/>
      <c r="P35" s="72"/>
      <c r="Q35" s="72"/>
      <c r="R35" s="72"/>
      <c r="S35" s="72"/>
      <c r="T35" s="72"/>
      <c r="U35" s="72"/>
      <c r="V35" s="72"/>
      <c r="W35" s="72"/>
      <c r="X35" s="72"/>
      <c r="Y35" s="72"/>
      <c r="Z35" s="72"/>
      <c r="AA35" s="72"/>
      <c r="AB35" s="72"/>
      <c r="AC35" s="72"/>
    </row>
    <row r="36" spans="1:29" ht="15" customHeight="1">
      <c r="A36" s="72"/>
      <c r="B36" s="337"/>
      <c r="C36" s="339"/>
      <c r="D36" s="340" t="s">
        <v>141</v>
      </c>
      <c r="E36" s="341"/>
      <c r="F36" s="331">
        <v>0</v>
      </c>
      <c r="G36" s="287"/>
      <c r="H36" s="330"/>
      <c r="I36" s="72"/>
      <c r="J36" s="72"/>
      <c r="K36" s="72"/>
      <c r="L36" s="72"/>
      <c r="M36" s="72"/>
      <c r="N36" s="72"/>
      <c r="O36" s="72"/>
      <c r="P36" s="72"/>
      <c r="Q36" s="72"/>
      <c r="R36" s="72"/>
      <c r="S36" s="72"/>
      <c r="T36" s="72"/>
      <c r="U36" s="72"/>
      <c r="V36" s="72"/>
      <c r="W36" s="72"/>
      <c r="X36" s="72"/>
      <c r="Y36" s="72"/>
      <c r="Z36" s="72"/>
      <c r="AA36" s="72"/>
      <c r="AB36" s="72"/>
      <c r="AC36" s="72"/>
    </row>
    <row r="37" spans="1:29" ht="15.75" customHeight="1">
      <c r="A37" s="72"/>
      <c r="B37" s="140" t="s">
        <v>111</v>
      </c>
      <c r="C37" s="335" t="s">
        <v>316</v>
      </c>
      <c r="D37" s="286"/>
      <c r="E37" s="141"/>
      <c r="F37" s="142" t="s">
        <v>143</v>
      </c>
      <c r="G37" s="143">
        <v>0</v>
      </c>
      <c r="H37" s="144">
        <f>H26*G37</f>
        <v>0</v>
      </c>
      <c r="I37" s="72"/>
      <c r="J37" s="72"/>
      <c r="K37" s="72"/>
      <c r="L37" s="72"/>
      <c r="M37" s="72"/>
      <c r="N37" s="72"/>
      <c r="O37" s="72"/>
      <c r="P37" s="72"/>
      <c r="Q37" s="72"/>
      <c r="R37" s="72"/>
      <c r="S37" s="72"/>
      <c r="T37" s="72"/>
      <c r="U37" s="72"/>
      <c r="V37" s="72"/>
      <c r="W37" s="72"/>
      <c r="X37" s="72"/>
      <c r="Y37" s="72"/>
      <c r="Z37" s="72"/>
      <c r="AA37" s="72"/>
      <c r="AB37" s="72"/>
      <c r="AC37" s="72"/>
    </row>
    <row r="38" spans="1:29" ht="12" customHeight="1">
      <c r="A38" s="72"/>
      <c r="B38" s="111" t="s">
        <v>114</v>
      </c>
      <c r="C38" s="382" t="s">
        <v>144</v>
      </c>
      <c r="D38" s="353"/>
      <c r="E38" s="353"/>
      <c r="F38" s="353"/>
      <c r="G38" s="359"/>
      <c r="H38" s="145">
        <v>0</v>
      </c>
      <c r="I38" s="72"/>
      <c r="J38" s="72"/>
      <c r="K38" s="72"/>
      <c r="L38" s="72"/>
      <c r="M38" s="72"/>
      <c r="N38" s="72"/>
      <c r="O38" s="72"/>
      <c r="P38" s="72"/>
      <c r="Q38" s="72"/>
      <c r="R38" s="72"/>
      <c r="S38" s="72"/>
      <c r="T38" s="72"/>
      <c r="U38" s="72"/>
      <c r="V38" s="72"/>
      <c r="W38" s="72"/>
      <c r="X38" s="72"/>
      <c r="Y38" s="72"/>
      <c r="Z38" s="72"/>
      <c r="AA38" s="72"/>
      <c r="AB38" s="72"/>
      <c r="AC38" s="72"/>
    </row>
    <row r="39" spans="1:29" ht="12" customHeight="1">
      <c r="A39" s="72"/>
      <c r="B39" s="111" t="s">
        <v>145</v>
      </c>
      <c r="C39" s="383" t="s">
        <v>146</v>
      </c>
      <c r="D39" s="286"/>
      <c r="E39" s="286"/>
      <c r="F39" s="286"/>
      <c r="G39" s="286"/>
      <c r="H39" s="145">
        <v>0</v>
      </c>
      <c r="I39" s="72"/>
      <c r="J39" s="72"/>
      <c r="K39" s="72"/>
      <c r="L39" s="72"/>
      <c r="M39" s="72"/>
      <c r="N39" s="72"/>
      <c r="O39" s="72"/>
      <c r="P39" s="72"/>
      <c r="Q39" s="72"/>
      <c r="R39" s="72"/>
      <c r="S39" s="72"/>
      <c r="T39" s="72"/>
      <c r="U39" s="72"/>
      <c r="V39" s="72"/>
      <c r="W39" s="72"/>
      <c r="X39" s="72"/>
      <c r="Y39" s="72"/>
      <c r="Z39" s="72"/>
      <c r="AA39" s="72"/>
      <c r="AB39" s="72"/>
      <c r="AC39" s="72"/>
    </row>
    <row r="40" spans="1:29" ht="15" customHeight="1">
      <c r="A40" s="72"/>
      <c r="B40" s="114" t="s">
        <v>147</v>
      </c>
      <c r="C40" s="384" t="s">
        <v>148</v>
      </c>
      <c r="D40" s="286"/>
      <c r="E40" s="286"/>
      <c r="F40" s="286"/>
      <c r="G40" s="287"/>
      <c r="H40" s="145">
        <v>0</v>
      </c>
      <c r="I40" s="72"/>
      <c r="J40" s="72"/>
      <c r="K40" s="72"/>
      <c r="L40" s="72"/>
      <c r="M40" s="72"/>
      <c r="N40" s="72"/>
      <c r="O40" s="72"/>
      <c r="P40" s="72"/>
      <c r="Q40" s="72"/>
      <c r="R40" s="72"/>
      <c r="S40" s="72"/>
      <c r="T40" s="72"/>
      <c r="U40" s="72"/>
      <c r="V40" s="72"/>
      <c r="W40" s="72"/>
      <c r="X40" s="72"/>
      <c r="Y40" s="72"/>
      <c r="Z40" s="72"/>
      <c r="AA40" s="72"/>
      <c r="AB40" s="72"/>
      <c r="AC40" s="72"/>
    </row>
    <row r="41" spans="1:29" ht="12" customHeight="1">
      <c r="A41" s="72"/>
      <c r="B41" s="114" t="s">
        <v>149</v>
      </c>
      <c r="C41" s="335" t="s">
        <v>150</v>
      </c>
      <c r="D41" s="286"/>
      <c r="E41" s="286"/>
      <c r="F41" s="286"/>
      <c r="G41" s="287"/>
      <c r="H41" s="145">
        <v>0</v>
      </c>
      <c r="I41" s="72"/>
      <c r="J41" s="72"/>
      <c r="K41" s="72"/>
      <c r="L41" s="72"/>
      <c r="M41" s="72"/>
      <c r="N41" s="72"/>
      <c r="O41" s="72"/>
      <c r="P41" s="72"/>
      <c r="Q41" s="72"/>
      <c r="R41" s="72"/>
      <c r="S41" s="72"/>
      <c r="T41" s="72"/>
      <c r="U41" s="72"/>
      <c r="V41" s="72"/>
      <c r="W41" s="72"/>
      <c r="X41" s="72"/>
      <c r="Y41" s="72"/>
      <c r="Z41" s="72"/>
      <c r="AA41" s="72"/>
      <c r="AB41" s="72"/>
      <c r="AC41" s="72"/>
    </row>
    <row r="42" spans="1:29" ht="17.25" customHeight="1">
      <c r="A42" s="72"/>
      <c r="B42" s="114" t="s">
        <v>151</v>
      </c>
      <c r="C42" s="363" t="s">
        <v>152</v>
      </c>
      <c r="D42" s="286"/>
      <c r="E42" s="286"/>
      <c r="F42" s="286"/>
      <c r="G42" s="287"/>
      <c r="H42" s="145">
        <v>0</v>
      </c>
      <c r="I42" s="72"/>
      <c r="J42" s="72"/>
      <c r="K42" s="72"/>
      <c r="L42" s="72"/>
      <c r="M42" s="72"/>
      <c r="N42" s="72"/>
      <c r="O42" s="72"/>
      <c r="P42" s="72"/>
      <c r="Q42" s="72"/>
      <c r="R42" s="72"/>
      <c r="S42" s="72"/>
      <c r="T42" s="72"/>
      <c r="U42" s="72"/>
      <c r="V42" s="72"/>
      <c r="W42" s="72"/>
      <c r="X42" s="72"/>
      <c r="Y42" s="72"/>
      <c r="Z42" s="72"/>
      <c r="AA42" s="72"/>
      <c r="AB42" s="72"/>
      <c r="AC42" s="72"/>
    </row>
    <row r="43" spans="1:29" ht="26.25" customHeight="1">
      <c r="A43" s="72"/>
      <c r="B43" s="111" t="s">
        <v>153</v>
      </c>
      <c r="C43" s="384" t="s">
        <v>317</v>
      </c>
      <c r="D43" s="286"/>
      <c r="E43" s="286"/>
      <c r="F43" s="286"/>
      <c r="G43" s="287"/>
      <c r="H43" s="145">
        <f>(H34/220*15*1.5)*0.25</f>
        <v>27.583477530991736</v>
      </c>
      <c r="I43" s="72"/>
      <c r="J43" s="72"/>
      <c r="K43" s="72"/>
      <c r="L43" s="72"/>
      <c r="M43" s="72"/>
      <c r="N43" s="72"/>
      <c r="O43" s="72"/>
      <c r="P43" s="72"/>
      <c r="Q43" s="72"/>
      <c r="R43" s="72"/>
      <c r="S43" s="72"/>
      <c r="T43" s="72"/>
      <c r="U43" s="72"/>
      <c r="V43" s="72"/>
      <c r="W43" s="72"/>
      <c r="X43" s="72"/>
      <c r="Y43" s="72"/>
      <c r="Z43" s="72"/>
      <c r="AA43" s="72"/>
      <c r="AB43" s="72"/>
      <c r="AC43" s="72"/>
    </row>
    <row r="44" spans="1:29" ht="14.25" customHeight="1">
      <c r="A44" s="72"/>
      <c r="B44" s="114" t="s">
        <v>155</v>
      </c>
      <c r="C44" s="386" t="s">
        <v>156</v>
      </c>
      <c r="D44" s="286"/>
      <c r="E44" s="286"/>
      <c r="F44" s="286"/>
      <c r="G44" s="287"/>
      <c r="H44" s="145">
        <f>SUM(H35:H43)*0.2</f>
        <v>5.5166955061983476</v>
      </c>
      <c r="I44" s="72"/>
      <c r="J44" s="72"/>
      <c r="K44" s="72"/>
      <c r="L44" s="72"/>
      <c r="M44" s="72"/>
      <c r="N44" s="72"/>
      <c r="O44" s="72"/>
      <c r="P44" s="72"/>
      <c r="Q44" s="72"/>
      <c r="R44" s="72"/>
      <c r="S44" s="72"/>
      <c r="T44" s="72"/>
      <c r="U44" s="72"/>
      <c r="V44" s="72"/>
      <c r="W44" s="72"/>
      <c r="X44" s="72"/>
      <c r="Y44" s="72"/>
      <c r="Z44" s="72"/>
      <c r="AA44" s="72"/>
      <c r="AB44" s="72"/>
      <c r="AC44" s="72"/>
    </row>
    <row r="45" spans="1:29" ht="12" customHeight="1">
      <c r="A45" s="72"/>
      <c r="B45" s="114" t="s">
        <v>157</v>
      </c>
      <c r="C45" s="146" t="s">
        <v>158</v>
      </c>
      <c r="D45" s="387"/>
      <c r="E45" s="286"/>
      <c r="F45" s="286"/>
      <c r="G45" s="287"/>
      <c r="H45" s="145">
        <v>0</v>
      </c>
      <c r="I45" s="72"/>
      <c r="J45" s="72"/>
      <c r="K45" s="72"/>
      <c r="L45" s="72"/>
      <c r="M45" s="72"/>
      <c r="N45" s="72"/>
      <c r="O45" s="72"/>
      <c r="P45" s="72"/>
      <c r="Q45" s="72"/>
      <c r="R45" s="72"/>
      <c r="S45" s="72"/>
      <c r="T45" s="72"/>
      <c r="U45" s="72"/>
      <c r="V45" s="72"/>
      <c r="W45" s="72"/>
      <c r="X45" s="72"/>
      <c r="Y45" s="72"/>
      <c r="Z45" s="72"/>
      <c r="AA45" s="72"/>
      <c r="AB45" s="72"/>
      <c r="AC45" s="72"/>
    </row>
    <row r="46" spans="1:29" ht="12" customHeight="1">
      <c r="A46" s="72"/>
      <c r="B46" s="114"/>
      <c r="C46" s="146"/>
      <c r="D46" s="387"/>
      <c r="E46" s="286"/>
      <c r="F46" s="286"/>
      <c r="G46" s="287"/>
      <c r="H46" s="145">
        <v>0</v>
      </c>
      <c r="I46" s="72"/>
      <c r="J46" s="72"/>
      <c r="K46" s="72"/>
      <c r="L46" s="72"/>
      <c r="M46" s="72"/>
      <c r="N46" s="72"/>
      <c r="O46" s="72"/>
      <c r="P46" s="72"/>
      <c r="Q46" s="72"/>
      <c r="R46" s="72"/>
      <c r="S46" s="72"/>
      <c r="T46" s="72"/>
      <c r="U46" s="72"/>
      <c r="V46" s="72"/>
      <c r="W46" s="72"/>
      <c r="X46" s="72"/>
      <c r="Y46" s="72"/>
      <c r="Z46" s="72"/>
      <c r="AA46" s="72"/>
      <c r="AB46" s="72"/>
      <c r="AC46" s="72"/>
    </row>
    <row r="47" spans="1:29" ht="12" customHeight="1">
      <c r="A47" s="72"/>
      <c r="B47" s="114"/>
      <c r="C47" s="146"/>
      <c r="D47" s="387"/>
      <c r="E47" s="286"/>
      <c r="F47" s="286"/>
      <c r="G47" s="287"/>
      <c r="H47" s="147">
        <v>0</v>
      </c>
      <c r="I47" s="72"/>
      <c r="J47" s="72"/>
      <c r="K47" s="72"/>
      <c r="L47" s="72"/>
      <c r="M47" s="72"/>
      <c r="N47" s="72"/>
      <c r="O47" s="72"/>
      <c r="P47" s="72"/>
      <c r="Q47" s="72"/>
      <c r="R47" s="72"/>
      <c r="S47" s="72"/>
      <c r="T47" s="72"/>
      <c r="U47" s="72"/>
      <c r="V47" s="72"/>
      <c r="W47" s="72"/>
      <c r="X47" s="72"/>
      <c r="Y47" s="72"/>
      <c r="Z47" s="72"/>
      <c r="AA47" s="72"/>
      <c r="AB47" s="72"/>
      <c r="AC47" s="72"/>
    </row>
    <row r="48" spans="1:29" ht="23.25" customHeight="1">
      <c r="A48" s="148"/>
      <c r="B48" s="388" t="s">
        <v>159</v>
      </c>
      <c r="C48" s="376"/>
      <c r="D48" s="376"/>
      <c r="E48" s="376"/>
      <c r="F48" s="376"/>
      <c r="G48" s="377"/>
      <c r="H48" s="149">
        <f>SUM(H34:H47)</f>
        <v>1111.9206275826448</v>
      </c>
      <c r="I48" s="148"/>
      <c r="J48" s="148"/>
      <c r="K48" s="148"/>
      <c r="L48" s="148"/>
      <c r="M48" s="148"/>
      <c r="N48" s="148"/>
      <c r="O48" s="148"/>
      <c r="P48" s="148"/>
      <c r="Q48" s="148"/>
      <c r="R48" s="148"/>
      <c r="S48" s="148"/>
      <c r="T48" s="148"/>
      <c r="U48" s="148"/>
      <c r="V48" s="148"/>
      <c r="W48" s="148"/>
      <c r="X48" s="148"/>
      <c r="Y48" s="148"/>
      <c r="Z48" s="148"/>
      <c r="AA48" s="148"/>
      <c r="AB48" s="148"/>
      <c r="AC48" s="72"/>
    </row>
    <row r="49" spans="1:29" ht="15.75" customHeight="1">
      <c r="A49" s="72"/>
      <c r="B49" s="119"/>
      <c r="C49" s="119"/>
      <c r="D49" s="119"/>
      <c r="E49" s="119"/>
      <c r="F49" s="119"/>
      <c r="G49" s="119"/>
      <c r="H49" s="150"/>
      <c r="I49" s="72"/>
      <c r="J49" s="72"/>
      <c r="K49" s="72"/>
      <c r="L49" s="72"/>
      <c r="M49" s="72"/>
      <c r="N49" s="72"/>
      <c r="O49" s="72"/>
      <c r="P49" s="72"/>
      <c r="Q49" s="72"/>
      <c r="R49" s="72"/>
      <c r="S49" s="72"/>
      <c r="T49" s="72"/>
      <c r="U49" s="72"/>
      <c r="V49" s="72"/>
      <c r="W49" s="72"/>
      <c r="X49" s="72"/>
      <c r="Y49" s="72"/>
      <c r="Z49" s="72"/>
      <c r="AA49" s="72"/>
      <c r="AB49" s="72"/>
      <c r="AC49" s="72"/>
    </row>
    <row r="50" spans="1:29" ht="15.75" customHeight="1">
      <c r="A50" s="72"/>
      <c r="B50" s="332" t="s">
        <v>160</v>
      </c>
      <c r="C50" s="333"/>
      <c r="D50" s="334" t="s">
        <v>161</v>
      </c>
      <c r="E50" s="286"/>
      <c r="F50" s="286"/>
      <c r="G50" s="286"/>
      <c r="H50" s="293"/>
      <c r="I50" s="72"/>
      <c r="J50" s="72"/>
      <c r="K50" s="72"/>
      <c r="L50" s="72"/>
      <c r="M50" s="72"/>
      <c r="N50" s="72"/>
      <c r="O50" s="72"/>
      <c r="P50" s="72"/>
      <c r="Q50" s="72"/>
      <c r="R50" s="72"/>
      <c r="S50" s="72"/>
      <c r="T50" s="72"/>
      <c r="U50" s="72"/>
      <c r="V50" s="72"/>
      <c r="W50" s="72"/>
      <c r="X50" s="72"/>
      <c r="Y50" s="72"/>
      <c r="Z50" s="72"/>
      <c r="AA50" s="72"/>
      <c r="AB50" s="72"/>
      <c r="AC50" s="72"/>
    </row>
    <row r="51" spans="1:29" ht="37.5" customHeight="1">
      <c r="A51" s="72"/>
      <c r="B51" s="385" t="s">
        <v>162</v>
      </c>
      <c r="C51" s="293"/>
      <c r="D51" s="389" t="s">
        <v>163</v>
      </c>
      <c r="E51" s="286"/>
      <c r="F51" s="286"/>
      <c r="G51" s="286"/>
      <c r="H51" s="293"/>
      <c r="I51" s="72"/>
      <c r="J51" s="72"/>
      <c r="K51" s="72"/>
      <c r="L51" s="72"/>
      <c r="M51" s="72"/>
      <c r="N51" s="72"/>
      <c r="O51" s="72"/>
      <c r="P51" s="72"/>
      <c r="Q51" s="72"/>
      <c r="R51" s="72"/>
      <c r="S51" s="72"/>
      <c r="T51" s="72"/>
      <c r="U51" s="72"/>
      <c r="V51" s="72"/>
      <c r="W51" s="72"/>
      <c r="X51" s="72"/>
      <c r="Y51" s="72"/>
      <c r="Z51" s="72"/>
      <c r="AA51" s="72"/>
      <c r="AB51" s="72"/>
      <c r="AC51" s="72"/>
    </row>
    <row r="52" spans="1:29" ht="15.75" customHeight="1">
      <c r="A52" s="72"/>
      <c r="B52" s="151"/>
      <c r="C52" s="334" t="s">
        <v>164</v>
      </c>
      <c r="D52" s="286"/>
      <c r="E52" s="286"/>
      <c r="F52" s="286"/>
      <c r="G52" s="287"/>
      <c r="H52" s="137" t="s">
        <v>165</v>
      </c>
      <c r="I52" s="72"/>
      <c r="J52" s="72"/>
      <c r="K52" s="72"/>
      <c r="L52" s="72"/>
      <c r="M52" s="72"/>
      <c r="N52" s="72"/>
      <c r="O52" s="72"/>
      <c r="P52" s="72"/>
      <c r="Q52" s="72"/>
      <c r="R52" s="72"/>
      <c r="S52" s="72"/>
      <c r="T52" s="72"/>
      <c r="U52" s="72"/>
      <c r="V52" s="72"/>
      <c r="W52" s="72"/>
      <c r="X52" s="72"/>
      <c r="Y52" s="72"/>
      <c r="Z52" s="72"/>
      <c r="AA52" s="72"/>
      <c r="AB52" s="72"/>
      <c r="AC52" s="72"/>
    </row>
    <row r="53" spans="1:29" ht="19.5" customHeight="1">
      <c r="A53" s="95"/>
      <c r="B53" s="114" t="s">
        <v>107</v>
      </c>
      <c r="C53" s="374" t="s">
        <v>166</v>
      </c>
      <c r="D53" s="286"/>
      <c r="E53" s="287"/>
      <c r="F53" s="390">
        <f>ROUND(1/12,4)</f>
        <v>8.3299999999999999E-2</v>
      </c>
      <c r="G53" s="287"/>
      <c r="H53" s="152">
        <f>H48*F53</f>
        <v>92.622988277634306</v>
      </c>
      <c r="I53" s="95"/>
      <c r="J53" s="95"/>
      <c r="K53" s="95"/>
      <c r="L53" s="95"/>
      <c r="M53" s="95"/>
      <c r="N53" s="95"/>
      <c r="O53" s="95"/>
      <c r="P53" s="95"/>
      <c r="Q53" s="95"/>
      <c r="R53" s="95"/>
      <c r="S53" s="95"/>
      <c r="T53" s="95"/>
      <c r="U53" s="95"/>
      <c r="V53" s="95"/>
      <c r="W53" s="95"/>
      <c r="X53" s="95"/>
      <c r="Y53" s="95"/>
      <c r="Z53" s="95"/>
      <c r="AA53" s="95"/>
      <c r="AB53" s="95"/>
      <c r="AC53" s="72"/>
    </row>
    <row r="54" spans="1:29" ht="19.5" customHeight="1">
      <c r="A54" s="95"/>
      <c r="B54" s="114" t="s">
        <v>109</v>
      </c>
      <c r="C54" s="374" t="s">
        <v>167</v>
      </c>
      <c r="D54" s="286"/>
      <c r="E54" s="287"/>
      <c r="F54" s="391">
        <v>3.0249999999999999E-2</v>
      </c>
      <c r="G54" s="287"/>
      <c r="H54" s="152">
        <f>H48*F54</f>
        <v>33.635598984375001</v>
      </c>
      <c r="I54" s="95"/>
      <c r="J54" s="95"/>
      <c r="K54" s="95"/>
      <c r="L54" s="95"/>
      <c r="M54" s="95"/>
      <c r="N54" s="95"/>
      <c r="O54" s="95"/>
      <c r="P54" s="95"/>
      <c r="Q54" s="95"/>
      <c r="R54" s="95"/>
      <c r="S54" s="95"/>
      <c r="T54" s="95"/>
      <c r="U54" s="95"/>
      <c r="V54" s="95"/>
      <c r="W54" s="95"/>
      <c r="X54" s="95"/>
      <c r="Y54" s="95"/>
      <c r="Z54" s="95"/>
      <c r="AA54" s="95"/>
      <c r="AB54" s="95"/>
      <c r="AC54" s="72"/>
    </row>
    <row r="55" spans="1:29" ht="19.5" customHeight="1">
      <c r="A55" s="95"/>
      <c r="B55" s="392" t="s">
        <v>168</v>
      </c>
      <c r="C55" s="286"/>
      <c r="D55" s="286"/>
      <c r="E55" s="286"/>
      <c r="F55" s="286"/>
      <c r="G55" s="287"/>
      <c r="H55" s="153">
        <f>SUM(H53:H54)</f>
        <v>126.25858726200931</v>
      </c>
      <c r="I55" s="95"/>
      <c r="J55" s="95"/>
      <c r="K55" s="95"/>
      <c r="L55" s="95"/>
      <c r="M55" s="95"/>
      <c r="N55" s="95"/>
      <c r="O55" s="95"/>
      <c r="P55" s="95"/>
      <c r="Q55" s="95"/>
      <c r="R55" s="95"/>
      <c r="S55" s="95"/>
      <c r="T55" s="95"/>
      <c r="U55" s="95"/>
      <c r="V55" s="95"/>
      <c r="W55" s="95"/>
      <c r="X55" s="95"/>
      <c r="Y55" s="95"/>
      <c r="Z55" s="95"/>
      <c r="AA55" s="95"/>
      <c r="AB55" s="95"/>
      <c r="AC55" s="72"/>
    </row>
    <row r="56" spans="1:29" ht="19.5" customHeight="1">
      <c r="A56" s="95"/>
      <c r="B56" s="123" t="s">
        <v>111</v>
      </c>
      <c r="C56" s="120" t="s">
        <v>169</v>
      </c>
      <c r="D56" s="154"/>
      <c r="E56" s="155"/>
      <c r="F56" s="156"/>
      <c r="G56" s="157">
        <f>F69</f>
        <v>0.36800000000000005</v>
      </c>
      <c r="H56" s="152">
        <f>G56*H55</f>
        <v>46.46316011241943</v>
      </c>
      <c r="I56" s="95"/>
      <c r="J56" s="95"/>
      <c r="K56" s="95"/>
      <c r="L56" s="95"/>
      <c r="M56" s="95"/>
      <c r="N56" s="95"/>
      <c r="O56" s="95"/>
      <c r="P56" s="95"/>
      <c r="Q56" s="95"/>
      <c r="R56" s="95"/>
      <c r="S56" s="95"/>
      <c r="T56" s="95"/>
      <c r="U56" s="95"/>
      <c r="V56" s="95"/>
      <c r="W56" s="95"/>
      <c r="X56" s="95"/>
      <c r="Y56" s="95"/>
      <c r="Z56" s="95"/>
      <c r="AA56" s="95"/>
      <c r="AB56" s="95"/>
      <c r="AC56" s="72"/>
    </row>
    <row r="57" spans="1:29" ht="29.25" customHeight="1">
      <c r="A57" s="158"/>
      <c r="B57" s="385" t="s">
        <v>170</v>
      </c>
      <c r="C57" s="286"/>
      <c r="D57" s="286"/>
      <c r="E57" s="286"/>
      <c r="F57" s="286"/>
      <c r="G57" s="287"/>
      <c r="H57" s="159">
        <f>SUM(H55:H56)</f>
        <v>172.72174737442873</v>
      </c>
      <c r="I57" s="158"/>
      <c r="J57" s="158"/>
      <c r="K57" s="158"/>
      <c r="L57" s="158"/>
      <c r="M57" s="158"/>
      <c r="N57" s="158"/>
      <c r="O57" s="158"/>
      <c r="P57" s="158"/>
      <c r="Q57" s="158"/>
      <c r="R57" s="158"/>
      <c r="S57" s="158"/>
      <c r="T57" s="158"/>
      <c r="U57" s="158"/>
      <c r="V57" s="158"/>
      <c r="W57" s="158"/>
      <c r="X57" s="158"/>
      <c r="Y57" s="158"/>
      <c r="Z57" s="158"/>
      <c r="AA57" s="158"/>
      <c r="AB57" s="158"/>
      <c r="AC57" s="72"/>
    </row>
    <row r="58" spans="1:29" ht="13.5" customHeight="1">
      <c r="A58" s="72"/>
      <c r="B58" s="160"/>
      <c r="C58" s="119"/>
      <c r="D58" s="119"/>
      <c r="E58" s="119"/>
      <c r="F58" s="119"/>
      <c r="G58" s="119"/>
      <c r="H58" s="161"/>
      <c r="I58" s="72"/>
      <c r="J58" s="72"/>
      <c r="K58" s="72"/>
      <c r="L58" s="72"/>
      <c r="M58" s="72"/>
      <c r="N58" s="72"/>
      <c r="O58" s="72"/>
      <c r="P58" s="72"/>
      <c r="Q58" s="72"/>
      <c r="R58" s="72"/>
      <c r="S58" s="72"/>
      <c r="T58" s="72"/>
      <c r="U58" s="72"/>
      <c r="V58" s="72"/>
      <c r="W58" s="72"/>
      <c r="X58" s="72"/>
      <c r="Y58" s="72"/>
      <c r="Z58" s="72"/>
      <c r="AA58" s="72"/>
      <c r="AB58" s="72"/>
      <c r="AC58" s="72"/>
    </row>
    <row r="59" spans="1:29" ht="37.5" customHeight="1">
      <c r="A59" s="72"/>
      <c r="B59" s="385" t="s">
        <v>171</v>
      </c>
      <c r="C59" s="293"/>
      <c r="D59" s="389" t="s">
        <v>172</v>
      </c>
      <c r="E59" s="286"/>
      <c r="F59" s="286"/>
      <c r="G59" s="286"/>
      <c r="H59" s="293"/>
      <c r="I59" s="72"/>
      <c r="J59" s="72"/>
      <c r="K59" s="72"/>
      <c r="L59" s="72"/>
      <c r="M59" s="72"/>
      <c r="N59" s="72"/>
      <c r="O59" s="72"/>
      <c r="P59" s="72"/>
      <c r="Q59" s="72"/>
      <c r="R59" s="72"/>
      <c r="S59" s="72"/>
      <c r="T59" s="72"/>
      <c r="U59" s="72"/>
      <c r="V59" s="72"/>
      <c r="W59" s="72"/>
      <c r="X59" s="72"/>
      <c r="Y59" s="72"/>
      <c r="Z59" s="72"/>
      <c r="AA59" s="72"/>
      <c r="AB59" s="72"/>
      <c r="AC59" s="72"/>
    </row>
    <row r="60" spans="1:29" ht="15.75" customHeight="1">
      <c r="A60" s="72"/>
      <c r="B60" s="162"/>
      <c r="C60" s="334" t="s">
        <v>164</v>
      </c>
      <c r="D60" s="286"/>
      <c r="E60" s="287"/>
      <c r="F60" s="346" t="s">
        <v>173</v>
      </c>
      <c r="G60" s="393"/>
      <c r="H60" s="163" t="s">
        <v>165</v>
      </c>
      <c r="I60" s="72"/>
      <c r="J60" s="72"/>
      <c r="K60" s="72"/>
      <c r="L60" s="72"/>
      <c r="M60" s="72"/>
      <c r="N60" s="72"/>
      <c r="O60" s="72"/>
      <c r="P60" s="72"/>
      <c r="Q60" s="72"/>
      <c r="R60" s="72"/>
      <c r="S60" s="72"/>
      <c r="T60" s="72"/>
      <c r="U60" s="72"/>
      <c r="V60" s="72"/>
      <c r="W60" s="72"/>
      <c r="X60" s="72"/>
      <c r="Y60" s="72"/>
      <c r="Z60" s="72"/>
      <c r="AA60" s="72"/>
      <c r="AB60" s="72"/>
      <c r="AC60" s="72"/>
    </row>
    <row r="61" spans="1:29" ht="17.25" customHeight="1">
      <c r="A61" s="95"/>
      <c r="B61" s="114" t="s">
        <v>107</v>
      </c>
      <c r="C61" s="374" t="s">
        <v>174</v>
      </c>
      <c r="D61" s="286"/>
      <c r="E61" s="287"/>
      <c r="F61" s="390">
        <v>0.2</v>
      </c>
      <c r="G61" s="287"/>
      <c r="H61" s="152">
        <f t="shared" ref="H61:H68" si="0">ROUND($H$48*F61,2)</f>
        <v>222.38</v>
      </c>
      <c r="I61" s="95"/>
      <c r="J61" s="95"/>
      <c r="K61" s="95"/>
      <c r="L61" s="95"/>
      <c r="M61" s="95"/>
      <c r="N61" s="95"/>
      <c r="O61" s="95"/>
      <c r="P61" s="95"/>
      <c r="Q61" s="95"/>
      <c r="R61" s="95"/>
      <c r="S61" s="95"/>
      <c r="T61" s="95"/>
      <c r="U61" s="95"/>
      <c r="V61" s="95"/>
      <c r="W61" s="95"/>
      <c r="X61" s="95"/>
      <c r="Y61" s="95"/>
      <c r="Z61" s="95"/>
      <c r="AA61" s="95"/>
      <c r="AB61" s="95"/>
      <c r="AC61" s="72"/>
    </row>
    <row r="62" spans="1:29" ht="17.25" customHeight="1">
      <c r="A62" s="95"/>
      <c r="B62" s="114" t="s">
        <v>109</v>
      </c>
      <c r="C62" s="374" t="s">
        <v>175</v>
      </c>
      <c r="D62" s="286"/>
      <c r="E62" s="287"/>
      <c r="F62" s="390">
        <v>2.5000000000000001E-2</v>
      </c>
      <c r="G62" s="287"/>
      <c r="H62" s="152">
        <f t="shared" si="0"/>
        <v>27.8</v>
      </c>
      <c r="I62" s="95"/>
      <c r="J62" s="95"/>
      <c r="K62" s="95"/>
      <c r="L62" s="95"/>
      <c r="M62" s="95"/>
      <c r="N62" s="95"/>
      <c r="O62" s="95"/>
      <c r="P62" s="95"/>
      <c r="Q62" s="95"/>
      <c r="R62" s="95"/>
      <c r="S62" s="95"/>
      <c r="T62" s="95"/>
      <c r="U62" s="95"/>
      <c r="V62" s="95"/>
      <c r="W62" s="95"/>
      <c r="X62" s="95"/>
      <c r="Y62" s="95"/>
      <c r="Z62" s="95"/>
      <c r="AA62" s="95"/>
      <c r="AB62" s="95"/>
      <c r="AC62" s="72"/>
    </row>
    <row r="63" spans="1:29" ht="17.25" customHeight="1">
      <c r="A63" s="95"/>
      <c r="B63" s="114" t="s">
        <v>111</v>
      </c>
      <c r="C63" s="374" t="s">
        <v>176</v>
      </c>
      <c r="D63" s="286"/>
      <c r="E63" s="287"/>
      <c r="F63" s="390">
        <f>('1-ABA-DE-CARREGAMENTO'!C49*'1-ABA-DE-CARREGAMENTO'!C50)/100</f>
        <v>0.03</v>
      </c>
      <c r="G63" s="287"/>
      <c r="H63" s="152">
        <f t="shared" si="0"/>
        <v>33.36</v>
      </c>
      <c r="I63" s="95"/>
      <c r="J63" s="95"/>
      <c r="K63" s="95"/>
      <c r="L63" s="95"/>
      <c r="M63" s="95"/>
      <c r="N63" s="95"/>
      <c r="O63" s="95"/>
      <c r="P63" s="95"/>
      <c r="Q63" s="95"/>
      <c r="R63" s="95"/>
      <c r="S63" s="95"/>
      <c r="T63" s="95"/>
      <c r="U63" s="95"/>
      <c r="V63" s="95"/>
      <c r="W63" s="95"/>
      <c r="X63" s="95"/>
      <c r="Y63" s="95"/>
      <c r="Z63" s="95"/>
      <c r="AA63" s="95"/>
      <c r="AB63" s="95"/>
      <c r="AC63" s="72"/>
    </row>
    <row r="64" spans="1:29" ht="17.25" customHeight="1">
      <c r="A64" s="95"/>
      <c r="B64" s="114" t="s">
        <v>114</v>
      </c>
      <c r="C64" s="374" t="s">
        <v>177</v>
      </c>
      <c r="D64" s="286"/>
      <c r="E64" s="287"/>
      <c r="F64" s="390">
        <v>1.4999999999999999E-2</v>
      </c>
      <c r="G64" s="287"/>
      <c r="H64" s="152">
        <f t="shared" si="0"/>
        <v>16.68</v>
      </c>
      <c r="I64" s="95"/>
      <c r="J64" s="95"/>
      <c r="K64" s="95"/>
      <c r="L64" s="95"/>
      <c r="M64" s="95"/>
      <c r="N64" s="95"/>
      <c r="O64" s="95"/>
      <c r="P64" s="95"/>
      <c r="Q64" s="95"/>
      <c r="R64" s="95"/>
      <c r="S64" s="95"/>
      <c r="T64" s="95"/>
      <c r="U64" s="95"/>
      <c r="V64" s="95"/>
      <c r="W64" s="95"/>
      <c r="X64" s="95"/>
      <c r="Y64" s="95"/>
      <c r="Z64" s="95"/>
      <c r="AA64" s="95"/>
      <c r="AB64" s="95"/>
      <c r="AC64" s="72"/>
    </row>
    <row r="65" spans="1:29" ht="17.25" customHeight="1">
      <c r="A65" s="95"/>
      <c r="B65" s="114" t="s">
        <v>145</v>
      </c>
      <c r="C65" s="374" t="s">
        <v>178</v>
      </c>
      <c r="D65" s="286"/>
      <c r="E65" s="287"/>
      <c r="F65" s="390">
        <v>0.01</v>
      </c>
      <c r="G65" s="287"/>
      <c r="H65" s="152">
        <f t="shared" si="0"/>
        <v>11.12</v>
      </c>
      <c r="I65" s="95"/>
      <c r="J65" s="95"/>
      <c r="K65" s="95"/>
      <c r="L65" s="95"/>
      <c r="M65" s="95"/>
      <c r="N65" s="95"/>
      <c r="O65" s="95"/>
      <c r="P65" s="95"/>
      <c r="Q65" s="95"/>
      <c r="R65" s="95"/>
      <c r="S65" s="95"/>
      <c r="T65" s="95"/>
      <c r="U65" s="95"/>
      <c r="V65" s="95"/>
      <c r="W65" s="95"/>
      <c r="X65" s="95"/>
      <c r="Y65" s="95"/>
      <c r="Z65" s="95"/>
      <c r="AA65" s="95"/>
      <c r="AB65" s="95"/>
      <c r="AC65" s="72"/>
    </row>
    <row r="66" spans="1:29" ht="17.25" customHeight="1">
      <c r="A66" s="95"/>
      <c r="B66" s="114" t="s">
        <v>147</v>
      </c>
      <c r="C66" s="374" t="s">
        <v>179</v>
      </c>
      <c r="D66" s="286"/>
      <c r="E66" s="287"/>
      <c r="F66" s="390">
        <v>6.0000000000000001E-3</v>
      </c>
      <c r="G66" s="287"/>
      <c r="H66" s="152">
        <f t="shared" si="0"/>
        <v>6.67</v>
      </c>
      <c r="I66" s="95"/>
      <c r="J66" s="95"/>
      <c r="K66" s="95"/>
      <c r="L66" s="95"/>
      <c r="M66" s="95"/>
      <c r="N66" s="95"/>
      <c r="O66" s="95"/>
      <c r="P66" s="95"/>
      <c r="Q66" s="95"/>
      <c r="R66" s="95"/>
      <c r="S66" s="95"/>
      <c r="T66" s="95"/>
      <c r="U66" s="95"/>
      <c r="V66" s="95"/>
      <c r="W66" s="95"/>
      <c r="X66" s="95"/>
      <c r="Y66" s="95"/>
      <c r="Z66" s="95"/>
      <c r="AA66" s="95"/>
      <c r="AB66" s="95"/>
      <c r="AC66" s="72"/>
    </row>
    <row r="67" spans="1:29" ht="17.25" customHeight="1">
      <c r="A67" s="95"/>
      <c r="B67" s="114" t="s">
        <v>149</v>
      </c>
      <c r="C67" s="374" t="s">
        <v>180</v>
      </c>
      <c r="D67" s="286"/>
      <c r="E67" s="287"/>
      <c r="F67" s="390">
        <v>2E-3</v>
      </c>
      <c r="G67" s="287"/>
      <c r="H67" s="152">
        <f t="shared" si="0"/>
        <v>2.2200000000000002</v>
      </c>
      <c r="I67" s="95"/>
      <c r="J67" s="95"/>
      <c r="K67" s="95"/>
      <c r="L67" s="95"/>
      <c r="M67" s="95"/>
      <c r="N67" s="95"/>
      <c r="O67" s="95"/>
      <c r="P67" s="95"/>
      <c r="Q67" s="95"/>
      <c r="R67" s="95"/>
      <c r="S67" s="95"/>
      <c r="T67" s="95"/>
      <c r="U67" s="95"/>
      <c r="V67" s="95"/>
      <c r="W67" s="95"/>
      <c r="X67" s="95"/>
      <c r="Y67" s="95"/>
      <c r="Z67" s="95"/>
      <c r="AA67" s="95"/>
      <c r="AB67" s="95"/>
      <c r="AC67" s="72"/>
    </row>
    <row r="68" spans="1:29" ht="17.25" customHeight="1">
      <c r="A68" s="95"/>
      <c r="B68" s="114" t="s">
        <v>151</v>
      </c>
      <c r="C68" s="374" t="s">
        <v>181</v>
      </c>
      <c r="D68" s="286"/>
      <c r="E68" s="287"/>
      <c r="F68" s="390">
        <v>0.08</v>
      </c>
      <c r="G68" s="287"/>
      <c r="H68" s="152">
        <f t="shared" si="0"/>
        <v>88.95</v>
      </c>
      <c r="I68" s="95"/>
      <c r="J68" s="95"/>
      <c r="K68" s="95"/>
      <c r="L68" s="95"/>
      <c r="M68" s="95"/>
      <c r="N68" s="95"/>
      <c r="O68" s="95"/>
      <c r="P68" s="95"/>
      <c r="Q68" s="95"/>
      <c r="R68" s="95"/>
      <c r="S68" s="95"/>
      <c r="T68" s="95"/>
      <c r="U68" s="95"/>
      <c r="V68" s="95"/>
      <c r="W68" s="95"/>
      <c r="X68" s="95"/>
      <c r="Y68" s="95"/>
      <c r="Z68" s="95"/>
      <c r="AA68" s="95"/>
      <c r="AB68" s="95"/>
      <c r="AC68" s="72"/>
    </row>
    <row r="69" spans="1:29" ht="31.5" customHeight="1">
      <c r="A69" s="148"/>
      <c r="B69" s="404" t="s">
        <v>182</v>
      </c>
      <c r="C69" s="286"/>
      <c r="D69" s="286"/>
      <c r="E69" s="287"/>
      <c r="F69" s="405">
        <f>SUM(F61:G68)</f>
        <v>0.36800000000000005</v>
      </c>
      <c r="G69" s="287"/>
      <c r="H69" s="164">
        <f>SUM(H61:H68)</f>
        <v>409.18000000000006</v>
      </c>
      <c r="I69" s="148"/>
      <c r="J69" s="148"/>
      <c r="K69" s="148"/>
      <c r="L69" s="148"/>
      <c r="M69" s="148"/>
      <c r="N69" s="148"/>
      <c r="O69" s="148"/>
      <c r="P69" s="148"/>
      <c r="Q69" s="148"/>
      <c r="R69" s="148"/>
      <c r="S69" s="148"/>
      <c r="T69" s="148"/>
      <c r="U69" s="148"/>
      <c r="V69" s="148"/>
      <c r="W69" s="148"/>
      <c r="X69" s="148"/>
      <c r="Y69" s="148"/>
      <c r="Z69" s="148"/>
      <c r="AA69" s="148"/>
      <c r="AB69" s="148"/>
      <c r="AC69" s="72"/>
    </row>
    <row r="70" spans="1:29" ht="12.75" customHeight="1">
      <c r="A70" s="72"/>
      <c r="B70" s="160"/>
      <c r="C70" s="165"/>
      <c r="D70" s="165"/>
      <c r="E70" s="165"/>
      <c r="F70" s="166"/>
      <c r="G70" s="166"/>
      <c r="H70" s="167"/>
      <c r="I70" s="72"/>
      <c r="J70" s="72"/>
      <c r="K70" s="72"/>
      <c r="L70" s="72"/>
      <c r="M70" s="72"/>
      <c r="N70" s="72"/>
      <c r="O70" s="72"/>
      <c r="P70" s="72"/>
      <c r="Q70" s="72"/>
      <c r="R70" s="72"/>
      <c r="S70" s="72"/>
      <c r="T70" s="72"/>
      <c r="U70" s="72"/>
      <c r="V70" s="72"/>
      <c r="W70" s="72"/>
      <c r="X70" s="72"/>
      <c r="Y70" s="72"/>
      <c r="Z70" s="72"/>
      <c r="AA70" s="72"/>
      <c r="AB70" s="72"/>
      <c r="AC70" s="72"/>
    </row>
    <row r="71" spans="1:29" ht="21.75" customHeight="1">
      <c r="A71" s="72"/>
      <c r="B71" s="385" t="s">
        <v>183</v>
      </c>
      <c r="C71" s="293"/>
      <c r="D71" s="389" t="s">
        <v>184</v>
      </c>
      <c r="E71" s="286"/>
      <c r="F71" s="286"/>
      <c r="G71" s="286"/>
      <c r="H71" s="293"/>
      <c r="I71" s="72"/>
      <c r="J71" s="72"/>
      <c r="K71" s="72"/>
      <c r="L71" s="72"/>
      <c r="M71" s="72"/>
      <c r="N71" s="72"/>
      <c r="O71" s="72"/>
      <c r="P71" s="72"/>
      <c r="Q71" s="72"/>
      <c r="R71" s="72"/>
      <c r="S71" s="72"/>
      <c r="T71" s="72"/>
      <c r="U71" s="72"/>
      <c r="V71" s="72"/>
      <c r="W71" s="72"/>
      <c r="X71" s="72"/>
      <c r="Y71" s="72"/>
      <c r="Z71" s="72"/>
      <c r="AA71" s="72"/>
      <c r="AB71" s="72"/>
      <c r="AC71" s="72"/>
    </row>
    <row r="72" spans="1:29" ht="15.75" customHeight="1">
      <c r="A72" s="72"/>
      <c r="B72" s="162"/>
      <c r="C72" s="406" t="s">
        <v>164</v>
      </c>
      <c r="D72" s="298"/>
      <c r="E72" s="298"/>
      <c r="F72" s="298"/>
      <c r="G72" s="407"/>
      <c r="H72" s="259" t="s">
        <v>165</v>
      </c>
      <c r="I72" s="72"/>
      <c r="J72" s="72"/>
      <c r="K72" s="72"/>
      <c r="L72" s="72"/>
      <c r="M72" s="72"/>
      <c r="N72" s="72"/>
      <c r="O72" s="72"/>
      <c r="P72" s="72"/>
      <c r="Q72" s="72"/>
      <c r="R72" s="72"/>
      <c r="S72" s="72"/>
      <c r="T72" s="72"/>
      <c r="U72" s="72"/>
      <c r="V72" s="72"/>
      <c r="W72" s="72"/>
      <c r="X72" s="72"/>
      <c r="Y72" s="72"/>
      <c r="Z72" s="72"/>
      <c r="AA72" s="72"/>
      <c r="AB72" s="72"/>
      <c r="AC72" s="72"/>
    </row>
    <row r="73" spans="1:29" ht="16.5" customHeight="1">
      <c r="A73" s="95"/>
      <c r="B73" s="408" t="s">
        <v>107</v>
      </c>
      <c r="C73" s="410" t="s">
        <v>318</v>
      </c>
      <c r="D73" s="394" t="s">
        <v>319</v>
      </c>
      <c r="E73" s="395"/>
      <c r="F73" s="396">
        <f>H34</f>
        <v>1078.8204545454546</v>
      </c>
      <c r="G73" s="395"/>
      <c r="H73" s="409">
        <f>IF(F75&lt;=0,"-",ROUND((((F77*F75)*2)-(F73*0.06))*(1-0.0925),2)*1)</f>
        <v>62.5</v>
      </c>
      <c r="I73" s="168"/>
      <c r="J73" s="95"/>
      <c r="K73" s="95"/>
      <c r="L73" s="95"/>
      <c r="M73" s="95"/>
      <c r="N73" s="95"/>
      <c r="O73" s="95"/>
      <c r="P73" s="95"/>
      <c r="Q73" s="95"/>
      <c r="R73" s="95"/>
      <c r="S73" s="95"/>
      <c r="T73" s="95"/>
      <c r="U73" s="95"/>
      <c r="V73" s="95"/>
      <c r="W73" s="95"/>
      <c r="X73" s="95"/>
      <c r="Y73" s="95"/>
      <c r="Z73" s="95"/>
      <c r="AA73" s="95"/>
      <c r="AB73" s="95"/>
      <c r="AC73" s="72"/>
    </row>
    <row r="74" spans="1:29" ht="16.5" customHeight="1">
      <c r="A74" s="95"/>
      <c r="B74" s="324"/>
      <c r="C74" s="411"/>
      <c r="D74" s="412" t="s">
        <v>187</v>
      </c>
      <c r="E74" s="398"/>
      <c r="F74" s="397">
        <f>'1-ABA-DE-CARREGAMENTO'!C57</f>
        <v>2</v>
      </c>
      <c r="G74" s="398"/>
      <c r="H74" s="324"/>
      <c r="I74" s="95"/>
      <c r="J74" s="95"/>
      <c r="K74" s="95"/>
      <c r="L74" s="95"/>
      <c r="M74" s="95"/>
      <c r="N74" s="95"/>
      <c r="O74" s="95"/>
      <c r="P74" s="95"/>
      <c r="Q74" s="95"/>
      <c r="R74" s="95"/>
      <c r="S74" s="95"/>
      <c r="T74" s="95"/>
      <c r="U74" s="95"/>
      <c r="V74" s="95"/>
      <c r="W74" s="95"/>
      <c r="X74" s="95"/>
      <c r="Y74" s="95"/>
      <c r="Z74" s="95"/>
      <c r="AA74" s="95"/>
      <c r="AB74" s="95"/>
      <c r="AC74" s="72"/>
    </row>
    <row r="75" spans="1:29" ht="32.25" customHeight="1">
      <c r="A75" s="95"/>
      <c r="B75" s="325"/>
      <c r="C75" s="339"/>
      <c r="D75" s="413" t="s">
        <v>320</v>
      </c>
      <c r="E75" s="400"/>
      <c r="F75" s="399">
        <f>'1-ABA-DE-CARREGAMENTO'!C56</f>
        <v>3.34</v>
      </c>
      <c r="G75" s="400"/>
      <c r="H75" s="325"/>
      <c r="I75" s="168"/>
      <c r="J75" s="95"/>
      <c r="K75" s="95"/>
      <c r="L75" s="95"/>
      <c r="M75" s="95"/>
      <c r="N75" s="95"/>
      <c r="O75" s="95"/>
      <c r="P75" s="95"/>
      <c r="Q75" s="95"/>
      <c r="R75" s="95"/>
      <c r="S75" s="95"/>
      <c r="T75" s="95"/>
      <c r="U75" s="95"/>
      <c r="V75" s="95"/>
      <c r="W75" s="95"/>
      <c r="X75" s="95"/>
      <c r="Y75" s="95"/>
      <c r="Z75" s="95"/>
      <c r="AA75" s="95"/>
      <c r="AB75" s="95"/>
      <c r="AC75" s="72"/>
    </row>
    <row r="76" spans="1:29" ht="27.75" customHeight="1">
      <c r="A76" s="95"/>
      <c r="B76" s="408" t="s">
        <v>109</v>
      </c>
      <c r="C76" s="414" t="s">
        <v>189</v>
      </c>
      <c r="D76" s="415" t="s">
        <v>321</v>
      </c>
      <c r="E76" s="416"/>
      <c r="F76" s="401">
        <f>'1-ABA-DE-CARREGAMENTO'!C54</f>
        <v>10.09</v>
      </c>
      <c r="G76" s="395"/>
      <c r="H76" s="402">
        <f>ROUND(((F76*F77)-((F76*F77)*F78))*(1-0.0925),2)</f>
        <v>148.34</v>
      </c>
      <c r="I76" s="168"/>
      <c r="J76" s="95"/>
      <c r="K76" s="95"/>
      <c r="L76" s="95"/>
      <c r="M76" s="95"/>
      <c r="N76" s="95"/>
      <c r="O76" s="95"/>
      <c r="P76" s="95"/>
      <c r="Q76" s="95"/>
      <c r="R76" s="95"/>
      <c r="S76" s="95"/>
      <c r="T76" s="95"/>
      <c r="U76" s="95"/>
      <c r="V76" s="95"/>
      <c r="W76" s="95"/>
      <c r="X76" s="95"/>
      <c r="Y76" s="95"/>
      <c r="Z76" s="95"/>
      <c r="AA76" s="95"/>
      <c r="AB76" s="95"/>
      <c r="AC76" s="72"/>
    </row>
    <row r="77" spans="1:29" ht="16.5" customHeight="1">
      <c r="A77" s="95"/>
      <c r="B77" s="324"/>
      <c r="C77" s="324"/>
      <c r="D77" s="412" t="s">
        <v>191</v>
      </c>
      <c r="E77" s="398"/>
      <c r="F77" s="397">
        <f>'1-ABA-DE-CARREGAMENTO'!C55</f>
        <v>20</v>
      </c>
      <c r="G77" s="398"/>
      <c r="H77" s="324"/>
      <c r="I77" s="168"/>
      <c r="J77" s="95"/>
      <c r="K77" s="95"/>
      <c r="L77" s="95"/>
      <c r="M77" s="95"/>
      <c r="N77" s="95"/>
      <c r="O77" s="95"/>
      <c r="P77" s="95"/>
      <c r="Q77" s="95"/>
      <c r="R77" s="95"/>
      <c r="S77" s="95"/>
      <c r="T77" s="95"/>
      <c r="U77" s="95"/>
      <c r="V77" s="95"/>
      <c r="W77" s="95"/>
      <c r="X77" s="95"/>
      <c r="Y77" s="95"/>
      <c r="Z77" s="95"/>
      <c r="AA77" s="95"/>
      <c r="AB77" s="95"/>
      <c r="AC77" s="72"/>
    </row>
    <row r="78" spans="1:29" ht="16.5" customHeight="1">
      <c r="A78" s="95"/>
      <c r="B78" s="325"/>
      <c r="C78" s="325"/>
      <c r="D78" s="418" t="s">
        <v>192</v>
      </c>
      <c r="E78" s="400"/>
      <c r="F78" s="403">
        <f>'1-ABA-DE-CARREGAMENTO'!C52</f>
        <v>0.19</v>
      </c>
      <c r="G78" s="400"/>
      <c r="H78" s="325"/>
      <c r="I78" s="168"/>
      <c r="J78" s="168"/>
      <c r="K78" s="95"/>
      <c r="L78" s="95"/>
      <c r="M78" s="95"/>
      <c r="N78" s="95"/>
      <c r="O78" s="95"/>
      <c r="P78" s="95"/>
      <c r="Q78" s="95"/>
      <c r="R78" s="95"/>
      <c r="S78" s="95"/>
      <c r="T78" s="95"/>
      <c r="U78" s="95"/>
      <c r="V78" s="95"/>
      <c r="W78" s="95"/>
      <c r="X78" s="95"/>
      <c r="Y78" s="95"/>
      <c r="Z78" s="95"/>
      <c r="AA78" s="95"/>
      <c r="AB78" s="95"/>
      <c r="AC78" s="72"/>
    </row>
    <row r="79" spans="1:29" ht="16.5" customHeight="1">
      <c r="A79" s="95"/>
      <c r="B79" s="169" t="s">
        <v>111</v>
      </c>
      <c r="C79" s="380" t="s">
        <v>193</v>
      </c>
      <c r="D79" s="353"/>
      <c r="E79" s="353"/>
      <c r="F79" s="353"/>
      <c r="G79" s="359"/>
      <c r="H79" s="170">
        <v>0</v>
      </c>
      <c r="I79" s="95"/>
      <c r="J79" s="168"/>
      <c r="K79" s="95"/>
      <c r="L79" s="95"/>
      <c r="M79" s="95"/>
      <c r="N79" s="95"/>
      <c r="O79" s="95"/>
      <c r="P79" s="95"/>
      <c r="Q79" s="95"/>
      <c r="R79" s="95"/>
      <c r="S79" s="95"/>
      <c r="T79" s="95"/>
      <c r="U79" s="95"/>
      <c r="V79" s="95"/>
      <c r="W79" s="95"/>
      <c r="X79" s="95"/>
      <c r="Y79" s="95"/>
      <c r="Z79" s="95"/>
      <c r="AA79" s="95"/>
      <c r="AB79" s="95"/>
      <c r="AC79" s="72"/>
    </row>
    <row r="80" spans="1:29" ht="32.25" customHeight="1">
      <c r="A80" s="95"/>
      <c r="B80" s="114" t="s">
        <v>114</v>
      </c>
      <c r="C80" s="363" t="s">
        <v>194</v>
      </c>
      <c r="D80" s="286"/>
      <c r="E80" s="286"/>
      <c r="F80" s="286"/>
      <c r="G80" s="287"/>
      <c r="H80" s="171">
        <f>'1-ABA-DE-CARREGAMENTO'!C59</f>
        <v>17.32</v>
      </c>
      <c r="I80" s="95"/>
      <c r="J80" s="95"/>
      <c r="K80" s="95"/>
      <c r="L80" s="95"/>
      <c r="M80" s="95"/>
      <c r="N80" s="95"/>
      <c r="O80" s="95"/>
      <c r="P80" s="95"/>
      <c r="Q80" s="95"/>
      <c r="R80" s="95"/>
      <c r="S80" s="95"/>
      <c r="T80" s="95"/>
      <c r="U80" s="95"/>
      <c r="V80" s="95"/>
      <c r="W80" s="95"/>
      <c r="X80" s="95"/>
      <c r="Y80" s="95"/>
      <c r="Z80" s="95"/>
      <c r="AA80" s="95"/>
      <c r="AB80" s="95"/>
      <c r="AC80" s="72"/>
    </row>
    <row r="81" spans="1:29" ht="16.5" customHeight="1">
      <c r="A81" s="95"/>
      <c r="B81" s="114" t="s">
        <v>145</v>
      </c>
      <c r="C81" s="374" t="s">
        <v>195</v>
      </c>
      <c r="D81" s="286"/>
      <c r="E81" s="286"/>
      <c r="F81" s="286"/>
      <c r="G81" s="287"/>
      <c r="H81" s="171">
        <v>0</v>
      </c>
      <c r="I81" s="95"/>
      <c r="J81" s="95"/>
      <c r="K81" s="95"/>
      <c r="L81" s="95"/>
      <c r="M81" s="95"/>
      <c r="N81" s="95"/>
      <c r="O81" s="95"/>
      <c r="P81" s="95"/>
      <c r="Q81" s="95"/>
      <c r="R81" s="95"/>
      <c r="S81" s="95"/>
      <c r="T81" s="95"/>
      <c r="U81" s="95"/>
      <c r="V81" s="95"/>
      <c r="W81" s="95"/>
      <c r="X81" s="95"/>
      <c r="Y81" s="95"/>
      <c r="Z81" s="95"/>
      <c r="AA81" s="95"/>
      <c r="AB81" s="95"/>
      <c r="AC81" s="72"/>
    </row>
    <row r="82" spans="1:29" ht="16.5" customHeight="1">
      <c r="A82" s="95"/>
      <c r="B82" s="336" t="s">
        <v>147</v>
      </c>
      <c r="C82" s="420" t="s">
        <v>158</v>
      </c>
      <c r="D82" s="417"/>
      <c r="E82" s="286"/>
      <c r="F82" s="286"/>
      <c r="G82" s="287"/>
      <c r="H82" s="171">
        <v>0</v>
      </c>
      <c r="I82" s="95"/>
      <c r="J82" s="95"/>
      <c r="K82" s="95"/>
      <c r="L82" s="95"/>
      <c r="M82" s="95"/>
      <c r="N82" s="95"/>
      <c r="O82" s="95"/>
      <c r="P82" s="95"/>
      <c r="Q82" s="95"/>
      <c r="R82" s="95"/>
      <c r="S82" s="95"/>
      <c r="T82" s="95"/>
      <c r="U82" s="95"/>
      <c r="V82" s="95"/>
      <c r="W82" s="95"/>
      <c r="X82" s="95"/>
      <c r="Y82" s="95"/>
      <c r="Z82" s="95"/>
      <c r="AA82" s="95"/>
      <c r="AB82" s="95"/>
      <c r="AC82" s="95"/>
    </row>
    <row r="83" spans="1:29" ht="16.5" customHeight="1">
      <c r="A83" s="95"/>
      <c r="B83" s="419"/>
      <c r="C83" s="324"/>
      <c r="D83" s="417"/>
      <c r="E83" s="286"/>
      <c r="F83" s="286"/>
      <c r="G83" s="287"/>
      <c r="H83" s="171">
        <v>0</v>
      </c>
      <c r="I83" s="95"/>
      <c r="J83" s="95"/>
      <c r="K83" s="95"/>
      <c r="L83" s="95"/>
      <c r="M83" s="95"/>
      <c r="N83" s="95"/>
      <c r="O83" s="95"/>
      <c r="P83" s="95"/>
      <c r="Q83" s="95"/>
      <c r="R83" s="95"/>
      <c r="S83" s="95"/>
      <c r="T83" s="95"/>
      <c r="U83" s="95"/>
      <c r="V83" s="95"/>
      <c r="W83" s="95"/>
      <c r="X83" s="95"/>
      <c r="Y83" s="95"/>
      <c r="Z83" s="95"/>
      <c r="AA83" s="95"/>
      <c r="AB83" s="95"/>
      <c r="AC83" s="95"/>
    </row>
    <row r="84" spans="1:29" ht="16.5" customHeight="1">
      <c r="A84" s="95"/>
      <c r="B84" s="337"/>
      <c r="C84" s="325"/>
      <c r="D84" s="417"/>
      <c r="E84" s="286"/>
      <c r="F84" s="286"/>
      <c r="G84" s="287"/>
      <c r="H84" s="171">
        <v>0</v>
      </c>
      <c r="I84" s="95"/>
      <c r="J84" s="95"/>
      <c r="K84" s="95"/>
      <c r="L84" s="95"/>
      <c r="M84" s="95"/>
      <c r="N84" s="95"/>
      <c r="O84" s="95"/>
      <c r="P84" s="95"/>
      <c r="Q84" s="95"/>
      <c r="R84" s="95"/>
      <c r="S84" s="95"/>
      <c r="T84" s="95"/>
      <c r="U84" s="95"/>
      <c r="V84" s="95"/>
      <c r="W84" s="95"/>
      <c r="X84" s="95"/>
      <c r="Y84" s="95"/>
      <c r="Z84" s="95"/>
      <c r="AA84" s="95"/>
      <c r="AB84" s="95"/>
      <c r="AC84" s="95"/>
    </row>
    <row r="85" spans="1:29" ht="28.5" customHeight="1">
      <c r="A85" s="148"/>
      <c r="B85" s="385" t="s">
        <v>196</v>
      </c>
      <c r="C85" s="286"/>
      <c r="D85" s="286"/>
      <c r="E85" s="286"/>
      <c r="F85" s="286"/>
      <c r="G85" s="287"/>
      <c r="H85" s="172">
        <f>SUM(H73:H84)</f>
        <v>228.16</v>
      </c>
      <c r="I85" s="148"/>
      <c r="J85" s="148"/>
      <c r="K85" s="148"/>
      <c r="L85" s="148"/>
      <c r="M85" s="148"/>
      <c r="N85" s="148"/>
      <c r="O85" s="148"/>
      <c r="P85" s="148"/>
      <c r="Q85" s="148"/>
      <c r="R85" s="148"/>
      <c r="S85" s="148"/>
      <c r="T85" s="148"/>
      <c r="U85" s="148"/>
      <c r="V85" s="148"/>
      <c r="W85" s="148"/>
      <c r="X85" s="148"/>
      <c r="Y85" s="148"/>
      <c r="Z85" s="148"/>
      <c r="AA85" s="148"/>
      <c r="AB85" s="148"/>
      <c r="AC85" s="148"/>
    </row>
    <row r="86" spans="1:29" ht="12" customHeight="1">
      <c r="A86" s="72"/>
      <c r="B86" s="140" t="s">
        <v>132</v>
      </c>
      <c r="C86" s="421" t="s">
        <v>197</v>
      </c>
      <c r="D86" s="286"/>
      <c r="E86" s="286"/>
      <c r="F86" s="286"/>
      <c r="G86" s="286"/>
      <c r="H86" s="360"/>
      <c r="I86" s="72"/>
      <c r="J86" s="72"/>
      <c r="K86" s="72"/>
      <c r="L86" s="72"/>
      <c r="M86" s="72"/>
      <c r="N86" s="72"/>
      <c r="O86" s="72"/>
      <c r="P86" s="72"/>
      <c r="Q86" s="72"/>
      <c r="R86" s="72"/>
      <c r="S86" s="72"/>
      <c r="T86" s="72"/>
      <c r="U86" s="72"/>
      <c r="V86" s="72"/>
      <c r="W86" s="72"/>
      <c r="X86" s="72"/>
      <c r="Y86" s="72"/>
      <c r="Z86" s="72"/>
      <c r="AA86" s="72"/>
      <c r="AB86" s="72"/>
      <c r="AC86" s="72"/>
    </row>
    <row r="87" spans="1:29" ht="12" customHeight="1">
      <c r="A87" s="72"/>
      <c r="B87" s="173"/>
      <c r="C87" s="134"/>
      <c r="D87" s="134"/>
      <c r="E87" s="134"/>
      <c r="F87" s="134"/>
      <c r="G87" s="134"/>
      <c r="H87" s="174"/>
      <c r="I87" s="72"/>
      <c r="J87" s="72"/>
      <c r="K87" s="72"/>
      <c r="L87" s="72"/>
      <c r="M87" s="72"/>
      <c r="N87" s="72"/>
      <c r="O87" s="72"/>
      <c r="P87" s="72"/>
      <c r="Q87" s="72"/>
      <c r="R87" s="72"/>
      <c r="S87" s="72"/>
      <c r="T87" s="72"/>
      <c r="U87" s="72"/>
      <c r="V87" s="72"/>
      <c r="W87" s="72"/>
      <c r="X87" s="72"/>
      <c r="Y87" s="72"/>
      <c r="Z87" s="72"/>
      <c r="AA87" s="72"/>
      <c r="AB87" s="72"/>
      <c r="AC87" s="72"/>
    </row>
    <row r="88" spans="1:29" ht="30" customHeight="1">
      <c r="A88" s="72"/>
      <c r="B88" s="385" t="s">
        <v>198</v>
      </c>
      <c r="C88" s="293"/>
      <c r="D88" s="389" t="s">
        <v>199</v>
      </c>
      <c r="E88" s="286"/>
      <c r="F88" s="286"/>
      <c r="G88" s="286"/>
      <c r="H88" s="293"/>
      <c r="I88" s="72"/>
      <c r="J88" s="72"/>
      <c r="K88" s="72"/>
      <c r="L88" s="72"/>
      <c r="M88" s="72"/>
      <c r="N88" s="72"/>
      <c r="O88" s="72"/>
      <c r="P88" s="72"/>
      <c r="Q88" s="72"/>
      <c r="R88" s="72"/>
      <c r="S88" s="72"/>
      <c r="T88" s="72"/>
      <c r="U88" s="72"/>
      <c r="V88" s="72"/>
      <c r="W88" s="72"/>
      <c r="X88" s="72"/>
      <c r="Y88" s="72"/>
      <c r="Z88" s="72"/>
      <c r="AA88" s="72"/>
      <c r="AB88" s="72"/>
      <c r="AC88" s="72"/>
    </row>
    <row r="89" spans="1:29" ht="18.75" customHeight="1">
      <c r="A89" s="72"/>
      <c r="B89" s="175">
        <v>2</v>
      </c>
      <c r="C89" s="422" t="s">
        <v>164</v>
      </c>
      <c r="D89" s="286"/>
      <c r="E89" s="286"/>
      <c r="F89" s="286"/>
      <c r="G89" s="287"/>
      <c r="H89" s="176" t="s">
        <v>165</v>
      </c>
      <c r="I89" s="72"/>
      <c r="J89" s="72"/>
      <c r="K89" s="72"/>
      <c r="L89" s="72"/>
      <c r="M89" s="72"/>
      <c r="N89" s="72"/>
      <c r="O89" s="72"/>
      <c r="P89" s="72"/>
      <c r="Q89" s="72"/>
      <c r="R89" s="72"/>
      <c r="S89" s="72"/>
      <c r="T89" s="72"/>
      <c r="U89" s="72"/>
      <c r="V89" s="72"/>
      <c r="W89" s="72"/>
      <c r="X89" s="72"/>
      <c r="Y89" s="72"/>
      <c r="Z89" s="72"/>
      <c r="AA89" s="72"/>
      <c r="AB89" s="72"/>
      <c r="AC89" s="72"/>
    </row>
    <row r="90" spans="1:29" ht="15" customHeight="1">
      <c r="A90" s="95"/>
      <c r="B90" s="177" t="s">
        <v>200</v>
      </c>
      <c r="C90" s="363" t="s">
        <v>201</v>
      </c>
      <c r="D90" s="286"/>
      <c r="E90" s="286"/>
      <c r="F90" s="286"/>
      <c r="G90" s="287"/>
      <c r="H90" s="152">
        <f>H57</f>
        <v>172.72174737442873</v>
      </c>
      <c r="I90" s="95"/>
      <c r="J90" s="95"/>
      <c r="K90" s="95"/>
      <c r="L90" s="95"/>
      <c r="M90" s="95"/>
      <c r="N90" s="95"/>
      <c r="O90" s="95"/>
      <c r="P90" s="95"/>
      <c r="Q90" s="95"/>
      <c r="R90" s="95"/>
      <c r="S90" s="95"/>
      <c r="T90" s="95"/>
      <c r="U90" s="95"/>
      <c r="V90" s="95"/>
      <c r="W90" s="95"/>
      <c r="X90" s="95"/>
      <c r="Y90" s="95"/>
      <c r="Z90" s="95"/>
      <c r="AA90" s="95"/>
      <c r="AB90" s="95"/>
      <c r="AC90" s="95"/>
    </row>
    <row r="91" spans="1:29" ht="15" customHeight="1">
      <c r="A91" s="95"/>
      <c r="B91" s="177" t="s">
        <v>202</v>
      </c>
      <c r="C91" s="363" t="s">
        <v>203</v>
      </c>
      <c r="D91" s="286"/>
      <c r="E91" s="286"/>
      <c r="F91" s="286"/>
      <c r="G91" s="287"/>
      <c r="H91" s="152">
        <f>H69</f>
        <v>409.18000000000006</v>
      </c>
      <c r="I91" s="95"/>
      <c r="J91" s="95"/>
      <c r="K91" s="95"/>
      <c r="L91" s="95"/>
      <c r="M91" s="95"/>
      <c r="N91" s="95"/>
      <c r="O91" s="95"/>
      <c r="P91" s="95"/>
      <c r="Q91" s="95"/>
      <c r="R91" s="95"/>
      <c r="S91" s="95"/>
      <c r="T91" s="95"/>
      <c r="U91" s="95"/>
      <c r="V91" s="95"/>
      <c r="W91" s="95"/>
      <c r="X91" s="95"/>
      <c r="Y91" s="95"/>
      <c r="Z91" s="95"/>
      <c r="AA91" s="95"/>
      <c r="AB91" s="95"/>
      <c r="AC91" s="95"/>
    </row>
    <row r="92" spans="1:29" ht="15" customHeight="1">
      <c r="A92" s="95"/>
      <c r="B92" s="177" t="s">
        <v>204</v>
      </c>
      <c r="C92" s="374" t="s">
        <v>184</v>
      </c>
      <c r="D92" s="286"/>
      <c r="E92" s="286"/>
      <c r="F92" s="286"/>
      <c r="G92" s="287"/>
      <c r="H92" s="152">
        <f>H85</f>
        <v>228.16</v>
      </c>
      <c r="I92" s="95"/>
      <c r="J92" s="95"/>
      <c r="K92" s="95"/>
      <c r="L92" s="95"/>
      <c r="M92" s="95"/>
      <c r="N92" s="95"/>
      <c r="O92" s="95"/>
      <c r="P92" s="95"/>
      <c r="Q92" s="95"/>
      <c r="R92" s="95"/>
      <c r="S92" s="95"/>
      <c r="T92" s="95"/>
      <c r="U92" s="95"/>
      <c r="V92" s="95"/>
      <c r="W92" s="95"/>
      <c r="X92" s="95"/>
      <c r="Y92" s="95"/>
      <c r="Z92" s="95"/>
      <c r="AA92" s="95"/>
      <c r="AB92" s="95"/>
      <c r="AC92" s="95"/>
    </row>
    <row r="93" spans="1:29" ht="28.5" customHeight="1">
      <c r="A93" s="95"/>
      <c r="B93" s="423" t="s">
        <v>205</v>
      </c>
      <c r="C93" s="376"/>
      <c r="D93" s="376"/>
      <c r="E93" s="376"/>
      <c r="F93" s="376"/>
      <c r="G93" s="377"/>
      <c r="H93" s="178">
        <f>SUM(H90:H92)</f>
        <v>810.06174737442882</v>
      </c>
      <c r="I93" s="95"/>
      <c r="J93" s="95"/>
      <c r="K93" s="95"/>
      <c r="L93" s="95"/>
      <c r="M93" s="95"/>
      <c r="N93" s="95"/>
      <c r="O93" s="95"/>
      <c r="P93" s="95"/>
      <c r="Q93" s="95"/>
      <c r="R93" s="95"/>
      <c r="S93" s="95"/>
      <c r="T93" s="95"/>
      <c r="U93" s="95"/>
      <c r="V93" s="95"/>
      <c r="W93" s="95"/>
      <c r="X93" s="95"/>
      <c r="Y93" s="95"/>
      <c r="Z93" s="95"/>
      <c r="AA93" s="95"/>
      <c r="AB93" s="95"/>
      <c r="AC93" s="95"/>
    </row>
    <row r="94" spans="1:29" ht="35.25" customHeight="1">
      <c r="A94" s="95"/>
      <c r="B94" s="14"/>
      <c r="C94" s="179"/>
      <c r="D94" s="179"/>
      <c r="E94" s="179"/>
      <c r="F94" s="179"/>
      <c r="G94" s="179"/>
      <c r="H94" s="180"/>
      <c r="I94" s="95"/>
      <c r="J94" s="95"/>
      <c r="K94" s="95"/>
      <c r="L94" s="95"/>
      <c r="M94" s="95"/>
      <c r="N94" s="95"/>
      <c r="O94" s="95"/>
      <c r="P94" s="95"/>
      <c r="Q94" s="95"/>
      <c r="R94" s="95"/>
      <c r="S94" s="95"/>
      <c r="T94" s="95"/>
      <c r="U94" s="95"/>
      <c r="V94" s="95"/>
      <c r="W94" s="95"/>
      <c r="X94" s="95"/>
      <c r="Y94" s="95"/>
      <c r="Z94" s="95"/>
      <c r="AA94" s="95"/>
      <c r="AB94" s="95"/>
      <c r="AC94" s="95"/>
    </row>
    <row r="95" spans="1:29" ht="19.5" customHeight="1">
      <c r="A95" s="95"/>
      <c r="B95" s="424" t="s">
        <v>206</v>
      </c>
      <c r="C95" s="333"/>
      <c r="D95" s="422" t="s">
        <v>207</v>
      </c>
      <c r="E95" s="286"/>
      <c r="F95" s="286"/>
      <c r="G95" s="286"/>
      <c r="H95" s="293"/>
      <c r="I95" s="95"/>
      <c r="J95" s="95"/>
      <c r="K95" s="95"/>
      <c r="L95" s="95"/>
      <c r="M95" s="95"/>
      <c r="N95" s="95"/>
      <c r="O95" s="95"/>
      <c r="P95" s="95"/>
      <c r="Q95" s="95"/>
      <c r="R95" s="95"/>
      <c r="S95" s="95"/>
      <c r="T95" s="95"/>
      <c r="U95" s="95"/>
      <c r="V95" s="95"/>
      <c r="W95" s="95"/>
      <c r="X95" s="95"/>
      <c r="Y95" s="95"/>
      <c r="Z95" s="95"/>
      <c r="AA95" s="95"/>
      <c r="AB95" s="95"/>
      <c r="AC95" s="95"/>
    </row>
    <row r="96" spans="1:29" ht="15.75" customHeight="1">
      <c r="A96" s="72"/>
      <c r="B96" s="151"/>
      <c r="C96" s="334" t="s">
        <v>164</v>
      </c>
      <c r="D96" s="286"/>
      <c r="E96" s="286"/>
      <c r="F96" s="286"/>
      <c r="G96" s="287"/>
      <c r="H96" s="137" t="s">
        <v>165</v>
      </c>
      <c r="I96" s="72"/>
      <c r="J96" s="72"/>
      <c r="K96" s="72"/>
      <c r="L96" s="72"/>
      <c r="M96" s="72"/>
      <c r="N96" s="72"/>
      <c r="O96" s="72"/>
      <c r="P96" s="72"/>
      <c r="Q96" s="72"/>
      <c r="R96" s="72"/>
      <c r="S96" s="72"/>
      <c r="T96" s="72"/>
      <c r="U96" s="72"/>
      <c r="V96" s="72"/>
      <c r="W96" s="72"/>
      <c r="X96" s="72"/>
      <c r="Y96" s="72"/>
      <c r="Z96" s="72"/>
      <c r="AA96" s="72"/>
      <c r="AB96" s="72"/>
      <c r="AC96" s="72"/>
    </row>
    <row r="97" spans="1:29" ht="15" customHeight="1">
      <c r="A97" s="72"/>
      <c r="B97" s="114" t="s">
        <v>107</v>
      </c>
      <c r="C97" s="425" t="s">
        <v>208</v>
      </c>
      <c r="D97" s="286"/>
      <c r="E97" s="286"/>
      <c r="F97" s="286"/>
      <c r="G97" s="287"/>
      <c r="H97" s="181">
        <f>ROUND((H48/12)+(H53/12)+(H48/12/12)+(H54/12),2)*0.05</f>
        <v>5.5450000000000008</v>
      </c>
      <c r="I97" s="72"/>
      <c r="J97" s="72"/>
      <c r="K97" s="72"/>
      <c r="L97" s="72"/>
      <c r="M97" s="72"/>
      <c r="N97" s="72"/>
      <c r="O97" s="72"/>
      <c r="P97" s="72"/>
      <c r="Q97" s="72"/>
      <c r="R97" s="72"/>
      <c r="S97" s="72"/>
      <c r="T97" s="72"/>
      <c r="U97" s="72"/>
      <c r="V97" s="72"/>
      <c r="W97" s="72"/>
      <c r="X97" s="72"/>
      <c r="Y97" s="72"/>
      <c r="Z97" s="72"/>
      <c r="AA97" s="72"/>
      <c r="AB97" s="72"/>
      <c r="AC97" s="72"/>
    </row>
    <row r="98" spans="1:29" ht="15" customHeight="1">
      <c r="A98" s="72"/>
      <c r="B98" s="114" t="s">
        <v>109</v>
      </c>
      <c r="C98" s="425" t="s">
        <v>209</v>
      </c>
      <c r="D98" s="286"/>
      <c r="E98" s="286"/>
      <c r="F98" s="286"/>
      <c r="G98" s="287"/>
      <c r="H98" s="181">
        <f>H97*F68</f>
        <v>0.44360000000000005</v>
      </c>
      <c r="I98" s="72"/>
      <c r="J98" s="72"/>
      <c r="K98" s="72"/>
      <c r="L98" s="72"/>
      <c r="M98" s="72"/>
      <c r="N98" s="72"/>
      <c r="O98" s="72"/>
      <c r="P98" s="72"/>
      <c r="Q98" s="72"/>
      <c r="R98" s="72"/>
      <c r="S98" s="72"/>
      <c r="T98" s="72"/>
      <c r="U98" s="72"/>
      <c r="V98" s="72"/>
      <c r="W98" s="72"/>
      <c r="X98" s="72"/>
      <c r="Y98" s="72"/>
      <c r="Z98" s="72"/>
      <c r="AA98" s="72"/>
      <c r="AB98" s="72"/>
      <c r="AC98" s="72"/>
    </row>
    <row r="99" spans="1:29" ht="15" customHeight="1">
      <c r="A99" s="72"/>
      <c r="B99" s="114" t="s">
        <v>111</v>
      </c>
      <c r="C99" s="428" t="s">
        <v>322</v>
      </c>
      <c r="D99" s="286"/>
      <c r="E99" s="286"/>
      <c r="F99" s="286"/>
      <c r="G99" s="287"/>
      <c r="H99" s="181">
        <f>ROUND((((H48*0.08)*0.4)*0.06),2)</f>
        <v>2.13</v>
      </c>
      <c r="I99" s="72"/>
      <c r="J99" s="72"/>
      <c r="K99" s="72"/>
      <c r="L99" s="72"/>
      <c r="M99" s="72"/>
      <c r="N99" s="72"/>
      <c r="O99" s="72"/>
      <c r="P99" s="72"/>
      <c r="Q99" s="72"/>
      <c r="R99" s="72"/>
      <c r="S99" s="72"/>
      <c r="T99" s="72"/>
      <c r="U99" s="72"/>
      <c r="V99" s="72"/>
      <c r="W99" s="72"/>
      <c r="X99" s="72"/>
      <c r="Y99" s="72"/>
      <c r="Z99" s="72"/>
      <c r="AA99" s="72"/>
      <c r="AB99" s="72"/>
      <c r="AC99" s="72"/>
    </row>
    <row r="100" spans="1:29" ht="15" customHeight="1">
      <c r="A100" s="72"/>
      <c r="B100" s="114" t="s">
        <v>114</v>
      </c>
      <c r="C100" s="425" t="s">
        <v>211</v>
      </c>
      <c r="D100" s="286"/>
      <c r="E100" s="286"/>
      <c r="F100" s="286"/>
      <c r="G100" s="287"/>
      <c r="H100" s="181">
        <f>ROUND(((H48/30)*7)/H14*0.9,2)</f>
        <v>7.78</v>
      </c>
      <c r="I100" s="72"/>
      <c r="J100" s="72"/>
      <c r="K100" s="72"/>
      <c r="L100" s="72"/>
      <c r="M100" s="72"/>
      <c r="N100" s="72"/>
      <c r="O100" s="72"/>
      <c r="P100" s="72"/>
      <c r="Q100" s="72"/>
      <c r="R100" s="72"/>
      <c r="S100" s="72"/>
      <c r="T100" s="72"/>
      <c r="U100" s="72"/>
      <c r="V100" s="72"/>
      <c r="W100" s="72"/>
      <c r="X100" s="72"/>
      <c r="Y100" s="72"/>
      <c r="Z100" s="72"/>
      <c r="AA100" s="72"/>
      <c r="AB100" s="72"/>
      <c r="AC100" s="72"/>
    </row>
    <row r="101" spans="1:29" ht="15" customHeight="1">
      <c r="A101" s="72"/>
      <c r="B101" s="114" t="s">
        <v>145</v>
      </c>
      <c r="C101" s="425" t="s">
        <v>212</v>
      </c>
      <c r="D101" s="286"/>
      <c r="E101" s="286"/>
      <c r="F101" s="286"/>
      <c r="G101" s="287"/>
      <c r="H101" s="182">
        <f>ROUND(H100*F69,2)</f>
        <v>2.86</v>
      </c>
      <c r="I101" s="72"/>
      <c r="J101" s="72"/>
      <c r="K101" s="72"/>
      <c r="L101" s="72"/>
      <c r="M101" s="72"/>
      <c r="N101" s="72"/>
      <c r="O101" s="72"/>
      <c r="P101" s="72"/>
      <c r="Q101" s="72"/>
      <c r="R101" s="72"/>
      <c r="S101" s="72"/>
      <c r="T101" s="72"/>
      <c r="U101" s="72"/>
      <c r="V101" s="72"/>
      <c r="W101" s="72"/>
      <c r="X101" s="72"/>
      <c r="Y101" s="72"/>
      <c r="Z101" s="72"/>
      <c r="AA101" s="72"/>
      <c r="AB101" s="72"/>
      <c r="AC101" s="72"/>
    </row>
    <row r="102" spans="1:29" ht="15" customHeight="1">
      <c r="A102" s="72"/>
      <c r="B102" s="114" t="s">
        <v>114</v>
      </c>
      <c r="C102" s="428" t="s">
        <v>323</v>
      </c>
      <c r="D102" s="286"/>
      <c r="E102" s="286"/>
      <c r="F102" s="286"/>
      <c r="G102" s="287"/>
      <c r="H102" s="181">
        <f>ROUND(0.08*0.4*(H48+H53+H54+H109)*0.9,2)</f>
        <v>39.020000000000003</v>
      </c>
      <c r="I102" s="72"/>
      <c r="J102" s="72"/>
      <c r="K102" s="72"/>
      <c r="L102" s="72"/>
      <c r="M102" s="72"/>
      <c r="N102" s="72"/>
      <c r="O102" s="72"/>
      <c r="P102" s="72"/>
      <c r="Q102" s="72"/>
      <c r="R102" s="72"/>
      <c r="S102" s="72"/>
      <c r="T102" s="72"/>
      <c r="U102" s="72"/>
      <c r="V102" s="72"/>
      <c r="W102" s="72"/>
      <c r="X102" s="72"/>
      <c r="Y102" s="72"/>
      <c r="Z102" s="72"/>
      <c r="AA102" s="72"/>
      <c r="AB102" s="72"/>
      <c r="AC102" s="72"/>
    </row>
    <row r="103" spans="1:29" ht="28.5" customHeight="1">
      <c r="A103" s="95"/>
      <c r="B103" s="423" t="s">
        <v>214</v>
      </c>
      <c r="C103" s="376"/>
      <c r="D103" s="376"/>
      <c r="E103" s="377"/>
      <c r="F103" s="429"/>
      <c r="G103" s="377"/>
      <c r="H103" s="178">
        <f>SUM(H97:H102)</f>
        <v>57.778600000000004</v>
      </c>
      <c r="I103" s="95"/>
      <c r="J103" s="95"/>
      <c r="K103" s="95"/>
      <c r="L103" s="95"/>
      <c r="M103" s="95"/>
      <c r="N103" s="95"/>
      <c r="O103" s="95"/>
      <c r="P103" s="95"/>
      <c r="Q103" s="95"/>
      <c r="R103" s="95"/>
      <c r="S103" s="95"/>
      <c r="T103" s="95"/>
      <c r="U103" s="95"/>
      <c r="V103" s="95"/>
      <c r="W103" s="95"/>
      <c r="X103" s="95"/>
      <c r="Y103" s="95"/>
      <c r="Z103" s="95"/>
      <c r="AA103" s="95"/>
      <c r="AB103" s="95"/>
      <c r="AC103" s="95"/>
    </row>
    <row r="104" spans="1:29" ht="16.5" customHeight="1">
      <c r="A104" s="72"/>
      <c r="B104" s="107"/>
      <c r="C104" s="107"/>
      <c r="D104" s="107"/>
      <c r="E104" s="107"/>
      <c r="F104" s="107"/>
      <c r="G104" s="107"/>
      <c r="H104" s="107"/>
      <c r="I104" s="72"/>
      <c r="J104" s="72"/>
      <c r="K104" s="72"/>
      <c r="L104" s="72"/>
      <c r="M104" s="72"/>
      <c r="N104" s="72"/>
      <c r="O104" s="72"/>
      <c r="P104" s="72"/>
      <c r="Q104" s="72"/>
      <c r="R104" s="72"/>
      <c r="S104" s="72"/>
      <c r="T104" s="72"/>
      <c r="U104" s="72"/>
      <c r="V104" s="72"/>
      <c r="W104" s="72"/>
      <c r="X104" s="72"/>
      <c r="Y104" s="72"/>
      <c r="Z104" s="72"/>
      <c r="AA104" s="72"/>
      <c r="AB104" s="72"/>
      <c r="AC104" s="72"/>
    </row>
    <row r="105" spans="1:29" ht="17.25" customHeight="1">
      <c r="A105" s="148"/>
      <c r="B105" s="424" t="s">
        <v>215</v>
      </c>
      <c r="C105" s="333"/>
      <c r="D105" s="430" t="s">
        <v>216</v>
      </c>
      <c r="E105" s="298"/>
      <c r="F105" s="298"/>
      <c r="G105" s="298"/>
      <c r="H105" s="299"/>
      <c r="I105" s="183"/>
      <c r="J105" s="148"/>
      <c r="K105" s="148"/>
      <c r="L105" s="148"/>
      <c r="M105" s="148"/>
      <c r="N105" s="148"/>
      <c r="O105" s="148"/>
      <c r="P105" s="148"/>
      <c r="Q105" s="148"/>
      <c r="R105" s="148"/>
      <c r="S105" s="148"/>
      <c r="T105" s="148"/>
      <c r="U105" s="148"/>
      <c r="V105" s="148"/>
      <c r="W105" s="148"/>
      <c r="X105" s="148"/>
      <c r="Y105" s="148"/>
      <c r="Z105" s="148"/>
      <c r="AA105" s="148"/>
      <c r="AB105" s="148"/>
      <c r="AC105" s="148"/>
    </row>
    <row r="106" spans="1:29" ht="33.75" customHeight="1">
      <c r="A106" s="148"/>
      <c r="B106" s="431" t="s">
        <v>324</v>
      </c>
      <c r="C106" s="286"/>
      <c r="D106" s="286"/>
      <c r="E106" s="286"/>
      <c r="F106" s="286"/>
      <c r="G106" s="287"/>
      <c r="H106" s="184">
        <f>H48+H90</f>
        <v>1284.6423749570736</v>
      </c>
      <c r="I106" s="183"/>
      <c r="J106" s="148"/>
      <c r="K106" s="148"/>
      <c r="L106" s="148"/>
      <c r="M106" s="148"/>
      <c r="N106" s="148"/>
      <c r="O106" s="148"/>
      <c r="P106" s="148"/>
      <c r="Q106" s="148"/>
      <c r="R106" s="148"/>
      <c r="S106" s="148"/>
      <c r="T106" s="148"/>
      <c r="U106" s="148"/>
      <c r="V106" s="148"/>
      <c r="W106" s="148"/>
      <c r="X106" s="148"/>
      <c r="Y106" s="148"/>
      <c r="Z106" s="148"/>
      <c r="AA106" s="148"/>
      <c r="AB106" s="148"/>
      <c r="AC106" s="148"/>
    </row>
    <row r="107" spans="1:29" ht="17.25" customHeight="1">
      <c r="A107" s="72"/>
      <c r="B107" s="385" t="s">
        <v>218</v>
      </c>
      <c r="C107" s="293"/>
      <c r="D107" s="389" t="s">
        <v>219</v>
      </c>
      <c r="E107" s="286"/>
      <c r="F107" s="286"/>
      <c r="G107" s="286"/>
      <c r="H107" s="287"/>
      <c r="I107" s="72"/>
      <c r="J107" s="72"/>
      <c r="K107" s="72"/>
      <c r="L107" s="72"/>
      <c r="M107" s="72"/>
      <c r="N107" s="72"/>
      <c r="O107" s="72"/>
      <c r="P107" s="72"/>
      <c r="Q107" s="72"/>
      <c r="R107" s="72"/>
      <c r="S107" s="72"/>
      <c r="T107" s="72"/>
      <c r="U107" s="72"/>
      <c r="V107" s="72"/>
      <c r="W107" s="72"/>
      <c r="X107" s="72"/>
      <c r="Y107" s="72"/>
      <c r="Z107" s="72"/>
      <c r="AA107" s="72"/>
      <c r="AB107" s="72"/>
      <c r="AC107" s="72"/>
    </row>
    <row r="108" spans="1:29" ht="15.75" customHeight="1">
      <c r="A108" s="72"/>
      <c r="B108" s="185"/>
      <c r="C108" s="432" t="s">
        <v>164</v>
      </c>
      <c r="D108" s="286"/>
      <c r="E108" s="286"/>
      <c r="F108" s="286"/>
      <c r="G108" s="287"/>
      <c r="H108" s="186" t="s">
        <v>165</v>
      </c>
      <c r="I108" s="187"/>
      <c r="J108" s="72"/>
      <c r="K108" s="72"/>
      <c r="L108" s="72"/>
      <c r="M108" s="72"/>
      <c r="N108" s="72"/>
      <c r="O108" s="72"/>
      <c r="P108" s="72"/>
      <c r="Q108" s="72"/>
      <c r="R108" s="72"/>
      <c r="S108" s="72"/>
      <c r="T108" s="72"/>
      <c r="U108" s="72"/>
      <c r="V108" s="72"/>
      <c r="W108" s="72"/>
      <c r="X108" s="72"/>
      <c r="Y108" s="72"/>
      <c r="Z108" s="72"/>
      <c r="AA108" s="72"/>
      <c r="AB108" s="72"/>
      <c r="AC108" s="72"/>
    </row>
    <row r="109" spans="1:29" ht="19.5" customHeight="1">
      <c r="A109" s="72"/>
      <c r="B109" s="114" t="s">
        <v>107</v>
      </c>
      <c r="C109" s="120" t="s">
        <v>220</v>
      </c>
      <c r="D109" s="433"/>
      <c r="E109" s="286"/>
      <c r="F109" s="286"/>
      <c r="G109" s="287"/>
      <c r="H109" s="152">
        <f>H106*0.09075</f>
        <v>116.58129552735443</v>
      </c>
      <c r="I109" s="188" t="s">
        <v>221</v>
      </c>
      <c r="J109" s="72"/>
      <c r="K109" s="72"/>
      <c r="L109" s="72"/>
      <c r="M109" s="72"/>
      <c r="N109" s="72"/>
      <c r="O109" s="72"/>
      <c r="P109" s="72"/>
      <c r="Q109" s="72"/>
      <c r="R109" s="72"/>
      <c r="S109" s="72"/>
      <c r="T109" s="72"/>
      <c r="U109" s="72"/>
      <c r="V109" s="72"/>
      <c r="W109" s="72"/>
      <c r="X109" s="72"/>
      <c r="Y109" s="72"/>
      <c r="Z109" s="72"/>
      <c r="AA109" s="72"/>
      <c r="AB109" s="72"/>
      <c r="AC109" s="72"/>
    </row>
    <row r="110" spans="1:29" ht="19.5" customHeight="1">
      <c r="A110" s="72"/>
      <c r="B110" s="114" t="s">
        <v>109</v>
      </c>
      <c r="C110" s="189" t="s">
        <v>222</v>
      </c>
      <c r="D110" s="155"/>
      <c r="E110" s="155"/>
      <c r="F110" s="155"/>
      <c r="G110" s="190"/>
      <c r="H110" s="152">
        <f>(((H48)/30)*2.96)/12</f>
        <v>9.142458493457303</v>
      </c>
      <c r="I110" s="191" t="s">
        <v>223</v>
      </c>
      <c r="J110" s="72"/>
      <c r="K110" s="72"/>
      <c r="L110" s="72"/>
      <c r="M110" s="72"/>
      <c r="N110" s="72"/>
      <c r="O110" s="72"/>
      <c r="P110" s="72"/>
      <c r="Q110" s="72"/>
      <c r="R110" s="72"/>
      <c r="S110" s="72"/>
      <c r="T110" s="72"/>
      <c r="U110" s="72"/>
      <c r="V110" s="72"/>
      <c r="W110" s="72"/>
      <c r="X110" s="72"/>
      <c r="Y110" s="72"/>
      <c r="Z110" s="72"/>
      <c r="AA110" s="72"/>
      <c r="AB110" s="72"/>
      <c r="AC110" s="72"/>
    </row>
    <row r="111" spans="1:29" ht="19.5" customHeight="1">
      <c r="A111" s="72"/>
      <c r="B111" s="114" t="s">
        <v>111</v>
      </c>
      <c r="C111" s="189" t="s">
        <v>224</v>
      </c>
      <c r="D111" s="155"/>
      <c r="E111" s="155"/>
      <c r="F111" s="155"/>
      <c r="G111" s="190"/>
      <c r="H111" s="152">
        <f>IF(I110="S",((((5/30)*(H48))/12)*0.015),IF(I110="N",0,"INFORME S ou N"))</f>
        <v>0.2316501307463843</v>
      </c>
      <c r="I111" s="188" t="s">
        <v>221</v>
      </c>
      <c r="J111" s="72"/>
      <c r="K111" s="72"/>
      <c r="L111" s="72"/>
      <c r="M111" s="72"/>
      <c r="N111" s="72"/>
      <c r="O111" s="72"/>
      <c r="P111" s="72"/>
      <c r="Q111" s="72"/>
      <c r="R111" s="72"/>
      <c r="S111" s="72"/>
      <c r="T111" s="72"/>
      <c r="U111" s="72"/>
      <c r="V111" s="72"/>
      <c r="W111" s="72"/>
      <c r="X111" s="72"/>
      <c r="Y111" s="72"/>
      <c r="Z111" s="72"/>
      <c r="AA111" s="72"/>
      <c r="AB111" s="72"/>
      <c r="AC111" s="72"/>
    </row>
    <row r="112" spans="1:29" ht="19.5" customHeight="1">
      <c r="A112" s="72"/>
      <c r="B112" s="114" t="s">
        <v>114</v>
      </c>
      <c r="C112" s="189" t="s">
        <v>225</v>
      </c>
      <c r="D112" s="155"/>
      <c r="E112" s="155"/>
      <c r="F112" s="155"/>
      <c r="G112" s="190"/>
      <c r="H112" s="152">
        <f>ROUND((((15/30)*H48)/12)*0.0078,2)</f>
        <v>0.36</v>
      </c>
      <c r="I112" s="191" t="s">
        <v>223</v>
      </c>
      <c r="J112" s="72"/>
      <c r="K112" s="72"/>
      <c r="L112" s="72"/>
      <c r="M112" s="72"/>
      <c r="N112" s="72"/>
      <c r="O112" s="72"/>
      <c r="P112" s="72"/>
      <c r="Q112" s="72"/>
      <c r="R112" s="72"/>
      <c r="S112" s="72"/>
      <c r="T112" s="72"/>
      <c r="U112" s="72"/>
      <c r="V112" s="72"/>
      <c r="W112" s="72"/>
      <c r="X112" s="72"/>
      <c r="Y112" s="72"/>
      <c r="Z112" s="72"/>
      <c r="AA112" s="72"/>
      <c r="AB112" s="72"/>
      <c r="AC112" s="72"/>
    </row>
    <row r="113" spans="1:29" ht="19.5" customHeight="1">
      <c r="A113" s="72"/>
      <c r="B113" s="114" t="s">
        <v>145</v>
      </c>
      <c r="C113" s="189" t="s">
        <v>226</v>
      </c>
      <c r="D113" s="155"/>
      <c r="E113" s="155"/>
      <c r="F113" s="155"/>
      <c r="G113" s="190"/>
      <c r="H113" s="152">
        <f>IF(I112="S",(((1+1/3)*(4/12))*(H48))/12*0.02,IF(I112="N",0,"INFORME S ou N"))</f>
        <v>0.82364490932047763</v>
      </c>
      <c r="I113" s="72"/>
      <c r="J113" s="72"/>
      <c r="K113" s="72"/>
      <c r="L113" s="72"/>
      <c r="M113" s="72"/>
      <c r="N113" s="72"/>
      <c r="O113" s="72"/>
      <c r="P113" s="72"/>
      <c r="Q113" s="72"/>
      <c r="R113" s="72"/>
      <c r="S113" s="72"/>
      <c r="T113" s="72"/>
      <c r="U113" s="72"/>
      <c r="V113" s="72"/>
      <c r="W113" s="72"/>
      <c r="X113" s="72"/>
      <c r="Y113" s="72"/>
      <c r="Z113" s="72"/>
      <c r="AA113" s="72"/>
      <c r="AB113" s="72"/>
      <c r="AC113" s="72"/>
    </row>
    <row r="114" spans="1:29" ht="19.5" customHeight="1">
      <c r="A114" s="72"/>
      <c r="B114" s="192" t="s">
        <v>147</v>
      </c>
      <c r="C114" s="425" t="s">
        <v>227</v>
      </c>
      <c r="D114" s="286"/>
      <c r="E114" s="286"/>
      <c r="F114" s="286"/>
      <c r="G114" s="287"/>
      <c r="H114" s="171">
        <f>(((H48)/30))*5/12</f>
        <v>15.443342049758956</v>
      </c>
      <c r="I114" s="72"/>
      <c r="J114" s="72"/>
      <c r="K114" s="72"/>
      <c r="L114" s="72"/>
      <c r="M114" s="72"/>
      <c r="N114" s="72"/>
      <c r="O114" s="72"/>
      <c r="P114" s="72"/>
      <c r="Q114" s="72"/>
      <c r="R114" s="72"/>
      <c r="S114" s="72"/>
      <c r="T114" s="72"/>
      <c r="U114" s="72"/>
      <c r="V114" s="72"/>
      <c r="W114" s="72"/>
      <c r="X114" s="72"/>
      <c r="Y114" s="72"/>
      <c r="Z114" s="72"/>
      <c r="AA114" s="72"/>
      <c r="AB114" s="72"/>
      <c r="AC114" s="72"/>
    </row>
    <row r="115" spans="1:29" ht="14.25" customHeight="1">
      <c r="A115" s="72"/>
      <c r="B115" s="193"/>
      <c r="C115" s="22"/>
      <c r="D115" s="194"/>
      <c r="E115" s="195"/>
      <c r="F115" s="196"/>
      <c r="G115" s="197" t="s">
        <v>228</v>
      </c>
      <c r="H115" s="198">
        <f>SUM(H109:H114)</f>
        <v>142.58239111063756</v>
      </c>
      <c r="I115" s="72"/>
      <c r="J115" s="72"/>
      <c r="K115" s="72"/>
      <c r="L115" s="72"/>
      <c r="M115" s="72"/>
      <c r="N115" s="72"/>
      <c r="O115" s="72"/>
      <c r="P115" s="72"/>
      <c r="Q115" s="72"/>
      <c r="R115" s="72"/>
      <c r="S115" s="72"/>
      <c r="T115" s="72"/>
      <c r="U115" s="72"/>
      <c r="V115" s="72"/>
      <c r="W115" s="72"/>
      <c r="X115" s="72"/>
      <c r="Y115" s="72"/>
      <c r="Z115" s="72"/>
      <c r="AA115" s="72"/>
      <c r="AB115" s="72"/>
      <c r="AC115" s="72"/>
    </row>
    <row r="116" spans="1:29" ht="14.25" customHeight="1">
      <c r="A116" s="72"/>
      <c r="B116" s="199" t="s">
        <v>149</v>
      </c>
      <c r="C116" s="200" t="s">
        <v>229</v>
      </c>
      <c r="D116" s="200"/>
      <c r="E116" s="201"/>
      <c r="F116" s="202"/>
      <c r="G116" s="203"/>
      <c r="H116" s="204">
        <f>H115*F69</f>
        <v>52.47031992871463</v>
      </c>
      <c r="I116" s="72"/>
      <c r="J116" s="72"/>
      <c r="K116" s="72"/>
      <c r="L116" s="72"/>
      <c r="M116" s="72"/>
      <c r="N116" s="72"/>
      <c r="O116" s="72"/>
      <c r="P116" s="72"/>
      <c r="Q116" s="72"/>
      <c r="R116" s="72"/>
      <c r="S116" s="72"/>
      <c r="T116" s="72"/>
      <c r="U116" s="72"/>
      <c r="V116" s="72"/>
      <c r="W116" s="72"/>
      <c r="X116" s="72"/>
      <c r="Y116" s="72"/>
      <c r="Z116" s="72"/>
      <c r="AA116" s="72"/>
      <c r="AB116" s="72"/>
      <c r="AC116" s="72"/>
    </row>
    <row r="117" spans="1:29" ht="18.75" customHeight="1">
      <c r="A117" s="148"/>
      <c r="B117" s="361" t="s">
        <v>230</v>
      </c>
      <c r="C117" s="286"/>
      <c r="D117" s="286"/>
      <c r="E117" s="286"/>
      <c r="F117" s="286"/>
      <c r="G117" s="287"/>
      <c r="H117" s="205">
        <f>ROUND(SUM(H115:H116),2)</f>
        <v>195.05</v>
      </c>
      <c r="I117" s="148"/>
      <c r="J117" s="148"/>
      <c r="K117" s="148"/>
      <c r="L117" s="148"/>
      <c r="M117" s="148"/>
      <c r="N117" s="148"/>
      <c r="O117" s="148"/>
      <c r="P117" s="148"/>
      <c r="Q117" s="148"/>
      <c r="R117" s="148"/>
      <c r="S117" s="148"/>
      <c r="T117" s="148"/>
      <c r="U117" s="148"/>
      <c r="V117" s="148"/>
      <c r="W117" s="148"/>
      <c r="X117" s="148"/>
      <c r="Y117" s="148"/>
      <c r="Z117" s="148"/>
      <c r="AA117" s="148"/>
      <c r="AB117" s="148"/>
      <c r="AC117" s="148"/>
    </row>
    <row r="118" spans="1:29" ht="15.75" customHeight="1">
      <c r="A118" s="148"/>
      <c r="B118" s="160"/>
      <c r="C118" s="119"/>
      <c r="D118" s="119"/>
      <c r="E118" s="119"/>
      <c r="F118" s="166"/>
      <c r="G118" s="166"/>
      <c r="H118" s="206"/>
      <c r="I118" s="148"/>
      <c r="J118" s="148"/>
      <c r="K118" s="148"/>
      <c r="L118" s="148"/>
      <c r="M118" s="148"/>
      <c r="N118" s="148"/>
      <c r="O118" s="148"/>
      <c r="P118" s="148"/>
      <c r="Q118" s="148"/>
      <c r="R118" s="148"/>
      <c r="S118" s="148"/>
      <c r="T118" s="148"/>
      <c r="U118" s="148"/>
      <c r="V118" s="148"/>
      <c r="W118" s="148"/>
      <c r="X118" s="148"/>
      <c r="Y118" s="148"/>
      <c r="Z118" s="148"/>
      <c r="AA118" s="148"/>
      <c r="AB118" s="148"/>
      <c r="AC118" s="148"/>
    </row>
    <row r="119" spans="1:29" ht="19.5" customHeight="1">
      <c r="A119" s="72"/>
      <c r="B119" s="385" t="s">
        <v>231</v>
      </c>
      <c r="C119" s="293"/>
      <c r="D119" s="389" t="s">
        <v>232</v>
      </c>
      <c r="E119" s="286"/>
      <c r="F119" s="286"/>
      <c r="G119" s="286"/>
      <c r="H119" s="293"/>
      <c r="I119" s="72"/>
      <c r="J119" s="72"/>
      <c r="K119" s="72"/>
      <c r="L119" s="72"/>
      <c r="M119" s="72"/>
      <c r="N119" s="72"/>
      <c r="O119" s="72"/>
      <c r="P119" s="72"/>
      <c r="Q119" s="72"/>
      <c r="R119" s="72"/>
      <c r="S119" s="72"/>
      <c r="T119" s="72"/>
      <c r="U119" s="72"/>
      <c r="V119" s="72"/>
      <c r="W119" s="72"/>
      <c r="X119" s="72"/>
      <c r="Y119" s="72"/>
      <c r="Z119" s="72"/>
      <c r="AA119" s="72"/>
      <c r="AB119" s="72"/>
      <c r="AC119" s="72"/>
    </row>
    <row r="120" spans="1:29" ht="15.75" customHeight="1">
      <c r="A120" s="72"/>
      <c r="B120" s="151"/>
      <c r="C120" s="334" t="s">
        <v>164</v>
      </c>
      <c r="D120" s="286"/>
      <c r="E120" s="286"/>
      <c r="F120" s="286"/>
      <c r="G120" s="287"/>
      <c r="H120" s="137" t="s">
        <v>165</v>
      </c>
      <c r="I120" s="72"/>
      <c r="J120" s="72"/>
      <c r="K120" s="72"/>
      <c r="L120" s="72"/>
      <c r="M120" s="72"/>
      <c r="N120" s="72"/>
      <c r="O120" s="72"/>
      <c r="P120" s="72"/>
      <c r="Q120" s="72"/>
      <c r="R120" s="72"/>
      <c r="S120" s="72"/>
      <c r="T120" s="72"/>
      <c r="U120" s="72"/>
      <c r="V120" s="72"/>
      <c r="W120" s="72"/>
      <c r="X120" s="72"/>
      <c r="Y120" s="72"/>
      <c r="Z120" s="72"/>
      <c r="AA120" s="72"/>
      <c r="AB120" s="72"/>
      <c r="AC120" s="72"/>
    </row>
    <row r="121" spans="1:29" ht="15.75" customHeight="1">
      <c r="A121" s="72"/>
      <c r="B121" s="114" t="s">
        <v>107</v>
      </c>
      <c r="C121" s="374" t="s">
        <v>233</v>
      </c>
      <c r="D121" s="286"/>
      <c r="E121" s="286"/>
      <c r="F121" s="286"/>
      <c r="G121" s="287"/>
      <c r="H121" s="152">
        <v>0</v>
      </c>
      <c r="I121" s="72"/>
      <c r="J121" s="72"/>
      <c r="K121" s="72"/>
      <c r="L121" s="72"/>
      <c r="M121" s="72"/>
      <c r="N121" s="72"/>
      <c r="O121" s="72"/>
      <c r="P121" s="72"/>
      <c r="Q121" s="72"/>
      <c r="R121" s="72"/>
      <c r="S121" s="72"/>
      <c r="T121" s="72"/>
      <c r="U121" s="72"/>
      <c r="V121" s="72"/>
      <c r="W121" s="72"/>
      <c r="X121" s="72"/>
      <c r="Y121" s="72"/>
      <c r="Z121" s="72"/>
      <c r="AA121" s="72"/>
      <c r="AB121" s="72"/>
      <c r="AC121" s="72"/>
    </row>
    <row r="122" spans="1:29" ht="18.75" customHeight="1">
      <c r="A122" s="148"/>
      <c r="B122" s="361" t="s">
        <v>234</v>
      </c>
      <c r="C122" s="286"/>
      <c r="D122" s="286"/>
      <c r="E122" s="286"/>
      <c r="F122" s="286"/>
      <c r="G122" s="287"/>
      <c r="H122" s="205">
        <f>ROUND(SUM(H121),2)</f>
        <v>0</v>
      </c>
      <c r="I122" s="148"/>
      <c r="J122" s="148"/>
      <c r="K122" s="148"/>
      <c r="L122" s="148"/>
      <c r="M122" s="148"/>
      <c r="N122" s="148"/>
      <c r="O122" s="148"/>
      <c r="P122" s="148"/>
      <c r="Q122" s="148"/>
      <c r="R122" s="148"/>
      <c r="S122" s="148"/>
      <c r="T122" s="148"/>
      <c r="U122" s="148"/>
      <c r="V122" s="148"/>
      <c r="W122" s="148"/>
      <c r="X122" s="148"/>
      <c r="Y122" s="148"/>
      <c r="Z122" s="148"/>
      <c r="AA122" s="148"/>
      <c r="AB122" s="148"/>
      <c r="AC122" s="148"/>
    </row>
    <row r="123" spans="1:29" ht="16.5" customHeight="1">
      <c r="A123" s="72"/>
      <c r="B123" s="207"/>
      <c r="C123" s="119"/>
      <c r="D123" s="208"/>
      <c r="E123" s="208"/>
      <c r="F123" s="119"/>
      <c r="G123" s="119"/>
      <c r="H123" s="209"/>
      <c r="I123" s="72"/>
      <c r="J123" s="72"/>
      <c r="K123" s="72"/>
      <c r="L123" s="72"/>
      <c r="M123" s="72"/>
      <c r="N123" s="72"/>
      <c r="O123" s="72"/>
      <c r="P123" s="72"/>
      <c r="Q123" s="72"/>
      <c r="R123" s="72"/>
      <c r="S123" s="72"/>
      <c r="T123" s="72"/>
      <c r="U123" s="72"/>
      <c r="V123" s="72"/>
      <c r="W123" s="72"/>
      <c r="X123" s="72"/>
      <c r="Y123" s="72"/>
      <c r="Z123" s="72"/>
      <c r="AA123" s="72"/>
      <c r="AB123" s="72"/>
      <c r="AC123" s="72"/>
    </row>
    <row r="124" spans="1:29" ht="19.5" customHeight="1">
      <c r="A124" s="72"/>
      <c r="B124" s="385" t="s">
        <v>198</v>
      </c>
      <c r="C124" s="293"/>
      <c r="D124" s="389" t="s">
        <v>235</v>
      </c>
      <c r="E124" s="286"/>
      <c r="F124" s="286"/>
      <c r="G124" s="286"/>
      <c r="H124" s="293"/>
      <c r="I124" s="72"/>
      <c r="J124" s="72"/>
      <c r="K124" s="72"/>
      <c r="L124" s="72"/>
      <c r="M124" s="72"/>
      <c r="N124" s="72"/>
      <c r="O124" s="72"/>
      <c r="P124" s="72"/>
      <c r="Q124" s="72"/>
      <c r="R124" s="72"/>
      <c r="S124" s="72"/>
      <c r="T124" s="72"/>
      <c r="U124" s="72"/>
      <c r="V124" s="72"/>
      <c r="W124" s="72"/>
      <c r="X124" s="72"/>
      <c r="Y124" s="72"/>
      <c r="Z124" s="72"/>
      <c r="AA124" s="72"/>
      <c r="AB124" s="72"/>
      <c r="AC124" s="72"/>
    </row>
    <row r="125" spans="1:29" ht="15.75" customHeight="1">
      <c r="A125" s="95"/>
      <c r="B125" s="210"/>
      <c r="C125" s="422" t="s">
        <v>164</v>
      </c>
      <c r="D125" s="286"/>
      <c r="E125" s="286"/>
      <c r="F125" s="286"/>
      <c r="G125" s="287"/>
      <c r="H125" s="211" t="s">
        <v>165</v>
      </c>
      <c r="I125" s="95"/>
      <c r="J125" s="95"/>
      <c r="K125" s="95"/>
      <c r="L125" s="95"/>
      <c r="M125" s="95"/>
      <c r="N125" s="95"/>
      <c r="O125" s="95"/>
      <c r="P125" s="95"/>
      <c r="Q125" s="95"/>
      <c r="R125" s="95"/>
      <c r="S125" s="95"/>
      <c r="T125" s="95"/>
      <c r="U125" s="95"/>
      <c r="V125" s="95"/>
      <c r="W125" s="95"/>
      <c r="X125" s="95"/>
      <c r="Y125" s="95"/>
      <c r="Z125" s="95"/>
      <c r="AA125" s="95"/>
      <c r="AB125" s="95"/>
      <c r="AC125" s="95"/>
    </row>
    <row r="126" spans="1:29" ht="17.25" customHeight="1">
      <c r="A126" s="72"/>
      <c r="B126" s="212" t="s">
        <v>236</v>
      </c>
      <c r="C126" s="335" t="s">
        <v>222</v>
      </c>
      <c r="D126" s="286"/>
      <c r="E126" s="286"/>
      <c r="F126" s="286"/>
      <c r="G126" s="287"/>
      <c r="H126" s="213">
        <f>H117</f>
        <v>195.05</v>
      </c>
      <c r="I126" s="72"/>
      <c r="J126" s="72"/>
      <c r="K126" s="72"/>
      <c r="L126" s="72"/>
      <c r="M126" s="72"/>
      <c r="N126" s="72"/>
      <c r="O126" s="72"/>
      <c r="P126" s="72"/>
      <c r="Q126" s="72"/>
      <c r="R126" s="72"/>
      <c r="S126" s="72"/>
      <c r="T126" s="72"/>
      <c r="U126" s="72"/>
      <c r="V126" s="72"/>
      <c r="W126" s="72"/>
      <c r="X126" s="72"/>
      <c r="Y126" s="72"/>
      <c r="Z126" s="72"/>
      <c r="AA126" s="72"/>
      <c r="AB126" s="72"/>
      <c r="AC126" s="72"/>
    </row>
    <row r="127" spans="1:29" ht="17.25" customHeight="1">
      <c r="A127" s="72"/>
      <c r="B127" s="212" t="s">
        <v>237</v>
      </c>
      <c r="C127" s="335" t="s">
        <v>232</v>
      </c>
      <c r="D127" s="286"/>
      <c r="E127" s="286"/>
      <c r="F127" s="286"/>
      <c r="G127" s="287"/>
      <c r="H127" s="213">
        <f>H121</f>
        <v>0</v>
      </c>
      <c r="I127" s="72"/>
      <c r="J127" s="72"/>
      <c r="K127" s="72"/>
      <c r="L127" s="72"/>
      <c r="M127" s="72"/>
      <c r="N127" s="72"/>
      <c r="O127" s="72"/>
      <c r="P127" s="72"/>
      <c r="Q127" s="72"/>
      <c r="R127" s="72"/>
      <c r="S127" s="72"/>
      <c r="T127" s="72"/>
      <c r="U127" s="72"/>
      <c r="V127" s="72"/>
      <c r="W127" s="72"/>
      <c r="X127" s="72"/>
      <c r="Y127" s="72"/>
      <c r="Z127" s="72"/>
      <c r="AA127" s="72"/>
      <c r="AB127" s="72"/>
      <c r="AC127" s="72"/>
    </row>
    <row r="128" spans="1:29" ht="28.5" customHeight="1">
      <c r="A128" s="95"/>
      <c r="B128" s="444" t="s">
        <v>238</v>
      </c>
      <c r="C128" s="376"/>
      <c r="D128" s="376"/>
      <c r="E128" s="376"/>
      <c r="F128" s="376"/>
      <c r="G128" s="377"/>
      <c r="H128" s="214">
        <f>SUM(H125:H127)</f>
        <v>195.05</v>
      </c>
      <c r="I128" s="95"/>
      <c r="J128" s="95"/>
      <c r="K128" s="95"/>
      <c r="L128" s="95"/>
      <c r="M128" s="95"/>
      <c r="N128" s="95"/>
      <c r="O128" s="95"/>
      <c r="P128" s="95"/>
      <c r="Q128" s="95"/>
      <c r="R128" s="95"/>
      <c r="S128" s="95"/>
      <c r="T128" s="95"/>
      <c r="U128" s="95"/>
      <c r="V128" s="95"/>
      <c r="W128" s="95"/>
      <c r="X128" s="95"/>
      <c r="Y128" s="95"/>
      <c r="Z128" s="95"/>
      <c r="AA128" s="95"/>
      <c r="AB128" s="95"/>
      <c r="AC128" s="95"/>
    </row>
    <row r="129" spans="1:29" ht="15.75" customHeight="1">
      <c r="A129" s="72"/>
      <c r="B129" s="107"/>
      <c r="C129" s="107"/>
      <c r="D129" s="107"/>
      <c r="E129" s="107"/>
      <c r="F129" s="107"/>
      <c r="G129" s="107"/>
      <c r="H129" s="107"/>
      <c r="I129" s="72"/>
      <c r="J129" s="72"/>
      <c r="K129" s="72"/>
      <c r="L129" s="72"/>
      <c r="M129" s="72"/>
      <c r="N129" s="72"/>
      <c r="O129" s="72"/>
      <c r="P129" s="72"/>
      <c r="Q129" s="72"/>
      <c r="R129" s="72"/>
      <c r="S129" s="72"/>
      <c r="T129" s="72"/>
      <c r="U129" s="72"/>
      <c r="V129" s="72"/>
      <c r="W129" s="72"/>
      <c r="X129" s="72"/>
      <c r="Y129" s="72"/>
      <c r="Z129" s="72"/>
      <c r="AA129" s="72"/>
      <c r="AB129" s="72"/>
      <c r="AC129" s="72"/>
    </row>
    <row r="130" spans="1:29" ht="30.75" customHeight="1">
      <c r="A130" s="72"/>
      <c r="B130" s="424" t="s">
        <v>239</v>
      </c>
      <c r="C130" s="445"/>
      <c r="D130" s="389" t="s">
        <v>240</v>
      </c>
      <c r="E130" s="286"/>
      <c r="F130" s="286"/>
      <c r="G130" s="286"/>
      <c r="H130" s="293"/>
      <c r="I130" s="72"/>
      <c r="J130" s="72"/>
      <c r="K130" s="72"/>
      <c r="L130" s="72"/>
      <c r="M130" s="72"/>
      <c r="N130" s="72"/>
      <c r="O130" s="72"/>
      <c r="P130" s="72"/>
      <c r="Q130" s="72"/>
      <c r="R130" s="72"/>
      <c r="S130" s="72"/>
      <c r="T130" s="72"/>
      <c r="U130" s="72"/>
      <c r="V130" s="72"/>
      <c r="W130" s="72"/>
      <c r="X130" s="72"/>
      <c r="Y130" s="72"/>
      <c r="Z130" s="72"/>
      <c r="AA130" s="72"/>
      <c r="AB130" s="72"/>
      <c r="AC130" s="72"/>
    </row>
    <row r="131" spans="1:29" ht="15.75" customHeight="1">
      <c r="A131" s="72"/>
      <c r="B131" s="215">
        <v>5</v>
      </c>
      <c r="C131" s="334" t="s">
        <v>241</v>
      </c>
      <c r="D131" s="286"/>
      <c r="E131" s="286"/>
      <c r="F131" s="286"/>
      <c r="G131" s="293"/>
      <c r="H131" s="216" t="s">
        <v>165</v>
      </c>
      <c r="I131" s="72"/>
      <c r="J131" s="72"/>
      <c r="K131" s="72"/>
      <c r="L131" s="72"/>
      <c r="M131" s="72"/>
      <c r="N131" s="72"/>
      <c r="O131" s="72"/>
      <c r="P131" s="72"/>
      <c r="Q131" s="72"/>
      <c r="R131" s="72"/>
      <c r="S131" s="72"/>
      <c r="T131" s="72"/>
      <c r="U131" s="72"/>
      <c r="V131" s="72"/>
      <c r="W131" s="72"/>
      <c r="X131" s="72"/>
      <c r="Y131" s="72"/>
      <c r="Z131" s="72"/>
      <c r="AA131" s="72"/>
      <c r="AB131" s="72"/>
      <c r="AC131" s="72"/>
    </row>
    <row r="132" spans="1:29" ht="17.25" customHeight="1">
      <c r="A132" s="72"/>
      <c r="B132" s="217" t="s">
        <v>107</v>
      </c>
      <c r="C132" s="335" t="s">
        <v>242</v>
      </c>
      <c r="D132" s="286"/>
      <c r="E132" s="286"/>
      <c r="F132" s="286"/>
      <c r="G132" s="287"/>
      <c r="H132" s="218">
        <f>'Uniformes - EPIs_Portaria'!G17</f>
        <v>104.72666666666669</v>
      </c>
      <c r="I132" s="72"/>
      <c r="J132" s="72"/>
      <c r="K132" s="72"/>
      <c r="L132" s="72"/>
      <c r="M132" s="72"/>
      <c r="N132" s="72"/>
      <c r="O132" s="72"/>
      <c r="P132" s="72"/>
      <c r="Q132" s="72"/>
      <c r="R132" s="72"/>
      <c r="S132" s="72"/>
      <c r="T132" s="72"/>
      <c r="U132" s="72"/>
      <c r="V132" s="72"/>
      <c r="W132" s="72"/>
      <c r="X132" s="72"/>
      <c r="Y132" s="72"/>
      <c r="Z132" s="72"/>
      <c r="AA132" s="72"/>
      <c r="AB132" s="72"/>
      <c r="AC132" s="72"/>
    </row>
    <row r="133" spans="1:29" ht="17.25" customHeight="1">
      <c r="A133" s="72"/>
      <c r="B133" s="217" t="s">
        <v>111</v>
      </c>
      <c r="C133" s="335" t="s">
        <v>243</v>
      </c>
      <c r="D133" s="286"/>
      <c r="E133" s="286"/>
      <c r="F133" s="286"/>
      <c r="G133" s="287"/>
      <c r="H133" s="218">
        <f>'Uniformes - EPIs_Portaria'!G22</f>
        <v>9.1</v>
      </c>
      <c r="I133" s="72"/>
      <c r="J133" s="72"/>
      <c r="K133" s="72"/>
      <c r="L133" s="72"/>
      <c r="M133" s="72"/>
      <c r="N133" s="72"/>
      <c r="O133" s="72"/>
      <c r="P133" s="72"/>
      <c r="Q133" s="72"/>
      <c r="R133" s="72"/>
      <c r="S133" s="72"/>
      <c r="T133" s="72"/>
      <c r="U133" s="72"/>
      <c r="V133" s="72"/>
      <c r="W133" s="72"/>
      <c r="X133" s="72"/>
      <c r="Y133" s="72"/>
      <c r="Z133" s="72"/>
      <c r="AA133" s="72"/>
      <c r="AB133" s="72"/>
      <c r="AC133" s="72"/>
    </row>
    <row r="134" spans="1:29" ht="17.25" customHeight="1">
      <c r="A134" s="72"/>
      <c r="B134" s="114" t="s">
        <v>114</v>
      </c>
      <c r="C134" s="374" t="s">
        <v>244</v>
      </c>
      <c r="D134" s="286"/>
      <c r="E134" s="286"/>
      <c r="F134" s="286"/>
      <c r="G134" s="287"/>
      <c r="H134" s="152"/>
      <c r="I134" s="72"/>
      <c r="J134" s="72"/>
      <c r="K134" s="72"/>
      <c r="L134" s="72"/>
      <c r="M134" s="72"/>
      <c r="N134" s="72"/>
      <c r="O134" s="72"/>
      <c r="P134" s="72"/>
      <c r="Q134" s="72"/>
      <c r="R134" s="72"/>
      <c r="S134" s="72"/>
      <c r="T134" s="72"/>
      <c r="U134" s="72"/>
      <c r="V134" s="72"/>
      <c r="W134" s="72"/>
      <c r="X134" s="72"/>
      <c r="Y134" s="72"/>
      <c r="Z134" s="72"/>
      <c r="AA134" s="72"/>
      <c r="AB134" s="72"/>
      <c r="AC134" s="72"/>
    </row>
    <row r="135" spans="1:29" ht="25.5" customHeight="1">
      <c r="A135" s="148"/>
      <c r="B135" s="446" t="s">
        <v>245</v>
      </c>
      <c r="C135" s="376"/>
      <c r="D135" s="376"/>
      <c r="E135" s="376"/>
      <c r="F135" s="376"/>
      <c r="G135" s="377"/>
      <c r="H135" s="214">
        <f>SUM(H132:H134)</f>
        <v>113.82666666666668</v>
      </c>
      <c r="I135" s="148"/>
      <c r="J135" s="148"/>
      <c r="K135" s="148"/>
      <c r="L135" s="148"/>
      <c r="M135" s="148"/>
      <c r="N135" s="148"/>
      <c r="O135" s="148"/>
      <c r="P135" s="148"/>
      <c r="Q135" s="148"/>
      <c r="R135" s="148"/>
      <c r="S135" s="148"/>
      <c r="T135" s="148"/>
      <c r="U135" s="148"/>
      <c r="V135" s="148"/>
      <c r="W135" s="148"/>
      <c r="X135" s="148"/>
      <c r="Y135" s="148"/>
      <c r="Z135" s="148"/>
      <c r="AA135" s="148"/>
      <c r="AB135" s="148"/>
      <c r="AC135" s="148"/>
    </row>
    <row r="136" spans="1:29" ht="15.75" customHeight="1">
      <c r="A136" s="72"/>
      <c r="B136" s="125"/>
      <c r="C136" s="219"/>
      <c r="D136" s="219"/>
      <c r="E136" s="219"/>
      <c r="F136" s="220"/>
      <c r="G136" s="220"/>
      <c r="H136" s="221"/>
      <c r="I136" s="72"/>
      <c r="J136" s="72"/>
      <c r="K136" s="72"/>
      <c r="L136" s="72"/>
      <c r="M136" s="72"/>
      <c r="N136" s="72"/>
      <c r="O136" s="72"/>
      <c r="P136" s="72"/>
      <c r="Q136" s="72"/>
      <c r="R136" s="72"/>
      <c r="S136" s="72"/>
      <c r="T136" s="72"/>
      <c r="U136" s="72"/>
      <c r="V136" s="72"/>
      <c r="W136" s="72"/>
      <c r="X136" s="72"/>
      <c r="Y136" s="72"/>
      <c r="Z136" s="72"/>
      <c r="AA136" s="72"/>
      <c r="AB136" s="72"/>
      <c r="AC136" s="72"/>
    </row>
    <row r="137" spans="1:29" ht="30.75" customHeight="1">
      <c r="A137" s="72"/>
      <c r="B137" s="424" t="s">
        <v>246</v>
      </c>
      <c r="C137" s="445"/>
      <c r="D137" s="389" t="s">
        <v>247</v>
      </c>
      <c r="E137" s="286"/>
      <c r="F137" s="286"/>
      <c r="G137" s="286"/>
      <c r="H137" s="293"/>
      <c r="I137" s="72"/>
      <c r="J137" s="72"/>
      <c r="K137" s="72"/>
      <c r="L137" s="72"/>
      <c r="M137" s="72"/>
      <c r="N137" s="72"/>
      <c r="O137" s="72"/>
      <c r="P137" s="72"/>
      <c r="Q137" s="72"/>
      <c r="R137" s="72"/>
      <c r="S137" s="72"/>
      <c r="T137" s="72"/>
      <c r="U137" s="72"/>
      <c r="V137" s="72"/>
      <c r="W137" s="72"/>
      <c r="X137" s="72"/>
      <c r="Y137" s="72"/>
      <c r="Z137" s="72"/>
      <c r="AA137" s="72"/>
      <c r="AB137" s="72"/>
      <c r="AC137" s="72"/>
    </row>
    <row r="138" spans="1:29" ht="18.75" customHeight="1">
      <c r="A138" s="95"/>
      <c r="B138" s="222">
        <v>6</v>
      </c>
      <c r="C138" s="422" t="s">
        <v>241</v>
      </c>
      <c r="D138" s="286"/>
      <c r="E138" s="287"/>
      <c r="F138" s="426" t="s">
        <v>173</v>
      </c>
      <c r="G138" s="393"/>
      <c r="H138" s="223" t="s">
        <v>165</v>
      </c>
      <c r="I138" s="95"/>
      <c r="J138" s="95"/>
      <c r="K138" s="95"/>
      <c r="L138" s="95"/>
      <c r="M138" s="95"/>
      <c r="N138" s="95"/>
      <c r="O138" s="95"/>
      <c r="P138" s="95"/>
      <c r="Q138" s="95"/>
      <c r="R138" s="95"/>
      <c r="S138" s="95"/>
      <c r="T138" s="95"/>
      <c r="U138" s="95"/>
      <c r="V138" s="95"/>
      <c r="W138" s="95"/>
      <c r="X138" s="95"/>
      <c r="Y138" s="95"/>
      <c r="Z138" s="95"/>
      <c r="AA138" s="95"/>
      <c r="AB138" s="95"/>
      <c r="AC138" s="95"/>
    </row>
    <row r="139" spans="1:29" ht="19.5" customHeight="1">
      <c r="A139" s="95"/>
      <c r="B139" s="336" t="s">
        <v>107</v>
      </c>
      <c r="C139" s="338" t="s">
        <v>248</v>
      </c>
      <c r="D139" s="357"/>
      <c r="E139" s="341"/>
      <c r="F139" s="427" t="s">
        <v>249</v>
      </c>
      <c r="G139" s="416"/>
      <c r="H139" s="224">
        <f>H152+H153+H154+H155+H156</f>
        <v>2288.6376416237408</v>
      </c>
      <c r="I139" s="95"/>
      <c r="J139" s="95"/>
      <c r="K139" s="95"/>
      <c r="L139" s="95"/>
      <c r="M139" s="95"/>
      <c r="N139" s="95"/>
      <c r="O139" s="95"/>
      <c r="P139" s="95"/>
      <c r="Q139" s="95"/>
      <c r="R139" s="95"/>
      <c r="S139" s="95"/>
      <c r="T139" s="95"/>
      <c r="U139" s="95"/>
      <c r="V139" s="95"/>
      <c r="W139" s="95"/>
      <c r="X139" s="95"/>
      <c r="Y139" s="95"/>
      <c r="Z139" s="95"/>
      <c r="AA139" s="95"/>
      <c r="AB139" s="95"/>
      <c r="AC139" s="95"/>
    </row>
    <row r="140" spans="1:29" ht="19.5" customHeight="1">
      <c r="A140" s="95"/>
      <c r="B140" s="337"/>
      <c r="C140" s="339"/>
      <c r="D140" s="353"/>
      <c r="E140" s="359"/>
      <c r="F140" s="225" t="s">
        <v>173</v>
      </c>
      <c r="G140" s="226">
        <f>'1-ABA-DE-CARREGAMENTO'!G74</f>
        <v>0.1017</v>
      </c>
      <c r="H140" s="227">
        <f>ROUND(H139*G140,2)</f>
        <v>232.75</v>
      </c>
      <c r="I140" s="72"/>
      <c r="J140" s="95"/>
      <c r="K140" s="95"/>
      <c r="L140" s="95"/>
      <c r="M140" s="95"/>
      <c r="N140" s="95"/>
      <c r="O140" s="95"/>
      <c r="P140" s="95"/>
      <c r="Q140" s="95"/>
      <c r="R140" s="95"/>
      <c r="S140" s="95"/>
      <c r="T140" s="95"/>
      <c r="U140" s="95"/>
      <c r="V140" s="95"/>
      <c r="W140" s="95"/>
      <c r="X140" s="95"/>
      <c r="Y140" s="95"/>
      <c r="Z140" s="95"/>
      <c r="AA140" s="95"/>
      <c r="AB140" s="95"/>
      <c r="AC140" s="95"/>
    </row>
    <row r="141" spans="1:29" ht="19.5" customHeight="1">
      <c r="A141" s="95"/>
      <c r="B141" s="114" t="s">
        <v>109</v>
      </c>
      <c r="C141" s="338" t="s">
        <v>250</v>
      </c>
      <c r="D141" s="357"/>
      <c r="E141" s="341"/>
      <c r="F141" s="427" t="s">
        <v>249</v>
      </c>
      <c r="G141" s="416"/>
      <c r="H141" s="224">
        <f>H139+H140</f>
        <v>2521.3876416237408</v>
      </c>
      <c r="I141" s="72"/>
      <c r="J141" s="95"/>
      <c r="K141" s="95"/>
      <c r="L141" s="95"/>
      <c r="M141" s="95"/>
      <c r="N141" s="95"/>
      <c r="O141" s="95"/>
      <c r="P141" s="95"/>
      <c r="Q141" s="95"/>
      <c r="R141" s="95"/>
      <c r="S141" s="95"/>
      <c r="T141" s="95"/>
      <c r="U141" s="95"/>
      <c r="V141" s="95"/>
      <c r="W141" s="95"/>
      <c r="X141" s="95"/>
      <c r="Y141" s="95"/>
      <c r="Z141" s="95"/>
      <c r="AA141" s="95"/>
      <c r="AB141" s="95"/>
      <c r="AC141" s="95"/>
    </row>
    <row r="142" spans="1:29" ht="19.5" customHeight="1">
      <c r="A142" s="95"/>
      <c r="B142" s="114"/>
      <c r="C142" s="339"/>
      <c r="D142" s="353"/>
      <c r="E142" s="359"/>
      <c r="F142" s="225" t="s">
        <v>173</v>
      </c>
      <c r="G142" s="228">
        <f>'1-ABA-DE-CARREGAMENTO'!G75</f>
        <v>5.0700000000000002E-2</v>
      </c>
      <c r="H142" s="229">
        <f>ROUND(H141*G142,2)</f>
        <v>127.83</v>
      </c>
      <c r="I142" s="72"/>
      <c r="J142" s="95"/>
      <c r="K142" s="95"/>
      <c r="L142" s="95"/>
      <c r="M142" s="95"/>
      <c r="N142" s="95"/>
      <c r="O142" s="95"/>
      <c r="P142" s="95"/>
      <c r="Q142" s="95"/>
      <c r="R142" s="95"/>
      <c r="S142" s="95"/>
      <c r="T142" s="95"/>
      <c r="U142" s="95"/>
      <c r="V142" s="95"/>
      <c r="W142" s="95"/>
      <c r="X142" s="95"/>
      <c r="Y142" s="95"/>
      <c r="Z142" s="95"/>
      <c r="AA142" s="95"/>
      <c r="AB142" s="95"/>
      <c r="AC142" s="95"/>
    </row>
    <row r="143" spans="1:29" ht="19.5" customHeight="1">
      <c r="A143" s="95"/>
      <c r="B143" s="114" t="s">
        <v>111</v>
      </c>
      <c r="C143" s="120" t="s">
        <v>251</v>
      </c>
      <c r="D143" s="155"/>
      <c r="E143" s="190"/>
      <c r="F143" s="435">
        <f>F144+F145+F147</f>
        <v>0.1225</v>
      </c>
      <c r="G143" s="287"/>
      <c r="H143" s="230">
        <f>SUM(H144:H147)</f>
        <v>369.82945300526103</v>
      </c>
      <c r="I143" s="72"/>
      <c r="J143" s="95"/>
      <c r="K143" s="95"/>
      <c r="L143" s="95"/>
      <c r="M143" s="95"/>
      <c r="N143" s="95"/>
      <c r="O143" s="95"/>
      <c r="P143" s="95"/>
      <c r="Q143" s="95"/>
      <c r="R143" s="95"/>
      <c r="S143" s="95"/>
      <c r="T143" s="95"/>
      <c r="U143" s="95"/>
      <c r="V143" s="95"/>
      <c r="W143" s="95"/>
      <c r="X143" s="95"/>
      <c r="Y143" s="95"/>
      <c r="Z143" s="95"/>
      <c r="AA143" s="95"/>
      <c r="AB143" s="95"/>
      <c r="AC143" s="95"/>
    </row>
    <row r="144" spans="1:29" ht="19.5" customHeight="1">
      <c r="A144" s="95"/>
      <c r="B144" s="336"/>
      <c r="C144" s="447" t="s">
        <v>252</v>
      </c>
      <c r="D144" s="436" t="s">
        <v>253</v>
      </c>
      <c r="E144" s="287"/>
      <c r="F144" s="437">
        <f>IF(F9=1,1.65%,IF(F9=2,0.65%,IF(F9=3,F9,IF(F9=4,F9,"RT Indefinido"))))</f>
        <v>1.6500000000000001E-2</v>
      </c>
      <c r="G144" s="287"/>
      <c r="H144" s="231">
        <f>ROUND((((H141+H142))/((1-F143)))*F144,2)</f>
        <v>49.81</v>
      </c>
      <c r="I144" s="72"/>
      <c r="J144" s="95"/>
      <c r="K144" s="95"/>
      <c r="L144" s="95"/>
      <c r="M144" s="95"/>
      <c r="N144" s="95"/>
      <c r="O144" s="95"/>
      <c r="P144" s="95"/>
      <c r="Q144" s="95"/>
      <c r="R144" s="95"/>
      <c r="S144" s="95"/>
      <c r="T144" s="95"/>
      <c r="U144" s="95"/>
      <c r="V144" s="95"/>
      <c r="W144" s="95"/>
      <c r="X144" s="95"/>
      <c r="Y144" s="95"/>
      <c r="Z144" s="95"/>
      <c r="AA144" s="95"/>
      <c r="AB144" s="95"/>
      <c r="AC144" s="95"/>
    </row>
    <row r="145" spans="1:29" ht="19.5" customHeight="1">
      <c r="A145" s="95"/>
      <c r="B145" s="337"/>
      <c r="C145" s="325"/>
      <c r="D145" s="436" t="s">
        <v>254</v>
      </c>
      <c r="E145" s="287"/>
      <c r="F145" s="437">
        <f>IF(F9=1,7.6%,IF(F9=2,3%,IF(F9=3,F9,IF(F9=4,F9,"RT Indefinido"))))</f>
        <v>7.5999999999999998E-2</v>
      </c>
      <c r="G145" s="287"/>
      <c r="H145" s="231">
        <f>((H141+H142)/(1-F143)*F145)</f>
        <v>229.44790970188527</v>
      </c>
      <c r="I145" s="72"/>
      <c r="J145" s="95"/>
      <c r="K145" s="95"/>
      <c r="L145" s="95"/>
      <c r="M145" s="95"/>
      <c r="N145" s="95"/>
      <c r="O145" s="95"/>
      <c r="P145" s="95"/>
      <c r="Q145" s="95"/>
      <c r="R145" s="95"/>
      <c r="S145" s="95"/>
      <c r="T145" s="95"/>
      <c r="U145" s="95"/>
      <c r="V145" s="95"/>
      <c r="W145" s="95"/>
      <c r="X145" s="95"/>
      <c r="Y145" s="95"/>
      <c r="Z145" s="95"/>
      <c r="AA145" s="95"/>
      <c r="AB145" s="95"/>
      <c r="AC145" s="95"/>
    </row>
    <row r="146" spans="1:29" ht="19.5" customHeight="1">
      <c r="A146" s="95"/>
      <c r="B146" s="114"/>
      <c r="C146" s="374" t="s">
        <v>255</v>
      </c>
      <c r="D146" s="286"/>
      <c r="E146" s="287"/>
      <c r="F146" s="390">
        <v>0</v>
      </c>
      <c r="G146" s="287"/>
      <c r="H146" s="231">
        <f>F146*(H48+H93+H135+H69+H140)</f>
        <v>0</v>
      </c>
      <c r="I146" s="72"/>
      <c r="J146" s="95"/>
      <c r="K146" s="95"/>
      <c r="L146" s="95"/>
      <c r="M146" s="95"/>
      <c r="N146" s="95"/>
      <c r="O146" s="95"/>
      <c r="P146" s="95"/>
      <c r="Q146" s="95"/>
      <c r="R146" s="95"/>
      <c r="S146" s="95"/>
      <c r="T146" s="95"/>
      <c r="U146" s="95"/>
      <c r="V146" s="95"/>
      <c r="W146" s="95"/>
      <c r="X146" s="95"/>
      <c r="Y146" s="95"/>
      <c r="Z146" s="95"/>
      <c r="AA146" s="95"/>
      <c r="AB146" s="95"/>
      <c r="AC146" s="95"/>
    </row>
    <row r="147" spans="1:29" ht="19.5" customHeight="1">
      <c r="A147" s="95"/>
      <c r="B147" s="114"/>
      <c r="C147" s="374" t="s">
        <v>256</v>
      </c>
      <c r="D147" s="286"/>
      <c r="E147" s="287"/>
      <c r="F147" s="449">
        <f>'1-ABA-DE-CARREGAMENTO'!C76</f>
        <v>0.03</v>
      </c>
      <c r="G147" s="287"/>
      <c r="H147" s="231">
        <f>((H141+H142)/(1-F143))*F147</f>
        <v>90.571543303375762</v>
      </c>
      <c r="I147" s="72"/>
      <c r="J147" s="95"/>
      <c r="K147" s="95"/>
      <c r="L147" s="95"/>
      <c r="M147" s="95"/>
      <c r="N147" s="95"/>
      <c r="O147" s="95"/>
      <c r="P147" s="95"/>
      <c r="Q147" s="95"/>
      <c r="R147" s="95"/>
      <c r="S147" s="95"/>
      <c r="T147" s="95"/>
      <c r="U147" s="95"/>
      <c r="V147" s="95"/>
      <c r="W147" s="95"/>
      <c r="X147" s="95"/>
      <c r="Y147" s="95"/>
      <c r="Z147" s="95"/>
      <c r="AA147" s="95"/>
      <c r="AB147" s="95"/>
      <c r="AC147" s="95"/>
    </row>
    <row r="148" spans="1:29" ht="28.5" customHeight="1">
      <c r="A148" s="158"/>
      <c r="B148" s="446" t="s">
        <v>257</v>
      </c>
      <c r="C148" s="376"/>
      <c r="D148" s="376"/>
      <c r="E148" s="377"/>
      <c r="F148" s="448">
        <f>F143+G142+G140</f>
        <v>0.27489999999999998</v>
      </c>
      <c r="G148" s="377"/>
      <c r="H148" s="214">
        <f>H143+H142+H140</f>
        <v>730.40945300526096</v>
      </c>
      <c r="I148" s="72"/>
      <c r="J148" s="158"/>
      <c r="K148" s="158"/>
      <c r="L148" s="158"/>
      <c r="M148" s="158"/>
      <c r="N148" s="158"/>
      <c r="O148" s="158"/>
      <c r="P148" s="158"/>
      <c r="Q148" s="158"/>
      <c r="R148" s="158"/>
      <c r="S148" s="158"/>
      <c r="T148" s="158"/>
      <c r="U148" s="158"/>
      <c r="V148" s="158"/>
      <c r="W148" s="158"/>
      <c r="X148" s="158"/>
      <c r="Y148" s="158"/>
      <c r="Z148" s="158"/>
      <c r="AA148" s="158"/>
      <c r="AB148" s="158"/>
      <c r="AC148" s="158"/>
    </row>
    <row r="149" spans="1:29" ht="24" customHeight="1">
      <c r="A149" s="95"/>
      <c r="B149" s="14"/>
      <c r="C149" s="179"/>
      <c r="D149" s="179"/>
      <c r="E149" s="179"/>
      <c r="F149" s="232"/>
      <c r="G149" s="232"/>
      <c r="H149" s="180"/>
      <c r="I149" s="72"/>
      <c r="J149" s="95"/>
      <c r="K149" s="95"/>
      <c r="L149" s="95"/>
      <c r="M149" s="95"/>
      <c r="N149" s="95"/>
      <c r="O149" s="95"/>
      <c r="P149" s="95"/>
      <c r="Q149" s="95"/>
      <c r="R149" s="95"/>
      <c r="S149" s="95"/>
      <c r="T149" s="95"/>
      <c r="U149" s="95"/>
      <c r="V149" s="95"/>
      <c r="W149" s="95"/>
      <c r="X149" s="95"/>
      <c r="Y149" s="95"/>
      <c r="Z149" s="95"/>
      <c r="AA149" s="95"/>
      <c r="AB149" s="95"/>
      <c r="AC149" s="95"/>
    </row>
    <row r="150" spans="1:29" ht="24" customHeight="1">
      <c r="A150" s="72"/>
      <c r="B150" s="372" t="s">
        <v>258</v>
      </c>
      <c r="C150" s="289"/>
      <c r="D150" s="289"/>
      <c r="E150" s="289"/>
      <c r="F150" s="289"/>
      <c r="G150" s="289"/>
      <c r="H150" s="290"/>
      <c r="I150" s="72"/>
      <c r="J150" s="72"/>
      <c r="K150" s="72"/>
      <c r="L150" s="72"/>
      <c r="M150" s="72"/>
      <c r="N150" s="72"/>
      <c r="O150" s="72"/>
      <c r="P150" s="72"/>
      <c r="Q150" s="72"/>
      <c r="R150" s="72"/>
      <c r="S150" s="72"/>
      <c r="T150" s="72"/>
      <c r="U150" s="72"/>
      <c r="V150" s="72"/>
      <c r="W150" s="72"/>
      <c r="X150" s="72"/>
      <c r="Y150" s="72"/>
      <c r="Z150" s="72"/>
      <c r="AA150" s="72"/>
      <c r="AB150" s="72"/>
      <c r="AC150" s="72"/>
    </row>
    <row r="151" spans="1:29" ht="15.75" customHeight="1">
      <c r="A151" s="72"/>
      <c r="B151" s="334" t="s">
        <v>123</v>
      </c>
      <c r="C151" s="286"/>
      <c r="D151" s="286"/>
      <c r="E151" s="286"/>
      <c r="F151" s="286"/>
      <c r="G151" s="286"/>
      <c r="H151" s="293"/>
      <c r="I151" s="72"/>
      <c r="J151" s="72"/>
      <c r="K151" s="72"/>
      <c r="L151" s="72"/>
      <c r="M151" s="72"/>
      <c r="N151" s="72"/>
      <c r="O151" s="72"/>
      <c r="P151" s="72"/>
      <c r="Q151" s="72"/>
      <c r="R151" s="72"/>
      <c r="S151" s="72"/>
      <c r="T151" s="72"/>
      <c r="U151" s="72"/>
      <c r="V151" s="72"/>
      <c r="W151" s="72"/>
      <c r="X151" s="72"/>
      <c r="Y151" s="72"/>
      <c r="Z151" s="72"/>
      <c r="AA151" s="72"/>
      <c r="AB151" s="72"/>
      <c r="AC151" s="72"/>
    </row>
    <row r="152" spans="1:29" ht="15.75" customHeight="1">
      <c r="A152" s="72"/>
      <c r="B152" s="169" t="s">
        <v>107</v>
      </c>
      <c r="C152" s="233" t="s">
        <v>259</v>
      </c>
      <c r="D152" s="234"/>
      <c r="E152" s="234"/>
      <c r="F152" s="234"/>
      <c r="G152" s="235"/>
      <c r="H152" s="236">
        <f>H48</f>
        <v>1111.9206275826448</v>
      </c>
      <c r="I152" s="72"/>
      <c r="J152" s="72"/>
      <c r="K152" s="72"/>
      <c r="L152" s="72"/>
      <c r="M152" s="72"/>
      <c r="N152" s="72"/>
      <c r="O152" s="72"/>
      <c r="P152" s="72"/>
      <c r="Q152" s="72"/>
      <c r="R152" s="72"/>
      <c r="S152" s="72"/>
      <c r="T152" s="72"/>
      <c r="U152" s="72"/>
      <c r="V152" s="72"/>
      <c r="W152" s="72"/>
      <c r="X152" s="72"/>
      <c r="Y152" s="72"/>
      <c r="Z152" s="72"/>
      <c r="AA152" s="72"/>
      <c r="AB152" s="72"/>
      <c r="AC152" s="72"/>
    </row>
    <row r="153" spans="1:29" ht="15.75" customHeight="1">
      <c r="A153" s="72"/>
      <c r="B153" s="114" t="s">
        <v>109</v>
      </c>
      <c r="C153" s="237" t="s">
        <v>260</v>
      </c>
      <c r="D153" s="238"/>
      <c r="E153" s="238"/>
      <c r="F153" s="238"/>
      <c r="G153" s="239"/>
      <c r="H153" s="153">
        <f>H93</f>
        <v>810.06174737442882</v>
      </c>
      <c r="I153" s="72"/>
      <c r="J153" s="72"/>
      <c r="K153" s="72"/>
      <c r="L153" s="72"/>
      <c r="M153" s="72"/>
      <c r="N153" s="72"/>
      <c r="O153" s="72"/>
      <c r="P153" s="72"/>
      <c r="Q153" s="72"/>
      <c r="R153" s="72"/>
      <c r="S153" s="72"/>
      <c r="T153" s="72"/>
      <c r="U153" s="72"/>
      <c r="V153" s="72"/>
      <c r="W153" s="72"/>
      <c r="X153" s="72"/>
      <c r="Y153" s="72"/>
      <c r="Z153" s="72"/>
      <c r="AA153" s="72"/>
      <c r="AB153" s="72"/>
      <c r="AC153" s="72"/>
    </row>
    <row r="154" spans="1:29" ht="15.75" customHeight="1">
      <c r="A154" s="72"/>
      <c r="B154" s="114" t="s">
        <v>111</v>
      </c>
      <c r="C154" s="237" t="s">
        <v>261</v>
      </c>
      <c r="D154" s="238"/>
      <c r="E154" s="238"/>
      <c r="F154" s="238"/>
      <c r="G154" s="239"/>
      <c r="H154" s="153">
        <f>H103</f>
        <v>57.778600000000004</v>
      </c>
      <c r="I154" s="72"/>
      <c r="J154" s="72"/>
      <c r="K154" s="72"/>
      <c r="L154" s="72"/>
      <c r="M154" s="72"/>
      <c r="N154" s="72"/>
      <c r="O154" s="72"/>
      <c r="P154" s="72"/>
      <c r="Q154" s="72"/>
      <c r="R154" s="72"/>
      <c r="S154" s="72"/>
      <c r="T154" s="72"/>
      <c r="U154" s="72"/>
      <c r="V154" s="72"/>
      <c r="W154" s="72"/>
      <c r="X154" s="72"/>
      <c r="Y154" s="72"/>
      <c r="Z154" s="72"/>
      <c r="AA154" s="72"/>
      <c r="AB154" s="72"/>
      <c r="AC154" s="72"/>
    </row>
    <row r="155" spans="1:29" ht="15.75" customHeight="1">
      <c r="A155" s="72"/>
      <c r="B155" s="114" t="s">
        <v>114</v>
      </c>
      <c r="C155" s="237" t="s">
        <v>262</v>
      </c>
      <c r="D155" s="238"/>
      <c r="E155" s="238"/>
      <c r="F155" s="238"/>
      <c r="G155" s="239"/>
      <c r="H155" s="153">
        <f>H128</f>
        <v>195.05</v>
      </c>
      <c r="I155" s="72"/>
      <c r="J155" s="72"/>
      <c r="K155" s="72"/>
      <c r="L155" s="72"/>
      <c r="M155" s="72"/>
      <c r="N155" s="72"/>
      <c r="O155" s="72"/>
      <c r="P155" s="72"/>
      <c r="Q155" s="72"/>
      <c r="R155" s="72"/>
      <c r="S155" s="72"/>
      <c r="T155" s="72"/>
      <c r="U155" s="72"/>
      <c r="V155" s="72"/>
      <c r="W155" s="72"/>
      <c r="X155" s="72"/>
      <c r="Y155" s="72"/>
      <c r="Z155" s="72"/>
      <c r="AA155" s="72"/>
      <c r="AB155" s="72"/>
      <c r="AC155" s="72"/>
    </row>
    <row r="156" spans="1:29" ht="15.75" customHeight="1">
      <c r="A156" s="95"/>
      <c r="B156" s="114" t="s">
        <v>145</v>
      </c>
      <c r="C156" s="237" t="s">
        <v>263</v>
      </c>
      <c r="D156" s="238"/>
      <c r="E156" s="238"/>
      <c r="F156" s="238"/>
      <c r="G156" s="239"/>
      <c r="H156" s="153">
        <f>H135</f>
        <v>113.82666666666668</v>
      </c>
      <c r="I156" s="95"/>
      <c r="J156" s="95"/>
      <c r="K156" s="95"/>
      <c r="L156" s="95"/>
      <c r="M156" s="95"/>
      <c r="N156" s="95"/>
      <c r="O156" s="95"/>
      <c r="P156" s="95"/>
      <c r="Q156" s="95"/>
      <c r="R156" s="95"/>
      <c r="S156" s="95"/>
      <c r="T156" s="95"/>
      <c r="U156" s="95"/>
      <c r="V156" s="95"/>
      <c r="W156" s="95"/>
      <c r="X156" s="95"/>
      <c r="Y156" s="95"/>
      <c r="Z156" s="95"/>
      <c r="AA156" s="95"/>
      <c r="AB156" s="95"/>
      <c r="AC156" s="95"/>
    </row>
    <row r="157" spans="1:29" ht="19.5" customHeight="1">
      <c r="A157" s="95"/>
      <c r="B157" s="240"/>
      <c r="C157" s="422" t="s">
        <v>264</v>
      </c>
      <c r="D157" s="286"/>
      <c r="E157" s="286"/>
      <c r="F157" s="286"/>
      <c r="G157" s="287"/>
      <c r="H157" s="241">
        <f>SUM(H152:H156)</f>
        <v>2288.6376416237408</v>
      </c>
      <c r="I157" s="95"/>
      <c r="J157" s="95"/>
      <c r="K157" s="95"/>
      <c r="L157" s="95"/>
      <c r="M157" s="95"/>
      <c r="N157" s="95"/>
      <c r="O157" s="95"/>
      <c r="P157" s="95"/>
      <c r="Q157" s="95"/>
      <c r="R157" s="95"/>
      <c r="S157" s="95"/>
      <c r="T157" s="95"/>
      <c r="U157" s="95"/>
      <c r="V157" s="95"/>
      <c r="W157" s="95"/>
      <c r="X157" s="95"/>
      <c r="Y157" s="95"/>
      <c r="Z157" s="95"/>
      <c r="AA157" s="95"/>
      <c r="AB157" s="95"/>
      <c r="AC157" s="95"/>
    </row>
    <row r="158" spans="1:29" ht="15.75" customHeight="1">
      <c r="A158" s="95"/>
      <c r="B158" s="114" t="s">
        <v>147</v>
      </c>
      <c r="C158" s="237" t="s">
        <v>265</v>
      </c>
      <c r="D158" s="238"/>
      <c r="E158" s="238"/>
      <c r="F158" s="238"/>
      <c r="G158" s="239"/>
      <c r="H158" s="153">
        <f>H148</f>
        <v>730.40945300526096</v>
      </c>
      <c r="I158" s="95"/>
      <c r="J158" s="95"/>
      <c r="K158" s="95"/>
      <c r="L158" s="95"/>
      <c r="M158" s="95"/>
      <c r="N158" s="95"/>
      <c r="O158" s="95"/>
      <c r="P158" s="95"/>
      <c r="Q158" s="95"/>
      <c r="R158" s="95"/>
      <c r="S158" s="95"/>
      <c r="T158" s="95"/>
      <c r="U158" s="95"/>
      <c r="V158" s="95"/>
      <c r="W158" s="95"/>
      <c r="X158" s="95"/>
      <c r="Y158" s="95"/>
      <c r="Z158" s="95"/>
      <c r="AA158" s="95"/>
      <c r="AB158" s="95"/>
      <c r="AC158" s="95"/>
    </row>
    <row r="159" spans="1:29" ht="27.75" customHeight="1">
      <c r="A159" s="95"/>
      <c r="B159" s="434" t="s">
        <v>266</v>
      </c>
      <c r="C159" s="376"/>
      <c r="D159" s="376"/>
      <c r="E159" s="376"/>
      <c r="F159" s="376"/>
      <c r="G159" s="377"/>
      <c r="H159" s="242">
        <f>ROUND(SUM(H157:H158),2)</f>
        <v>3019.05</v>
      </c>
      <c r="I159" s="95"/>
      <c r="J159" s="95"/>
      <c r="K159" s="95"/>
      <c r="L159" s="95"/>
      <c r="M159" s="95"/>
      <c r="N159" s="95"/>
      <c r="O159" s="95"/>
      <c r="P159" s="95"/>
      <c r="Q159" s="95"/>
      <c r="R159" s="95"/>
      <c r="S159" s="95"/>
      <c r="T159" s="95"/>
      <c r="U159" s="95"/>
      <c r="V159" s="95"/>
      <c r="W159" s="95"/>
      <c r="X159" s="95"/>
      <c r="Y159" s="95"/>
      <c r="Z159" s="95"/>
      <c r="AA159" s="95"/>
      <c r="AB159" s="95"/>
      <c r="AC159" s="95"/>
    </row>
    <row r="160" spans="1:29" ht="19.5" customHeight="1">
      <c r="A160" s="72"/>
      <c r="B160" s="125"/>
      <c r="C160" s="219"/>
      <c r="D160" s="219"/>
      <c r="E160" s="219"/>
      <c r="F160" s="220"/>
      <c r="G160" s="220"/>
      <c r="H160" s="221"/>
      <c r="I160" s="72"/>
      <c r="J160" s="72"/>
      <c r="K160" s="72"/>
      <c r="L160" s="72"/>
      <c r="M160" s="72"/>
      <c r="N160" s="72"/>
      <c r="O160" s="72"/>
      <c r="P160" s="72"/>
      <c r="Q160" s="72"/>
      <c r="R160" s="72"/>
      <c r="S160" s="72"/>
      <c r="T160" s="72"/>
      <c r="U160" s="72"/>
      <c r="V160" s="72"/>
      <c r="W160" s="72"/>
      <c r="X160" s="72"/>
      <c r="Y160" s="72"/>
      <c r="Z160" s="72"/>
      <c r="AA160" s="72"/>
      <c r="AB160" s="72"/>
      <c r="AC160" s="72"/>
    </row>
    <row r="161" spans="1:29" ht="24" customHeight="1">
      <c r="A161" s="72"/>
      <c r="B161" s="372" t="s">
        <v>267</v>
      </c>
      <c r="C161" s="289"/>
      <c r="D161" s="289"/>
      <c r="E161" s="289"/>
      <c r="F161" s="289"/>
      <c r="G161" s="289"/>
      <c r="H161" s="290"/>
      <c r="I161" s="72"/>
      <c r="J161" s="72"/>
      <c r="K161" s="72"/>
      <c r="L161" s="72"/>
      <c r="M161" s="72"/>
      <c r="N161" s="72"/>
      <c r="O161" s="72"/>
      <c r="P161" s="72"/>
      <c r="Q161" s="72"/>
      <c r="R161" s="72"/>
      <c r="S161" s="72"/>
      <c r="T161" s="72"/>
      <c r="U161" s="72"/>
      <c r="V161" s="72"/>
      <c r="W161" s="72"/>
      <c r="X161" s="72"/>
      <c r="Y161" s="72"/>
      <c r="Z161" s="72"/>
      <c r="AA161" s="72"/>
      <c r="AB161" s="72"/>
      <c r="AC161" s="72"/>
    </row>
    <row r="162" spans="1:29" ht="18.75" customHeight="1">
      <c r="A162" s="72"/>
      <c r="B162" s="422" t="s">
        <v>123</v>
      </c>
      <c r="C162" s="286"/>
      <c r="D162" s="286"/>
      <c r="E162" s="286"/>
      <c r="F162" s="286"/>
      <c r="G162" s="286"/>
      <c r="H162" s="293"/>
      <c r="I162" s="72"/>
      <c r="J162" s="72"/>
      <c r="K162" s="72"/>
      <c r="L162" s="72"/>
      <c r="M162" s="72"/>
      <c r="N162" s="72"/>
      <c r="O162" s="72"/>
      <c r="P162" s="72"/>
      <c r="Q162" s="72"/>
      <c r="R162" s="72"/>
      <c r="S162" s="72"/>
      <c r="T162" s="72"/>
      <c r="U162" s="72"/>
      <c r="V162" s="72"/>
      <c r="W162" s="72"/>
      <c r="X162" s="72"/>
      <c r="Y162" s="72"/>
      <c r="Z162" s="72"/>
      <c r="AA162" s="72"/>
      <c r="AB162" s="72"/>
      <c r="AC162" s="72"/>
    </row>
    <row r="163" spans="1:29" ht="72.75" customHeight="1">
      <c r="A163" s="72"/>
      <c r="B163" s="440" t="s">
        <v>268</v>
      </c>
      <c r="C163" s="393"/>
      <c r="D163" s="243" t="s">
        <v>269</v>
      </c>
      <c r="E163" s="243" t="s">
        <v>270</v>
      </c>
      <c r="F163" s="243" t="s">
        <v>271</v>
      </c>
      <c r="G163" s="243" t="s">
        <v>272</v>
      </c>
      <c r="H163" s="244" t="s">
        <v>273</v>
      </c>
      <c r="I163" s="72"/>
      <c r="J163" s="72"/>
      <c r="K163" s="72"/>
      <c r="L163" s="72"/>
      <c r="M163" s="72"/>
      <c r="N163" s="72"/>
      <c r="O163" s="72"/>
      <c r="P163" s="72"/>
      <c r="Q163" s="72"/>
      <c r="R163" s="72"/>
      <c r="S163" s="72"/>
      <c r="T163" s="72"/>
      <c r="U163" s="72"/>
      <c r="V163" s="72"/>
      <c r="W163" s="72"/>
      <c r="X163" s="72"/>
      <c r="Y163" s="72"/>
      <c r="Z163" s="72"/>
      <c r="AA163" s="72"/>
      <c r="AB163" s="72"/>
      <c r="AC163" s="72"/>
    </row>
    <row r="164" spans="1:29" ht="66" customHeight="1">
      <c r="A164" s="72"/>
      <c r="B164" s="441" t="str">
        <f>E24</f>
        <v>PORTEIRO, CBO 5174-10. Posto Diurno (manhã (07:00-13:00) e tarde (13:00-19:00) , 2 x 6 horas, de segunda a sexta</v>
      </c>
      <c r="C164" s="287"/>
      <c r="D164" s="246">
        <f>H159</f>
        <v>3019.05</v>
      </c>
      <c r="E164" s="247">
        <f>'1-ABA-DE-CARREGAMENTO'!G83</f>
        <v>2</v>
      </c>
      <c r="F164" s="248">
        <f>D164*E164</f>
        <v>6038.1</v>
      </c>
      <c r="G164" s="249">
        <f>'1-ABA-DE-CARREGAMENTO'!G82</f>
        <v>2</v>
      </c>
      <c r="H164" s="250">
        <f>F164*G164</f>
        <v>12076.2</v>
      </c>
      <c r="I164" s="72"/>
      <c r="J164" s="72"/>
      <c r="K164" s="72"/>
      <c r="L164" s="72"/>
      <c r="M164" s="72"/>
      <c r="N164" s="72"/>
      <c r="O164" s="72"/>
      <c r="P164" s="72"/>
      <c r="Q164" s="72"/>
      <c r="R164" s="72"/>
      <c r="S164" s="72"/>
      <c r="T164" s="72"/>
      <c r="U164" s="72"/>
      <c r="V164" s="72"/>
      <c r="W164" s="72"/>
      <c r="X164" s="72"/>
      <c r="Y164" s="72"/>
      <c r="Z164" s="72"/>
      <c r="AA164" s="72"/>
      <c r="AB164" s="72"/>
      <c r="AC164" s="72"/>
    </row>
    <row r="165" spans="1:29" ht="30.75" customHeight="1">
      <c r="A165" s="72"/>
      <c r="B165" s="442" t="s">
        <v>274</v>
      </c>
      <c r="C165" s="376"/>
      <c r="D165" s="376"/>
      <c r="E165" s="376"/>
      <c r="F165" s="376"/>
      <c r="G165" s="376"/>
      <c r="H165" s="251">
        <f>H164</f>
        <v>12076.2</v>
      </c>
      <c r="I165" s="72"/>
      <c r="J165" s="72"/>
      <c r="K165" s="72"/>
      <c r="L165" s="72"/>
      <c r="M165" s="72"/>
      <c r="N165" s="72"/>
      <c r="O165" s="72"/>
      <c r="P165" s="72"/>
      <c r="Q165" s="72"/>
      <c r="R165" s="72"/>
      <c r="S165" s="72"/>
      <c r="T165" s="72"/>
      <c r="U165" s="72"/>
      <c r="V165" s="72"/>
      <c r="W165" s="72"/>
      <c r="X165" s="72"/>
      <c r="Y165" s="72"/>
      <c r="Z165" s="72"/>
      <c r="AA165" s="72"/>
      <c r="AB165" s="72"/>
      <c r="AC165" s="72"/>
    </row>
    <row r="166" spans="1:29" ht="19.5" customHeight="1">
      <c r="A166" s="72"/>
      <c r="B166" s="443"/>
      <c r="C166" s="303"/>
      <c r="D166" s="165"/>
      <c r="E166" s="165"/>
      <c r="F166" s="165"/>
      <c r="G166" s="165"/>
      <c r="H166" s="252"/>
      <c r="I166" s="72"/>
      <c r="J166" s="72"/>
      <c r="K166" s="72"/>
      <c r="L166" s="72"/>
      <c r="M166" s="72"/>
      <c r="N166" s="72"/>
      <c r="O166" s="72"/>
      <c r="P166" s="72"/>
      <c r="Q166" s="72"/>
      <c r="R166" s="72"/>
      <c r="S166" s="72"/>
      <c r="T166" s="72"/>
      <c r="U166" s="72"/>
      <c r="V166" s="72"/>
      <c r="W166" s="72"/>
      <c r="X166" s="72"/>
      <c r="Y166" s="72"/>
      <c r="Z166" s="72"/>
      <c r="AA166" s="72"/>
      <c r="AB166" s="72"/>
      <c r="AC166" s="72"/>
    </row>
    <row r="167" spans="1:29" ht="24" customHeight="1">
      <c r="A167" s="72"/>
      <c r="B167" s="372" t="s">
        <v>275</v>
      </c>
      <c r="C167" s="289"/>
      <c r="D167" s="289"/>
      <c r="E167" s="289"/>
      <c r="F167" s="289"/>
      <c r="G167" s="289"/>
      <c r="H167" s="290"/>
      <c r="I167" s="72"/>
      <c r="J167" s="72"/>
      <c r="K167" s="72"/>
      <c r="L167" s="72"/>
      <c r="M167" s="72"/>
      <c r="N167" s="72"/>
      <c r="O167" s="72"/>
      <c r="P167" s="72"/>
      <c r="Q167" s="72"/>
      <c r="R167" s="72"/>
      <c r="S167" s="72"/>
      <c r="T167" s="72"/>
      <c r="U167" s="72"/>
      <c r="V167" s="72"/>
      <c r="W167" s="72"/>
      <c r="X167" s="72"/>
      <c r="Y167" s="72"/>
      <c r="Z167" s="72"/>
      <c r="AA167" s="72"/>
      <c r="AB167" s="72"/>
      <c r="AC167" s="72"/>
    </row>
    <row r="168" spans="1:29" ht="18.75" customHeight="1">
      <c r="A168" s="72"/>
      <c r="B168" s="438" t="s">
        <v>276</v>
      </c>
      <c r="C168" s="347"/>
      <c r="D168" s="347"/>
      <c r="E168" s="347"/>
      <c r="F168" s="347"/>
      <c r="G168" s="348"/>
      <c r="H168" s="253" t="s">
        <v>277</v>
      </c>
      <c r="I168" s="72"/>
      <c r="J168" s="72"/>
      <c r="K168" s="72"/>
      <c r="L168" s="72"/>
      <c r="M168" s="72"/>
      <c r="N168" s="72"/>
      <c r="O168" s="72"/>
      <c r="P168" s="72"/>
      <c r="Q168" s="72"/>
      <c r="R168" s="72"/>
      <c r="S168" s="72"/>
      <c r="T168" s="72"/>
      <c r="U168" s="72"/>
      <c r="V168" s="72"/>
      <c r="W168" s="72"/>
      <c r="X168" s="72"/>
      <c r="Y168" s="72"/>
      <c r="Z168" s="72"/>
      <c r="AA168" s="72"/>
      <c r="AB168" s="72"/>
      <c r="AC168" s="72"/>
    </row>
    <row r="169" spans="1:29" ht="30" customHeight="1">
      <c r="A169" s="72"/>
      <c r="B169" s="245" t="s">
        <v>107</v>
      </c>
      <c r="C169" s="439" t="s">
        <v>278</v>
      </c>
      <c r="D169" s="286"/>
      <c r="E169" s="286"/>
      <c r="F169" s="286"/>
      <c r="G169" s="287"/>
      <c r="H169" s="254">
        <f>H164</f>
        <v>12076.2</v>
      </c>
      <c r="I169" s="187"/>
      <c r="J169" s="72"/>
      <c r="K169" s="72"/>
      <c r="L169" s="72"/>
      <c r="M169" s="72"/>
      <c r="N169" s="72"/>
      <c r="O169" s="72"/>
      <c r="P169" s="72"/>
      <c r="Q169" s="72"/>
      <c r="R169" s="72"/>
      <c r="S169" s="72"/>
      <c r="T169" s="72"/>
      <c r="U169" s="72"/>
      <c r="V169" s="72"/>
      <c r="W169" s="72"/>
      <c r="X169" s="72"/>
      <c r="Y169" s="72"/>
      <c r="Z169" s="72"/>
      <c r="AA169" s="72"/>
      <c r="AB169" s="72"/>
      <c r="AC169" s="72"/>
    </row>
    <row r="170" spans="1:29" ht="30" customHeight="1">
      <c r="A170" s="72"/>
      <c r="B170" s="255" t="s">
        <v>109</v>
      </c>
      <c r="C170" s="439" t="s">
        <v>279</v>
      </c>
      <c r="D170" s="286"/>
      <c r="E170" s="286"/>
      <c r="F170" s="286"/>
      <c r="G170" s="287"/>
      <c r="H170" s="256">
        <f>H169*'1-ABA-DE-CARREGAMENTO'!C84</f>
        <v>362286</v>
      </c>
      <c r="I170" s="72"/>
      <c r="J170" s="72"/>
      <c r="K170" s="72"/>
      <c r="L170" s="72"/>
      <c r="M170" s="72"/>
      <c r="N170" s="72"/>
      <c r="O170" s="72"/>
      <c r="P170" s="72"/>
      <c r="Q170" s="72"/>
      <c r="R170" s="72"/>
      <c r="S170" s="72"/>
      <c r="T170" s="72"/>
      <c r="U170" s="72"/>
      <c r="V170" s="72"/>
      <c r="W170" s="72"/>
      <c r="X170" s="72"/>
      <c r="Y170" s="72"/>
      <c r="Z170" s="72"/>
      <c r="AA170" s="72"/>
      <c r="AB170" s="72"/>
      <c r="AC170" s="72"/>
    </row>
    <row r="171" spans="1:29" ht="19.5" customHeight="1">
      <c r="A171" s="72"/>
      <c r="B171" s="119"/>
      <c r="C171" s="257"/>
      <c r="D171" s="165"/>
      <c r="E171" s="165"/>
      <c r="F171" s="165"/>
      <c r="G171" s="165"/>
      <c r="H171" s="252"/>
      <c r="I171" s="72"/>
      <c r="J171" s="72"/>
      <c r="K171" s="72"/>
      <c r="L171" s="72"/>
      <c r="M171" s="72"/>
      <c r="N171" s="72"/>
      <c r="O171" s="72"/>
      <c r="P171" s="72"/>
      <c r="Q171" s="72"/>
      <c r="R171" s="72"/>
      <c r="S171" s="72"/>
      <c r="T171" s="72"/>
      <c r="U171" s="72"/>
      <c r="V171" s="72"/>
      <c r="W171" s="72"/>
      <c r="X171" s="72"/>
      <c r="Y171" s="72"/>
      <c r="Z171" s="72"/>
      <c r="AA171" s="72"/>
      <c r="AB171" s="72"/>
      <c r="AC171" s="72"/>
    </row>
    <row r="172" spans="1:29" ht="15.75" customHeight="1">
      <c r="A172" s="72"/>
      <c r="B172" s="107"/>
      <c r="C172" s="107"/>
      <c r="D172" s="107"/>
      <c r="E172" s="107"/>
      <c r="F172" s="107"/>
      <c r="G172" s="107"/>
      <c r="H172" s="107"/>
      <c r="I172" s="72"/>
      <c r="J172" s="72"/>
      <c r="K172" s="72"/>
      <c r="L172" s="72"/>
      <c r="M172" s="72"/>
      <c r="N172" s="72"/>
      <c r="O172" s="72"/>
      <c r="P172" s="72"/>
      <c r="Q172" s="72"/>
      <c r="R172" s="72"/>
      <c r="S172" s="72"/>
      <c r="T172" s="72"/>
      <c r="U172" s="72"/>
      <c r="V172" s="72"/>
      <c r="W172" s="72"/>
      <c r="X172" s="72"/>
      <c r="Y172" s="72"/>
      <c r="Z172" s="72"/>
      <c r="AA172" s="72"/>
      <c r="AB172" s="72"/>
      <c r="AC172" s="72"/>
    </row>
    <row r="173" spans="1:29" ht="15.75" customHeight="1">
      <c r="A173" s="72"/>
      <c r="B173" s="107"/>
      <c r="C173" s="107"/>
      <c r="D173" s="107"/>
      <c r="E173" s="107"/>
      <c r="F173" s="107"/>
      <c r="G173" s="107"/>
      <c r="H173" s="107"/>
      <c r="I173" s="72"/>
      <c r="J173" s="72"/>
      <c r="K173" s="72"/>
      <c r="L173" s="72"/>
      <c r="M173" s="72"/>
      <c r="N173" s="72"/>
      <c r="O173" s="72"/>
      <c r="P173" s="72"/>
      <c r="Q173" s="72"/>
      <c r="R173" s="72"/>
      <c r="S173" s="72"/>
      <c r="T173" s="72"/>
      <c r="U173" s="72"/>
      <c r="V173" s="72"/>
      <c r="W173" s="72"/>
      <c r="X173" s="72"/>
      <c r="Y173" s="72"/>
      <c r="Z173" s="72"/>
      <c r="AA173" s="72"/>
      <c r="AB173" s="72"/>
      <c r="AC173" s="72"/>
    </row>
    <row r="174" spans="1:29" ht="15.75" customHeight="1">
      <c r="A174" s="72"/>
      <c r="B174" s="107"/>
      <c r="C174" s="107"/>
      <c r="D174" s="107"/>
      <c r="E174" s="107"/>
      <c r="F174" s="107"/>
      <c r="G174" s="107"/>
      <c r="H174" s="107"/>
      <c r="I174" s="72"/>
      <c r="J174" s="72"/>
      <c r="K174" s="72"/>
      <c r="L174" s="72"/>
      <c r="M174" s="72"/>
      <c r="N174" s="72"/>
      <c r="O174" s="72"/>
      <c r="P174" s="72"/>
      <c r="Q174" s="72"/>
      <c r="R174" s="72"/>
      <c r="S174" s="72"/>
      <c r="T174" s="72"/>
      <c r="U174" s="72"/>
      <c r="V174" s="72"/>
      <c r="W174" s="72"/>
      <c r="X174" s="72"/>
      <c r="Y174" s="72"/>
      <c r="Z174" s="72"/>
      <c r="AA174" s="72"/>
      <c r="AB174" s="72"/>
      <c r="AC174" s="72"/>
    </row>
    <row r="175" spans="1:29" ht="15.75" customHeight="1">
      <c r="A175" s="72"/>
      <c r="B175" s="107"/>
      <c r="C175" s="107"/>
      <c r="D175" s="107"/>
      <c r="E175" s="107"/>
      <c r="F175" s="107"/>
      <c r="G175" s="107"/>
      <c r="H175" s="107"/>
      <c r="I175" s="72"/>
      <c r="J175" s="72"/>
      <c r="K175" s="72"/>
      <c r="L175" s="72"/>
      <c r="M175" s="72"/>
      <c r="N175" s="72"/>
      <c r="O175" s="72"/>
      <c r="P175" s="72"/>
      <c r="Q175" s="72"/>
      <c r="R175" s="72"/>
      <c r="S175" s="72"/>
      <c r="T175" s="72"/>
      <c r="U175" s="72"/>
      <c r="V175" s="72"/>
      <c r="W175" s="72"/>
      <c r="X175" s="72"/>
      <c r="Y175" s="72"/>
      <c r="Z175" s="72"/>
      <c r="AA175" s="72"/>
      <c r="AB175" s="72"/>
      <c r="AC175" s="72"/>
    </row>
    <row r="176" spans="1:29" ht="15.75" customHeight="1">
      <c r="A176" s="72"/>
      <c r="B176" s="107"/>
      <c r="C176" s="107"/>
      <c r="D176" s="107"/>
      <c r="E176" s="107"/>
      <c r="F176" s="107"/>
      <c r="G176" s="107"/>
      <c r="H176" s="107"/>
      <c r="I176" s="72"/>
      <c r="J176" s="72"/>
      <c r="K176" s="72"/>
      <c r="L176" s="72"/>
      <c r="M176" s="72"/>
      <c r="N176" s="72"/>
      <c r="O176" s="72"/>
      <c r="P176" s="72"/>
      <c r="Q176" s="72"/>
      <c r="R176" s="72"/>
      <c r="S176" s="72"/>
      <c r="T176" s="72"/>
      <c r="U176" s="72"/>
      <c r="V176" s="72"/>
      <c r="W176" s="72"/>
      <c r="X176" s="72"/>
      <c r="Y176" s="72"/>
      <c r="Z176" s="72"/>
      <c r="AA176" s="72"/>
      <c r="AB176" s="72"/>
      <c r="AC176" s="72"/>
    </row>
    <row r="177" spans="1:29" ht="15.75" customHeight="1">
      <c r="A177" s="72"/>
      <c r="B177" s="107"/>
      <c r="C177" s="107"/>
      <c r="D177" s="107"/>
      <c r="E177" s="107"/>
      <c r="F177" s="107"/>
      <c r="G177" s="107"/>
      <c r="H177" s="107"/>
      <c r="I177" s="72"/>
      <c r="J177" s="72"/>
      <c r="K177" s="72"/>
      <c r="L177" s="72"/>
      <c r="M177" s="72"/>
      <c r="N177" s="72"/>
      <c r="O177" s="72"/>
      <c r="P177" s="72"/>
      <c r="Q177" s="72"/>
      <c r="R177" s="72"/>
      <c r="S177" s="72"/>
      <c r="T177" s="72"/>
      <c r="U177" s="72"/>
      <c r="V177" s="72"/>
      <c r="W177" s="72"/>
      <c r="X177" s="72"/>
      <c r="Y177" s="72"/>
      <c r="Z177" s="72"/>
      <c r="AA177" s="72"/>
      <c r="AB177" s="72"/>
      <c r="AC177" s="72"/>
    </row>
    <row r="178" spans="1:29" ht="15.75" customHeight="1">
      <c r="A178" s="72"/>
      <c r="B178" s="107"/>
      <c r="C178" s="107"/>
      <c r="D178" s="107"/>
      <c r="E178" s="107"/>
      <c r="F178" s="107"/>
      <c r="G178" s="107"/>
      <c r="H178" s="107"/>
      <c r="I178" s="72"/>
      <c r="J178" s="72"/>
      <c r="K178" s="72"/>
      <c r="L178" s="72"/>
      <c r="M178" s="72"/>
      <c r="N178" s="72"/>
      <c r="O178" s="72"/>
      <c r="P178" s="72"/>
      <c r="Q178" s="72"/>
      <c r="R178" s="72"/>
      <c r="S178" s="72"/>
      <c r="T178" s="72"/>
      <c r="U178" s="72"/>
      <c r="V178" s="72"/>
      <c r="W178" s="72"/>
      <c r="X178" s="72"/>
      <c r="Y178" s="72"/>
      <c r="Z178" s="72"/>
      <c r="AA178" s="72"/>
      <c r="AB178" s="72"/>
      <c r="AC178" s="72"/>
    </row>
    <row r="179" spans="1:29" ht="15.75" customHeight="1">
      <c r="A179" s="72"/>
      <c r="B179" s="107"/>
      <c r="C179" s="107"/>
      <c r="D179" s="107"/>
      <c r="E179" s="107"/>
      <c r="F179" s="107"/>
      <c r="G179" s="107"/>
      <c r="H179" s="107"/>
      <c r="I179" s="72"/>
      <c r="J179" s="72"/>
      <c r="K179" s="72"/>
      <c r="L179" s="72"/>
      <c r="M179" s="72"/>
      <c r="N179" s="72"/>
      <c r="O179" s="72"/>
      <c r="P179" s="72"/>
      <c r="Q179" s="72"/>
      <c r="R179" s="72"/>
      <c r="S179" s="72"/>
      <c r="T179" s="72"/>
      <c r="U179" s="72"/>
      <c r="V179" s="72"/>
      <c r="W179" s="72"/>
      <c r="X179" s="72"/>
      <c r="Y179" s="72"/>
      <c r="Z179" s="72"/>
      <c r="AA179" s="72"/>
      <c r="AB179" s="72"/>
      <c r="AC179" s="72"/>
    </row>
    <row r="180" spans="1:29" ht="15.75" customHeight="1">
      <c r="A180" s="72"/>
      <c r="B180" s="107"/>
      <c r="C180" s="107"/>
      <c r="D180" s="107"/>
      <c r="E180" s="107"/>
      <c r="F180" s="107"/>
      <c r="G180" s="107"/>
      <c r="H180" s="107"/>
      <c r="I180" s="72"/>
      <c r="J180" s="72"/>
      <c r="K180" s="72"/>
      <c r="L180" s="72"/>
      <c r="M180" s="72"/>
      <c r="N180" s="72"/>
      <c r="O180" s="72"/>
      <c r="P180" s="72"/>
      <c r="Q180" s="72"/>
      <c r="R180" s="72"/>
      <c r="S180" s="72"/>
      <c r="T180" s="72"/>
      <c r="U180" s="72"/>
      <c r="V180" s="72"/>
      <c r="W180" s="72"/>
      <c r="X180" s="72"/>
      <c r="Y180" s="72"/>
      <c r="Z180" s="72"/>
      <c r="AA180" s="72"/>
      <c r="AB180" s="72"/>
      <c r="AC180" s="72"/>
    </row>
    <row r="181" spans="1:29" ht="15.75" customHeight="1">
      <c r="A181" s="72"/>
      <c r="B181" s="107"/>
      <c r="C181" s="107"/>
      <c r="D181" s="107"/>
      <c r="E181" s="107"/>
      <c r="F181" s="107"/>
      <c r="G181" s="107"/>
      <c r="H181" s="107"/>
      <c r="I181" s="72"/>
      <c r="J181" s="72"/>
      <c r="K181" s="72"/>
      <c r="L181" s="72"/>
      <c r="M181" s="72"/>
      <c r="N181" s="72"/>
      <c r="O181" s="72"/>
      <c r="P181" s="72"/>
      <c r="Q181" s="72"/>
      <c r="R181" s="72"/>
      <c r="S181" s="72"/>
      <c r="T181" s="72"/>
      <c r="U181" s="72"/>
      <c r="V181" s="72"/>
      <c r="W181" s="72"/>
      <c r="X181" s="72"/>
      <c r="Y181" s="72"/>
      <c r="Z181" s="72"/>
      <c r="AA181" s="72"/>
      <c r="AB181" s="72"/>
      <c r="AC181" s="72"/>
    </row>
    <row r="182" spans="1:29" ht="15.75" customHeight="1">
      <c r="A182" s="72"/>
      <c r="B182" s="107"/>
      <c r="C182" s="107"/>
      <c r="D182" s="107"/>
      <c r="E182" s="107"/>
      <c r="F182" s="107"/>
      <c r="G182" s="107"/>
      <c r="H182" s="107"/>
      <c r="I182" s="72"/>
      <c r="J182" s="72"/>
      <c r="K182" s="72"/>
      <c r="L182" s="72"/>
      <c r="M182" s="72"/>
      <c r="N182" s="72"/>
      <c r="O182" s="72"/>
      <c r="P182" s="72"/>
      <c r="Q182" s="72"/>
      <c r="R182" s="72"/>
      <c r="S182" s="72"/>
      <c r="T182" s="72"/>
      <c r="U182" s="72"/>
      <c r="V182" s="72"/>
      <c r="W182" s="72"/>
      <c r="X182" s="72"/>
      <c r="Y182" s="72"/>
      <c r="Z182" s="72"/>
      <c r="AA182" s="72"/>
      <c r="AB182" s="72"/>
      <c r="AC182" s="72"/>
    </row>
    <row r="183" spans="1:29" ht="15.75" customHeight="1">
      <c r="A183" s="72"/>
      <c r="B183" s="107"/>
      <c r="C183" s="107"/>
      <c r="D183" s="107"/>
      <c r="E183" s="107"/>
      <c r="F183" s="107"/>
      <c r="G183" s="107"/>
      <c r="H183" s="107"/>
      <c r="I183" s="72"/>
      <c r="J183" s="72"/>
      <c r="K183" s="72"/>
      <c r="L183" s="72"/>
      <c r="M183" s="72"/>
      <c r="N183" s="72"/>
      <c r="O183" s="72"/>
      <c r="P183" s="72"/>
      <c r="Q183" s="72"/>
      <c r="R183" s="72"/>
      <c r="S183" s="72"/>
      <c r="T183" s="72"/>
      <c r="U183" s="72"/>
      <c r="V183" s="72"/>
      <c r="W183" s="72"/>
      <c r="X183" s="72"/>
      <c r="Y183" s="72"/>
      <c r="Z183" s="72"/>
      <c r="AA183" s="72"/>
      <c r="AB183" s="72"/>
      <c r="AC183" s="72"/>
    </row>
    <row r="184" spans="1:29" ht="15.75" customHeight="1">
      <c r="A184" s="72"/>
      <c r="B184" s="107"/>
      <c r="C184" s="107"/>
      <c r="D184" s="107"/>
      <c r="E184" s="107"/>
      <c r="F184" s="107"/>
      <c r="G184" s="107"/>
      <c r="H184" s="107"/>
      <c r="I184" s="72"/>
      <c r="J184" s="72"/>
      <c r="K184" s="72"/>
      <c r="L184" s="72"/>
      <c r="M184" s="72"/>
      <c r="N184" s="72"/>
      <c r="O184" s="72"/>
      <c r="P184" s="72"/>
      <c r="Q184" s="72"/>
      <c r="R184" s="72"/>
      <c r="S184" s="72"/>
      <c r="T184" s="72"/>
      <c r="U184" s="72"/>
      <c r="V184" s="72"/>
      <c r="W184" s="72"/>
      <c r="X184" s="72"/>
      <c r="Y184" s="72"/>
      <c r="Z184" s="72"/>
      <c r="AA184" s="72"/>
      <c r="AB184" s="72"/>
      <c r="AC184" s="72"/>
    </row>
    <row r="185" spans="1:29" ht="15.75" customHeight="1">
      <c r="A185" s="72"/>
      <c r="B185" s="107"/>
      <c r="C185" s="107"/>
      <c r="D185" s="107"/>
      <c r="E185" s="107"/>
      <c r="F185" s="107"/>
      <c r="G185" s="107"/>
      <c r="H185" s="107"/>
      <c r="I185" s="72"/>
      <c r="J185" s="72"/>
      <c r="K185" s="72"/>
      <c r="L185" s="72"/>
      <c r="M185" s="72"/>
      <c r="N185" s="72"/>
      <c r="O185" s="72"/>
      <c r="P185" s="72"/>
      <c r="Q185" s="72"/>
      <c r="R185" s="72"/>
      <c r="S185" s="72"/>
      <c r="T185" s="72"/>
      <c r="U185" s="72"/>
      <c r="V185" s="72"/>
      <c r="W185" s="72"/>
      <c r="X185" s="72"/>
      <c r="Y185" s="72"/>
      <c r="Z185" s="72"/>
      <c r="AA185" s="72"/>
      <c r="AB185" s="72"/>
      <c r="AC185" s="72"/>
    </row>
    <row r="186" spans="1:29" ht="15.75" customHeight="1">
      <c r="A186" s="72"/>
      <c r="B186" s="107"/>
      <c r="C186" s="107"/>
      <c r="D186" s="107"/>
      <c r="E186" s="107"/>
      <c r="F186" s="107"/>
      <c r="G186" s="107"/>
      <c r="H186" s="107"/>
      <c r="I186" s="72"/>
      <c r="J186" s="72"/>
      <c r="K186" s="72"/>
      <c r="L186" s="72"/>
      <c r="M186" s="72"/>
      <c r="N186" s="72"/>
      <c r="O186" s="72"/>
      <c r="P186" s="72"/>
      <c r="Q186" s="72"/>
      <c r="R186" s="72"/>
      <c r="S186" s="72"/>
      <c r="T186" s="72"/>
      <c r="U186" s="72"/>
      <c r="V186" s="72"/>
      <c r="W186" s="72"/>
      <c r="X186" s="72"/>
      <c r="Y186" s="72"/>
      <c r="Z186" s="72"/>
      <c r="AA186" s="72"/>
      <c r="AB186" s="72"/>
      <c r="AC186" s="72"/>
    </row>
    <row r="187" spans="1:29" ht="15.75" customHeight="1">
      <c r="A187" s="72"/>
      <c r="B187" s="107"/>
      <c r="C187" s="107"/>
      <c r="D187" s="107"/>
      <c r="E187" s="107"/>
      <c r="F187" s="107"/>
      <c r="G187" s="107"/>
      <c r="H187" s="107"/>
      <c r="I187" s="72"/>
      <c r="J187" s="72"/>
      <c r="K187" s="72"/>
      <c r="L187" s="72"/>
      <c r="M187" s="72"/>
      <c r="N187" s="72"/>
      <c r="O187" s="72"/>
      <c r="P187" s="72"/>
      <c r="Q187" s="72"/>
      <c r="R187" s="72"/>
      <c r="S187" s="72"/>
      <c r="T187" s="72"/>
      <c r="U187" s="72"/>
      <c r="V187" s="72"/>
      <c r="W187" s="72"/>
      <c r="X187" s="72"/>
      <c r="Y187" s="72"/>
      <c r="Z187" s="72"/>
      <c r="AA187" s="72"/>
      <c r="AB187" s="72"/>
      <c r="AC187" s="72"/>
    </row>
    <row r="188" spans="1:29" ht="15.75" customHeight="1">
      <c r="A188" s="72"/>
      <c r="B188" s="107"/>
      <c r="C188" s="107"/>
      <c r="D188" s="107"/>
      <c r="E188" s="107"/>
      <c r="F188" s="107"/>
      <c r="G188" s="107"/>
      <c r="H188" s="107"/>
      <c r="I188" s="72"/>
      <c r="J188" s="72"/>
      <c r="K188" s="72"/>
      <c r="L188" s="72"/>
      <c r="M188" s="72"/>
      <c r="N188" s="72"/>
      <c r="O188" s="72"/>
      <c r="P188" s="72"/>
      <c r="Q188" s="72"/>
      <c r="R188" s="72"/>
      <c r="S188" s="72"/>
      <c r="T188" s="72"/>
      <c r="U188" s="72"/>
      <c r="V188" s="72"/>
      <c r="W188" s="72"/>
      <c r="X188" s="72"/>
      <c r="Y188" s="72"/>
      <c r="Z188" s="72"/>
      <c r="AA188" s="72"/>
      <c r="AB188" s="72"/>
      <c r="AC188" s="72"/>
    </row>
    <row r="189" spans="1:29" ht="15.75" customHeight="1">
      <c r="A189" s="72"/>
      <c r="B189" s="107"/>
      <c r="C189" s="107"/>
      <c r="D189" s="107"/>
      <c r="E189" s="107"/>
      <c r="F189" s="107"/>
      <c r="G189" s="107"/>
      <c r="H189" s="107"/>
      <c r="I189" s="72"/>
      <c r="J189" s="72"/>
      <c r="K189" s="72"/>
      <c r="L189" s="72"/>
      <c r="M189" s="72"/>
      <c r="N189" s="72"/>
      <c r="O189" s="72"/>
      <c r="P189" s="72"/>
      <c r="Q189" s="72"/>
      <c r="R189" s="72"/>
      <c r="S189" s="72"/>
      <c r="T189" s="72"/>
      <c r="U189" s="72"/>
      <c r="V189" s="72"/>
      <c r="W189" s="72"/>
      <c r="X189" s="72"/>
      <c r="Y189" s="72"/>
      <c r="Z189" s="72"/>
      <c r="AA189" s="72"/>
      <c r="AB189" s="72"/>
      <c r="AC189" s="72"/>
    </row>
    <row r="190" spans="1:29" ht="15.75" customHeight="1">
      <c r="A190" s="72"/>
      <c r="B190" s="107"/>
      <c r="C190" s="107"/>
      <c r="D190" s="107"/>
      <c r="E190" s="107"/>
      <c r="F190" s="107"/>
      <c r="G190" s="107"/>
      <c r="H190" s="107"/>
      <c r="I190" s="72"/>
      <c r="J190" s="72"/>
      <c r="K190" s="72"/>
      <c r="L190" s="72"/>
      <c r="M190" s="72"/>
      <c r="N190" s="72"/>
      <c r="O190" s="72"/>
      <c r="P190" s="72"/>
      <c r="Q190" s="72"/>
      <c r="R190" s="72"/>
      <c r="S190" s="72"/>
      <c r="T190" s="72"/>
      <c r="U190" s="72"/>
      <c r="V190" s="72"/>
      <c r="W190" s="72"/>
      <c r="X190" s="72"/>
      <c r="Y190" s="72"/>
      <c r="Z190" s="72"/>
      <c r="AA190" s="72"/>
      <c r="AB190" s="72"/>
      <c r="AC190" s="72"/>
    </row>
    <row r="191" spans="1:29" ht="15.75" customHeight="1">
      <c r="A191" s="72"/>
      <c r="B191" s="107"/>
      <c r="C191" s="107"/>
      <c r="D191" s="107"/>
      <c r="E191" s="107"/>
      <c r="F191" s="107"/>
      <c r="G191" s="107"/>
      <c r="H191" s="107"/>
      <c r="I191" s="72"/>
      <c r="J191" s="72"/>
      <c r="K191" s="72"/>
      <c r="L191" s="72"/>
      <c r="M191" s="72"/>
      <c r="N191" s="72"/>
      <c r="O191" s="72"/>
      <c r="P191" s="72"/>
      <c r="Q191" s="72"/>
      <c r="R191" s="72"/>
      <c r="S191" s="72"/>
      <c r="T191" s="72"/>
      <c r="U191" s="72"/>
      <c r="V191" s="72"/>
      <c r="W191" s="72"/>
      <c r="X191" s="72"/>
      <c r="Y191" s="72"/>
      <c r="Z191" s="72"/>
      <c r="AA191" s="72"/>
      <c r="AB191" s="72"/>
      <c r="AC191" s="72"/>
    </row>
    <row r="192" spans="1:29" ht="15.75" customHeight="1">
      <c r="A192" s="72"/>
      <c r="B192" s="107"/>
      <c r="C192" s="107"/>
      <c r="D192" s="107"/>
      <c r="E192" s="107"/>
      <c r="F192" s="107"/>
      <c r="G192" s="107"/>
      <c r="H192" s="107"/>
      <c r="I192" s="72"/>
      <c r="J192" s="72"/>
      <c r="K192" s="72"/>
      <c r="L192" s="72"/>
      <c r="M192" s="72"/>
      <c r="N192" s="72"/>
      <c r="O192" s="72"/>
      <c r="P192" s="72"/>
      <c r="Q192" s="72"/>
      <c r="R192" s="72"/>
      <c r="S192" s="72"/>
      <c r="T192" s="72"/>
      <c r="U192" s="72"/>
      <c r="V192" s="72"/>
      <c r="W192" s="72"/>
      <c r="X192" s="72"/>
      <c r="Y192" s="72"/>
      <c r="Z192" s="72"/>
      <c r="AA192" s="72"/>
      <c r="AB192" s="72"/>
      <c r="AC192" s="72"/>
    </row>
    <row r="193" spans="1:29" ht="15.75" customHeight="1">
      <c r="A193" s="72"/>
      <c r="B193" s="107"/>
      <c r="C193" s="107"/>
      <c r="D193" s="107"/>
      <c r="E193" s="107"/>
      <c r="F193" s="107"/>
      <c r="G193" s="107"/>
      <c r="H193" s="107"/>
      <c r="I193" s="72"/>
      <c r="J193" s="72"/>
      <c r="K193" s="72"/>
      <c r="L193" s="72"/>
      <c r="M193" s="72"/>
      <c r="N193" s="72"/>
      <c r="O193" s="72"/>
      <c r="P193" s="72"/>
      <c r="Q193" s="72"/>
      <c r="R193" s="72"/>
      <c r="S193" s="72"/>
      <c r="T193" s="72"/>
      <c r="U193" s="72"/>
      <c r="V193" s="72"/>
      <c r="W193" s="72"/>
      <c r="X193" s="72"/>
      <c r="Y193" s="72"/>
      <c r="Z193" s="72"/>
      <c r="AA193" s="72"/>
      <c r="AB193" s="72"/>
      <c r="AC193" s="72"/>
    </row>
    <row r="194" spans="1:29" ht="15.75" customHeight="1">
      <c r="A194" s="72"/>
      <c r="B194" s="107"/>
      <c r="C194" s="107"/>
      <c r="D194" s="107"/>
      <c r="E194" s="107"/>
      <c r="F194" s="107"/>
      <c r="G194" s="107"/>
      <c r="H194" s="107"/>
      <c r="I194" s="72"/>
      <c r="J194" s="72"/>
      <c r="K194" s="72"/>
      <c r="L194" s="72"/>
      <c r="M194" s="72"/>
      <c r="N194" s="72"/>
      <c r="O194" s="72"/>
      <c r="P194" s="72"/>
      <c r="Q194" s="72"/>
      <c r="R194" s="72"/>
      <c r="S194" s="72"/>
      <c r="T194" s="72"/>
      <c r="U194" s="72"/>
      <c r="V194" s="72"/>
      <c r="W194" s="72"/>
      <c r="X194" s="72"/>
      <c r="Y194" s="72"/>
      <c r="Z194" s="72"/>
      <c r="AA194" s="72"/>
      <c r="AB194" s="72"/>
      <c r="AC194" s="72"/>
    </row>
    <row r="195" spans="1:29" ht="15.75" customHeight="1">
      <c r="A195" s="72"/>
      <c r="B195" s="107"/>
      <c r="C195" s="107"/>
      <c r="D195" s="107"/>
      <c r="E195" s="107"/>
      <c r="F195" s="107"/>
      <c r="G195" s="107"/>
      <c r="H195" s="107"/>
      <c r="I195" s="72"/>
      <c r="J195" s="72"/>
      <c r="K195" s="72"/>
      <c r="L195" s="72"/>
      <c r="M195" s="72"/>
      <c r="N195" s="72"/>
      <c r="O195" s="72"/>
      <c r="P195" s="72"/>
      <c r="Q195" s="72"/>
      <c r="R195" s="72"/>
      <c r="S195" s="72"/>
      <c r="T195" s="72"/>
      <c r="U195" s="72"/>
      <c r="V195" s="72"/>
      <c r="W195" s="72"/>
      <c r="X195" s="72"/>
      <c r="Y195" s="72"/>
      <c r="Z195" s="72"/>
      <c r="AA195" s="72"/>
      <c r="AB195" s="72"/>
      <c r="AC195" s="72"/>
    </row>
    <row r="196" spans="1:29" ht="15.75" customHeight="1">
      <c r="A196" s="72"/>
      <c r="B196" s="107"/>
      <c r="C196" s="107"/>
      <c r="D196" s="107"/>
      <c r="E196" s="107"/>
      <c r="F196" s="107"/>
      <c r="G196" s="107"/>
      <c r="H196" s="107"/>
      <c r="I196" s="72"/>
      <c r="J196" s="72"/>
      <c r="K196" s="72"/>
      <c r="L196" s="72"/>
      <c r="M196" s="72"/>
      <c r="N196" s="72"/>
      <c r="O196" s="72"/>
      <c r="P196" s="72"/>
      <c r="Q196" s="72"/>
      <c r="R196" s="72"/>
      <c r="S196" s="72"/>
      <c r="T196" s="72"/>
      <c r="U196" s="72"/>
      <c r="V196" s="72"/>
      <c r="W196" s="72"/>
      <c r="X196" s="72"/>
      <c r="Y196" s="72"/>
      <c r="Z196" s="72"/>
      <c r="AA196" s="72"/>
      <c r="AB196" s="72"/>
      <c r="AC196" s="72"/>
    </row>
    <row r="197" spans="1:29" ht="15.75" customHeight="1">
      <c r="A197" s="72"/>
      <c r="B197" s="107"/>
      <c r="C197" s="107"/>
      <c r="D197" s="107"/>
      <c r="E197" s="107"/>
      <c r="F197" s="107"/>
      <c r="G197" s="107"/>
      <c r="H197" s="107"/>
      <c r="I197" s="72"/>
      <c r="J197" s="72"/>
      <c r="K197" s="72"/>
      <c r="L197" s="72"/>
      <c r="M197" s="72"/>
      <c r="N197" s="72"/>
      <c r="O197" s="72"/>
      <c r="P197" s="72"/>
      <c r="Q197" s="72"/>
      <c r="R197" s="72"/>
      <c r="S197" s="72"/>
      <c r="T197" s="72"/>
      <c r="U197" s="72"/>
      <c r="V197" s="72"/>
      <c r="W197" s="72"/>
      <c r="X197" s="72"/>
      <c r="Y197" s="72"/>
      <c r="Z197" s="72"/>
      <c r="AA197" s="72"/>
      <c r="AB197" s="72"/>
      <c r="AC197" s="72"/>
    </row>
    <row r="198" spans="1:29" ht="15.75" customHeight="1">
      <c r="A198" s="72"/>
      <c r="B198" s="107"/>
      <c r="C198" s="107"/>
      <c r="D198" s="107"/>
      <c r="E198" s="107"/>
      <c r="F198" s="107"/>
      <c r="G198" s="107"/>
      <c r="H198" s="107"/>
      <c r="I198" s="72"/>
      <c r="J198" s="72"/>
      <c r="K198" s="72"/>
      <c r="L198" s="72"/>
      <c r="M198" s="72"/>
      <c r="N198" s="72"/>
      <c r="O198" s="72"/>
      <c r="P198" s="72"/>
      <c r="Q198" s="72"/>
      <c r="R198" s="72"/>
      <c r="S198" s="72"/>
      <c r="T198" s="72"/>
      <c r="U198" s="72"/>
      <c r="V198" s="72"/>
      <c r="W198" s="72"/>
      <c r="X198" s="72"/>
      <c r="Y198" s="72"/>
      <c r="Z198" s="72"/>
      <c r="AA198" s="72"/>
      <c r="AB198" s="72"/>
      <c r="AC198" s="72"/>
    </row>
    <row r="199" spans="1:29" ht="15.75" customHeight="1">
      <c r="A199" s="72"/>
      <c r="B199" s="107"/>
      <c r="C199" s="107"/>
      <c r="D199" s="107"/>
      <c r="E199" s="107"/>
      <c r="F199" s="107"/>
      <c r="G199" s="107"/>
      <c r="H199" s="107"/>
      <c r="I199" s="72"/>
      <c r="J199" s="72"/>
      <c r="K199" s="72"/>
      <c r="L199" s="72"/>
      <c r="M199" s="72"/>
      <c r="N199" s="72"/>
      <c r="O199" s="72"/>
      <c r="P199" s="72"/>
      <c r="Q199" s="72"/>
      <c r="R199" s="72"/>
      <c r="S199" s="72"/>
      <c r="T199" s="72"/>
      <c r="U199" s="72"/>
      <c r="V199" s="72"/>
      <c r="W199" s="72"/>
      <c r="X199" s="72"/>
      <c r="Y199" s="72"/>
      <c r="Z199" s="72"/>
      <c r="AA199" s="72"/>
      <c r="AB199" s="72"/>
      <c r="AC199" s="72"/>
    </row>
    <row r="200" spans="1:29" ht="15.75" customHeight="1">
      <c r="A200" s="72"/>
      <c r="B200" s="107"/>
      <c r="C200" s="107"/>
      <c r="D200" s="107"/>
      <c r="E200" s="107"/>
      <c r="F200" s="107"/>
      <c r="G200" s="107"/>
      <c r="H200" s="107"/>
      <c r="I200" s="72"/>
      <c r="J200" s="72"/>
      <c r="K200" s="72"/>
      <c r="L200" s="72"/>
      <c r="M200" s="72"/>
      <c r="N200" s="72"/>
      <c r="O200" s="72"/>
      <c r="P200" s="72"/>
      <c r="Q200" s="72"/>
      <c r="R200" s="72"/>
      <c r="S200" s="72"/>
      <c r="T200" s="72"/>
      <c r="U200" s="72"/>
      <c r="V200" s="72"/>
      <c r="W200" s="72"/>
      <c r="X200" s="72"/>
      <c r="Y200" s="72"/>
      <c r="Z200" s="72"/>
      <c r="AA200" s="72"/>
      <c r="AB200" s="72"/>
      <c r="AC200" s="72"/>
    </row>
    <row r="201" spans="1:29" ht="15.75" customHeight="1">
      <c r="A201" s="72"/>
      <c r="B201" s="107"/>
      <c r="C201" s="107"/>
      <c r="D201" s="107"/>
      <c r="E201" s="107"/>
      <c r="F201" s="107"/>
      <c r="G201" s="107"/>
      <c r="H201" s="107"/>
      <c r="I201" s="72"/>
      <c r="J201" s="72"/>
      <c r="K201" s="72"/>
      <c r="L201" s="72"/>
      <c r="M201" s="72"/>
      <c r="N201" s="72"/>
      <c r="O201" s="72"/>
      <c r="P201" s="72"/>
      <c r="Q201" s="72"/>
      <c r="R201" s="72"/>
      <c r="S201" s="72"/>
      <c r="T201" s="72"/>
      <c r="U201" s="72"/>
      <c r="V201" s="72"/>
      <c r="W201" s="72"/>
      <c r="X201" s="72"/>
      <c r="Y201" s="72"/>
      <c r="Z201" s="72"/>
      <c r="AA201" s="72"/>
      <c r="AB201" s="72"/>
      <c r="AC201" s="72"/>
    </row>
    <row r="202" spans="1:29" ht="15.75" customHeight="1">
      <c r="A202" s="72"/>
      <c r="B202" s="107"/>
      <c r="C202" s="107"/>
      <c r="D202" s="107"/>
      <c r="E202" s="107"/>
      <c r="F202" s="107"/>
      <c r="G202" s="107"/>
      <c r="H202" s="107"/>
      <c r="I202" s="72"/>
      <c r="J202" s="72"/>
      <c r="K202" s="72"/>
      <c r="L202" s="72"/>
      <c r="M202" s="72"/>
      <c r="N202" s="72"/>
      <c r="O202" s="72"/>
      <c r="P202" s="72"/>
      <c r="Q202" s="72"/>
      <c r="R202" s="72"/>
      <c r="S202" s="72"/>
      <c r="T202" s="72"/>
      <c r="U202" s="72"/>
      <c r="V202" s="72"/>
      <c r="W202" s="72"/>
      <c r="X202" s="72"/>
      <c r="Y202" s="72"/>
      <c r="Z202" s="72"/>
      <c r="AA202" s="72"/>
      <c r="AB202" s="72"/>
      <c r="AC202" s="72"/>
    </row>
    <row r="203" spans="1:29" ht="15.75" customHeight="1">
      <c r="A203" s="72"/>
      <c r="B203" s="107"/>
      <c r="C203" s="107"/>
      <c r="D203" s="107"/>
      <c r="E203" s="107"/>
      <c r="F203" s="107"/>
      <c r="G203" s="107"/>
      <c r="H203" s="107"/>
      <c r="I203" s="72"/>
      <c r="J203" s="72"/>
      <c r="K203" s="72"/>
      <c r="L203" s="72"/>
      <c r="M203" s="72"/>
      <c r="N203" s="72"/>
      <c r="O203" s="72"/>
      <c r="P203" s="72"/>
      <c r="Q203" s="72"/>
      <c r="R203" s="72"/>
      <c r="S203" s="72"/>
      <c r="T203" s="72"/>
      <c r="U203" s="72"/>
      <c r="V203" s="72"/>
      <c r="W203" s="72"/>
      <c r="X203" s="72"/>
      <c r="Y203" s="72"/>
      <c r="Z203" s="72"/>
      <c r="AA203" s="72"/>
      <c r="AB203" s="72"/>
      <c r="AC203" s="72"/>
    </row>
    <row r="204" spans="1:29" ht="15.75" customHeight="1">
      <c r="A204" s="72"/>
      <c r="B204" s="107"/>
      <c r="C204" s="107"/>
      <c r="D204" s="107"/>
      <c r="E204" s="107"/>
      <c r="F204" s="107"/>
      <c r="G204" s="107"/>
      <c r="H204" s="107"/>
      <c r="I204" s="72"/>
      <c r="J204" s="72"/>
      <c r="K204" s="72"/>
      <c r="L204" s="72"/>
      <c r="M204" s="72"/>
      <c r="N204" s="72"/>
      <c r="O204" s="72"/>
      <c r="P204" s="72"/>
      <c r="Q204" s="72"/>
      <c r="R204" s="72"/>
      <c r="S204" s="72"/>
      <c r="T204" s="72"/>
      <c r="U204" s="72"/>
      <c r="V204" s="72"/>
      <c r="W204" s="72"/>
      <c r="X204" s="72"/>
      <c r="Y204" s="72"/>
      <c r="Z204" s="72"/>
      <c r="AA204" s="72"/>
      <c r="AB204" s="72"/>
      <c r="AC204" s="72"/>
    </row>
    <row r="205" spans="1:29" ht="15.75" customHeight="1">
      <c r="A205" s="72"/>
      <c r="B205" s="107"/>
      <c r="C205" s="107"/>
      <c r="D205" s="107"/>
      <c r="E205" s="107"/>
      <c r="F205" s="107"/>
      <c r="G205" s="107"/>
      <c r="H205" s="107"/>
      <c r="I205" s="72"/>
      <c r="J205" s="72"/>
      <c r="K205" s="72"/>
      <c r="L205" s="72"/>
      <c r="M205" s="72"/>
      <c r="N205" s="72"/>
      <c r="O205" s="72"/>
      <c r="P205" s="72"/>
      <c r="Q205" s="72"/>
      <c r="R205" s="72"/>
      <c r="S205" s="72"/>
      <c r="T205" s="72"/>
      <c r="U205" s="72"/>
      <c r="V205" s="72"/>
      <c r="W205" s="72"/>
      <c r="X205" s="72"/>
      <c r="Y205" s="72"/>
      <c r="Z205" s="72"/>
      <c r="AA205" s="72"/>
      <c r="AB205" s="72"/>
      <c r="AC205" s="72"/>
    </row>
    <row r="206" spans="1:29" ht="15.75" customHeight="1">
      <c r="A206" s="72"/>
      <c r="B206" s="107"/>
      <c r="C206" s="107"/>
      <c r="D206" s="107"/>
      <c r="E206" s="107"/>
      <c r="F206" s="107"/>
      <c r="G206" s="107"/>
      <c r="H206" s="107"/>
      <c r="I206" s="72"/>
      <c r="J206" s="72"/>
      <c r="K206" s="72"/>
      <c r="L206" s="72"/>
      <c r="M206" s="72"/>
      <c r="N206" s="72"/>
      <c r="O206" s="72"/>
      <c r="P206" s="72"/>
      <c r="Q206" s="72"/>
      <c r="R206" s="72"/>
      <c r="S206" s="72"/>
      <c r="T206" s="72"/>
      <c r="U206" s="72"/>
      <c r="V206" s="72"/>
      <c r="W206" s="72"/>
      <c r="X206" s="72"/>
      <c r="Y206" s="72"/>
      <c r="Z206" s="72"/>
      <c r="AA206" s="72"/>
      <c r="AB206" s="72"/>
      <c r="AC206" s="72"/>
    </row>
    <row r="207" spans="1:29" ht="15.75" customHeight="1">
      <c r="A207" s="72"/>
      <c r="B207" s="107"/>
      <c r="C207" s="107"/>
      <c r="D207" s="107"/>
      <c r="E207" s="107"/>
      <c r="F207" s="107"/>
      <c r="G207" s="107"/>
      <c r="H207" s="107"/>
      <c r="I207" s="72"/>
      <c r="J207" s="72"/>
      <c r="K207" s="72"/>
      <c r="L207" s="72"/>
      <c r="M207" s="72"/>
      <c r="N207" s="72"/>
      <c r="O207" s="72"/>
      <c r="P207" s="72"/>
      <c r="Q207" s="72"/>
      <c r="R207" s="72"/>
      <c r="S207" s="72"/>
      <c r="T207" s="72"/>
      <c r="U207" s="72"/>
      <c r="V207" s="72"/>
      <c r="W207" s="72"/>
      <c r="X207" s="72"/>
      <c r="Y207" s="72"/>
      <c r="Z207" s="72"/>
      <c r="AA207" s="72"/>
      <c r="AB207" s="72"/>
      <c r="AC207" s="72"/>
    </row>
    <row r="208" spans="1:29" ht="15.75" customHeight="1">
      <c r="A208" s="72"/>
      <c r="B208" s="107"/>
      <c r="C208" s="107"/>
      <c r="D208" s="107"/>
      <c r="E208" s="107"/>
      <c r="F208" s="107"/>
      <c r="G208" s="107"/>
      <c r="H208" s="107"/>
      <c r="I208" s="72"/>
      <c r="J208" s="72"/>
      <c r="K208" s="72"/>
      <c r="L208" s="72"/>
      <c r="M208" s="72"/>
      <c r="N208" s="72"/>
      <c r="O208" s="72"/>
      <c r="P208" s="72"/>
      <c r="Q208" s="72"/>
      <c r="R208" s="72"/>
      <c r="S208" s="72"/>
      <c r="T208" s="72"/>
      <c r="U208" s="72"/>
      <c r="V208" s="72"/>
      <c r="W208" s="72"/>
      <c r="X208" s="72"/>
      <c r="Y208" s="72"/>
      <c r="Z208" s="72"/>
      <c r="AA208" s="72"/>
      <c r="AB208" s="72"/>
      <c r="AC208" s="72"/>
    </row>
    <row r="209" spans="1:29" ht="15.75" customHeight="1">
      <c r="A209" s="72"/>
      <c r="B209" s="107"/>
      <c r="C209" s="107"/>
      <c r="D209" s="107"/>
      <c r="E209" s="107"/>
      <c r="F209" s="107"/>
      <c r="G209" s="107"/>
      <c r="H209" s="107"/>
      <c r="I209" s="72"/>
      <c r="J209" s="72"/>
      <c r="K209" s="72"/>
      <c r="L209" s="72"/>
      <c r="M209" s="72"/>
      <c r="N209" s="72"/>
      <c r="O209" s="72"/>
      <c r="P209" s="72"/>
      <c r="Q209" s="72"/>
      <c r="R209" s="72"/>
      <c r="S209" s="72"/>
      <c r="T209" s="72"/>
      <c r="U209" s="72"/>
      <c r="V209" s="72"/>
      <c r="W209" s="72"/>
      <c r="X209" s="72"/>
      <c r="Y209" s="72"/>
      <c r="Z209" s="72"/>
      <c r="AA209" s="72"/>
      <c r="AB209" s="72"/>
      <c r="AC209" s="72"/>
    </row>
    <row r="210" spans="1:29" ht="15.75" customHeight="1">
      <c r="A210" s="72"/>
      <c r="B210" s="107"/>
      <c r="C210" s="107"/>
      <c r="D210" s="107"/>
      <c r="E210" s="107"/>
      <c r="F210" s="107"/>
      <c r="G210" s="107"/>
      <c r="H210" s="107"/>
      <c r="I210" s="72"/>
      <c r="J210" s="72"/>
      <c r="K210" s="72"/>
      <c r="L210" s="72"/>
      <c r="M210" s="72"/>
      <c r="N210" s="72"/>
      <c r="O210" s="72"/>
      <c r="P210" s="72"/>
      <c r="Q210" s="72"/>
      <c r="R210" s="72"/>
      <c r="S210" s="72"/>
      <c r="T210" s="72"/>
      <c r="U210" s="72"/>
      <c r="V210" s="72"/>
      <c r="W210" s="72"/>
      <c r="X210" s="72"/>
      <c r="Y210" s="72"/>
      <c r="Z210" s="72"/>
      <c r="AA210" s="72"/>
      <c r="AB210" s="72"/>
      <c r="AC210" s="72"/>
    </row>
    <row r="211" spans="1:29" ht="15.75" customHeight="1">
      <c r="A211" s="72"/>
      <c r="B211" s="107"/>
      <c r="C211" s="107"/>
      <c r="D211" s="107"/>
      <c r="E211" s="107"/>
      <c r="F211" s="107"/>
      <c r="G211" s="107"/>
      <c r="H211" s="107"/>
      <c r="I211" s="72"/>
      <c r="J211" s="72"/>
      <c r="K211" s="72"/>
      <c r="L211" s="72"/>
      <c r="M211" s="72"/>
      <c r="N211" s="72"/>
      <c r="O211" s="72"/>
      <c r="P211" s="72"/>
      <c r="Q211" s="72"/>
      <c r="R211" s="72"/>
      <c r="S211" s="72"/>
      <c r="T211" s="72"/>
      <c r="U211" s="72"/>
      <c r="V211" s="72"/>
      <c r="W211" s="72"/>
      <c r="X211" s="72"/>
      <c r="Y211" s="72"/>
      <c r="Z211" s="72"/>
      <c r="AA211" s="72"/>
      <c r="AB211" s="72"/>
      <c r="AC211" s="72"/>
    </row>
    <row r="212" spans="1:29" ht="15.75" customHeight="1">
      <c r="A212" s="72"/>
      <c r="B212" s="107"/>
      <c r="C212" s="107"/>
      <c r="D212" s="107"/>
      <c r="E212" s="107"/>
      <c r="F212" s="107"/>
      <c r="G212" s="107"/>
      <c r="H212" s="107"/>
      <c r="I212" s="72"/>
      <c r="J212" s="72"/>
      <c r="K212" s="72"/>
      <c r="L212" s="72"/>
      <c r="M212" s="72"/>
      <c r="N212" s="72"/>
      <c r="O212" s="72"/>
      <c r="P212" s="72"/>
      <c r="Q212" s="72"/>
      <c r="R212" s="72"/>
      <c r="S212" s="72"/>
      <c r="T212" s="72"/>
      <c r="U212" s="72"/>
      <c r="V212" s="72"/>
      <c r="W212" s="72"/>
      <c r="X212" s="72"/>
      <c r="Y212" s="72"/>
      <c r="Z212" s="72"/>
      <c r="AA212" s="72"/>
      <c r="AB212" s="72"/>
      <c r="AC212" s="72"/>
    </row>
    <row r="213" spans="1:29" ht="15.75" customHeight="1">
      <c r="A213" s="72"/>
      <c r="B213" s="107"/>
      <c r="C213" s="107"/>
      <c r="D213" s="107"/>
      <c r="E213" s="107"/>
      <c r="F213" s="107"/>
      <c r="G213" s="107"/>
      <c r="H213" s="107"/>
      <c r="I213" s="72"/>
      <c r="J213" s="72"/>
      <c r="K213" s="72"/>
      <c r="L213" s="72"/>
      <c r="M213" s="72"/>
      <c r="N213" s="72"/>
      <c r="O213" s="72"/>
      <c r="P213" s="72"/>
      <c r="Q213" s="72"/>
      <c r="R213" s="72"/>
      <c r="S213" s="72"/>
      <c r="T213" s="72"/>
      <c r="U213" s="72"/>
      <c r="V213" s="72"/>
      <c r="W213" s="72"/>
      <c r="X213" s="72"/>
      <c r="Y213" s="72"/>
      <c r="Z213" s="72"/>
      <c r="AA213" s="72"/>
      <c r="AB213" s="72"/>
      <c r="AC213" s="72"/>
    </row>
    <row r="214" spans="1:29" ht="15.75" customHeight="1">
      <c r="A214" s="72"/>
      <c r="B214" s="107"/>
      <c r="C214" s="107"/>
      <c r="D214" s="107"/>
      <c r="E214" s="107"/>
      <c r="F214" s="107"/>
      <c r="G214" s="107"/>
      <c r="H214" s="107"/>
      <c r="I214" s="72"/>
      <c r="J214" s="72"/>
      <c r="K214" s="72"/>
      <c r="L214" s="72"/>
      <c r="M214" s="72"/>
      <c r="N214" s="72"/>
      <c r="O214" s="72"/>
      <c r="P214" s="72"/>
      <c r="Q214" s="72"/>
      <c r="R214" s="72"/>
      <c r="S214" s="72"/>
      <c r="T214" s="72"/>
      <c r="U214" s="72"/>
      <c r="V214" s="72"/>
      <c r="W214" s="72"/>
      <c r="X214" s="72"/>
      <c r="Y214" s="72"/>
      <c r="Z214" s="72"/>
      <c r="AA214" s="72"/>
      <c r="AB214" s="72"/>
      <c r="AC214" s="72"/>
    </row>
    <row r="215" spans="1:29" ht="15.75" customHeight="1">
      <c r="A215" s="72"/>
      <c r="B215" s="107"/>
      <c r="C215" s="107"/>
      <c r="D215" s="107"/>
      <c r="E215" s="107"/>
      <c r="F215" s="107"/>
      <c r="G215" s="107"/>
      <c r="H215" s="107"/>
      <c r="I215" s="72"/>
      <c r="J215" s="72"/>
      <c r="K215" s="72"/>
      <c r="L215" s="72"/>
      <c r="M215" s="72"/>
      <c r="N215" s="72"/>
      <c r="O215" s="72"/>
      <c r="P215" s="72"/>
      <c r="Q215" s="72"/>
      <c r="R215" s="72"/>
      <c r="S215" s="72"/>
      <c r="T215" s="72"/>
      <c r="U215" s="72"/>
      <c r="V215" s="72"/>
      <c r="W215" s="72"/>
      <c r="X215" s="72"/>
      <c r="Y215" s="72"/>
      <c r="Z215" s="72"/>
      <c r="AA215" s="72"/>
      <c r="AB215" s="72"/>
      <c r="AC215" s="72"/>
    </row>
    <row r="216" spans="1:29" ht="15.75" customHeight="1">
      <c r="A216" s="72"/>
      <c r="B216" s="107"/>
      <c r="C216" s="107"/>
      <c r="D216" s="107"/>
      <c r="E216" s="107"/>
      <c r="F216" s="107"/>
      <c r="G216" s="107"/>
      <c r="H216" s="107"/>
      <c r="I216" s="72"/>
      <c r="J216" s="72"/>
      <c r="K216" s="72"/>
      <c r="L216" s="72"/>
      <c r="M216" s="72"/>
      <c r="N216" s="72"/>
      <c r="O216" s="72"/>
      <c r="P216" s="72"/>
      <c r="Q216" s="72"/>
      <c r="R216" s="72"/>
      <c r="S216" s="72"/>
      <c r="T216" s="72"/>
      <c r="U216" s="72"/>
      <c r="V216" s="72"/>
      <c r="W216" s="72"/>
      <c r="X216" s="72"/>
      <c r="Y216" s="72"/>
      <c r="Z216" s="72"/>
      <c r="AA216" s="72"/>
      <c r="AB216" s="72"/>
      <c r="AC216" s="72"/>
    </row>
    <row r="217" spans="1:29" ht="15.75" customHeight="1">
      <c r="A217" s="72"/>
      <c r="B217" s="107"/>
      <c r="C217" s="107"/>
      <c r="D217" s="107"/>
      <c r="E217" s="107"/>
      <c r="F217" s="107"/>
      <c r="G217" s="107"/>
      <c r="H217" s="107"/>
      <c r="I217" s="72"/>
      <c r="J217" s="72"/>
      <c r="K217" s="72"/>
      <c r="L217" s="72"/>
      <c r="M217" s="72"/>
      <c r="N217" s="72"/>
      <c r="O217" s="72"/>
      <c r="P217" s="72"/>
      <c r="Q217" s="72"/>
      <c r="R217" s="72"/>
      <c r="S217" s="72"/>
      <c r="T217" s="72"/>
      <c r="U217" s="72"/>
      <c r="V217" s="72"/>
      <c r="W217" s="72"/>
      <c r="X217" s="72"/>
      <c r="Y217" s="72"/>
      <c r="Z217" s="72"/>
      <c r="AA217" s="72"/>
      <c r="AB217" s="72"/>
      <c r="AC217" s="72"/>
    </row>
    <row r="218" spans="1:29" ht="15.75" customHeight="1">
      <c r="A218" s="72"/>
      <c r="B218" s="107"/>
      <c r="C218" s="107"/>
      <c r="D218" s="107"/>
      <c r="E218" s="107"/>
      <c r="F218" s="107"/>
      <c r="G218" s="107"/>
      <c r="H218" s="107"/>
      <c r="I218" s="72"/>
      <c r="J218" s="72"/>
      <c r="K218" s="72"/>
      <c r="L218" s="72"/>
      <c r="M218" s="72"/>
      <c r="N218" s="72"/>
      <c r="O218" s="72"/>
      <c r="P218" s="72"/>
      <c r="Q218" s="72"/>
      <c r="R218" s="72"/>
      <c r="S218" s="72"/>
      <c r="T218" s="72"/>
      <c r="U218" s="72"/>
      <c r="V218" s="72"/>
      <c r="W218" s="72"/>
      <c r="X218" s="72"/>
      <c r="Y218" s="72"/>
      <c r="Z218" s="72"/>
      <c r="AA218" s="72"/>
      <c r="AB218" s="72"/>
      <c r="AC218" s="72"/>
    </row>
    <row r="219" spans="1:29" ht="15.75" customHeight="1">
      <c r="A219" s="72"/>
      <c r="B219" s="107"/>
      <c r="C219" s="107"/>
      <c r="D219" s="107"/>
      <c r="E219" s="107"/>
      <c r="F219" s="107"/>
      <c r="G219" s="107"/>
      <c r="H219" s="107"/>
      <c r="I219" s="72"/>
      <c r="J219" s="72"/>
      <c r="K219" s="72"/>
      <c r="L219" s="72"/>
      <c r="M219" s="72"/>
      <c r="N219" s="72"/>
      <c r="O219" s="72"/>
      <c r="P219" s="72"/>
      <c r="Q219" s="72"/>
      <c r="R219" s="72"/>
      <c r="S219" s="72"/>
      <c r="T219" s="72"/>
      <c r="U219" s="72"/>
      <c r="V219" s="72"/>
      <c r="W219" s="72"/>
      <c r="X219" s="72"/>
      <c r="Y219" s="72"/>
      <c r="Z219" s="72"/>
      <c r="AA219" s="72"/>
      <c r="AB219" s="72"/>
      <c r="AC219" s="72"/>
    </row>
    <row r="220" spans="1:29" ht="15.75" customHeight="1">
      <c r="A220" s="72"/>
      <c r="B220" s="107"/>
      <c r="C220" s="107"/>
      <c r="D220" s="107"/>
      <c r="E220" s="107"/>
      <c r="F220" s="107"/>
      <c r="G220" s="107"/>
      <c r="H220" s="107"/>
      <c r="I220" s="72"/>
      <c r="J220" s="72"/>
      <c r="K220" s="72"/>
      <c r="L220" s="72"/>
      <c r="M220" s="72"/>
      <c r="N220" s="72"/>
      <c r="O220" s="72"/>
      <c r="P220" s="72"/>
      <c r="Q220" s="72"/>
      <c r="R220" s="72"/>
      <c r="S220" s="72"/>
      <c r="T220" s="72"/>
      <c r="U220" s="72"/>
      <c r="V220" s="72"/>
      <c r="W220" s="72"/>
      <c r="X220" s="72"/>
      <c r="Y220" s="72"/>
      <c r="Z220" s="72"/>
      <c r="AA220" s="72"/>
      <c r="AB220" s="72"/>
      <c r="AC220" s="72"/>
    </row>
    <row r="221" spans="1:29" ht="15.75" customHeight="1">
      <c r="A221" s="72"/>
      <c r="B221" s="107"/>
      <c r="C221" s="107"/>
      <c r="D221" s="107"/>
      <c r="E221" s="107"/>
      <c r="F221" s="107"/>
      <c r="G221" s="107"/>
      <c r="H221" s="107"/>
      <c r="I221" s="72"/>
      <c r="J221" s="72"/>
      <c r="K221" s="72"/>
      <c r="L221" s="72"/>
      <c r="M221" s="72"/>
      <c r="N221" s="72"/>
      <c r="O221" s="72"/>
      <c r="P221" s="72"/>
      <c r="Q221" s="72"/>
      <c r="R221" s="72"/>
      <c r="S221" s="72"/>
      <c r="T221" s="72"/>
      <c r="U221" s="72"/>
      <c r="V221" s="72"/>
      <c r="W221" s="72"/>
      <c r="X221" s="72"/>
      <c r="Y221" s="72"/>
      <c r="Z221" s="72"/>
      <c r="AA221" s="72"/>
      <c r="AB221" s="72"/>
      <c r="AC221" s="72"/>
    </row>
    <row r="222" spans="1:29" ht="15.75" customHeight="1">
      <c r="A222" s="72"/>
      <c r="B222" s="107"/>
      <c r="C222" s="107"/>
      <c r="D222" s="107"/>
      <c r="E222" s="107"/>
      <c r="F222" s="107"/>
      <c r="G222" s="107"/>
      <c r="H222" s="107"/>
      <c r="I222" s="72"/>
      <c r="J222" s="72"/>
      <c r="K222" s="72"/>
      <c r="L222" s="72"/>
      <c r="M222" s="72"/>
      <c r="N222" s="72"/>
      <c r="O222" s="72"/>
      <c r="P222" s="72"/>
      <c r="Q222" s="72"/>
      <c r="R222" s="72"/>
      <c r="S222" s="72"/>
      <c r="T222" s="72"/>
      <c r="U222" s="72"/>
      <c r="V222" s="72"/>
      <c r="W222" s="72"/>
      <c r="X222" s="72"/>
      <c r="Y222" s="72"/>
      <c r="Z222" s="72"/>
      <c r="AA222" s="72"/>
      <c r="AB222" s="72"/>
      <c r="AC222" s="72"/>
    </row>
    <row r="223" spans="1:29" ht="15.75" customHeight="1">
      <c r="A223" s="72"/>
      <c r="B223" s="107"/>
      <c r="C223" s="107"/>
      <c r="D223" s="107"/>
      <c r="E223" s="107"/>
      <c r="F223" s="107"/>
      <c r="G223" s="107"/>
      <c r="H223" s="107"/>
      <c r="I223" s="72"/>
      <c r="J223" s="72"/>
      <c r="K223" s="72"/>
      <c r="L223" s="72"/>
      <c r="M223" s="72"/>
      <c r="N223" s="72"/>
      <c r="O223" s="72"/>
      <c r="P223" s="72"/>
      <c r="Q223" s="72"/>
      <c r="R223" s="72"/>
      <c r="S223" s="72"/>
      <c r="T223" s="72"/>
      <c r="U223" s="72"/>
      <c r="V223" s="72"/>
      <c r="W223" s="72"/>
      <c r="X223" s="72"/>
      <c r="Y223" s="72"/>
      <c r="Z223" s="72"/>
      <c r="AA223" s="72"/>
      <c r="AB223" s="72"/>
      <c r="AC223" s="72"/>
    </row>
    <row r="224" spans="1:29" ht="15.75" customHeight="1">
      <c r="A224" s="72"/>
      <c r="B224" s="107"/>
      <c r="C224" s="107"/>
      <c r="D224" s="107"/>
      <c r="E224" s="107"/>
      <c r="F224" s="107"/>
      <c r="G224" s="107"/>
      <c r="H224" s="107"/>
      <c r="I224" s="72"/>
      <c r="J224" s="72"/>
      <c r="K224" s="72"/>
      <c r="L224" s="72"/>
      <c r="M224" s="72"/>
      <c r="N224" s="72"/>
      <c r="O224" s="72"/>
      <c r="P224" s="72"/>
      <c r="Q224" s="72"/>
      <c r="R224" s="72"/>
      <c r="S224" s="72"/>
      <c r="T224" s="72"/>
      <c r="U224" s="72"/>
      <c r="V224" s="72"/>
      <c r="W224" s="72"/>
      <c r="X224" s="72"/>
      <c r="Y224" s="72"/>
      <c r="Z224" s="72"/>
      <c r="AA224" s="72"/>
      <c r="AB224" s="72"/>
      <c r="AC224" s="72"/>
    </row>
    <row r="225" spans="1:29" ht="15.75" customHeight="1">
      <c r="A225" s="72"/>
      <c r="B225" s="107"/>
      <c r="C225" s="107"/>
      <c r="D225" s="107"/>
      <c r="E225" s="107"/>
      <c r="F225" s="107"/>
      <c r="G225" s="107"/>
      <c r="H225" s="107"/>
      <c r="I225" s="72"/>
      <c r="J225" s="72"/>
      <c r="K225" s="72"/>
      <c r="L225" s="72"/>
      <c r="M225" s="72"/>
      <c r="N225" s="72"/>
      <c r="O225" s="72"/>
      <c r="P225" s="72"/>
      <c r="Q225" s="72"/>
      <c r="R225" s="72"/>
      <c r="S225" s="72"/>
      <c r="T225" s="72"/>
      <c r="U225" s="72"/>
      <c r="V225" s="72"/>
      <c r="W225" s="72"/>
      <c r="X225" s="72"/>
      <c r="Y225" s="72"/>
      <c r="Z225" s="72"/>
      <c r="AA225" s="72"/>
      <c r="AB225" s="72"/>
      <c r="AC225" s="72"/>
    </row>
    <row r="226" spans="1:29" ht="15.75" customHeight="1">
      <c r="A226" s="72"/>
      <c r="B226" s="107"/>
      <c r="C226" s="107"/>
      <c r="D226" s="107"/>
      <c r="E226" s="107"/>
      <c r="F226" s="107"/>
      <c r="G226" s="107"/>
      <c r="H226" s="107"/>
      <c r="I226" s="72"/>
      <c r="J226" s="72"/>
      <c r="K226" s="72"/>
      <c r="L226" s="72"/>
      <c r="M226" s="72"/>
      <c r="N226" s="72"/>
      <c r="O226" s="72"/>
      <c r="P226" s="72"/>
      <c r="Q226" s="72"/>
      <c r="R226" s="72"/>
      <c r="S226" s="72"/>
      <c r="T226" s="72"/>
      <c r="U226" s="72"/>
      <c r="V226" s="72"/>
      <c r="W226" s="72"/>
      <c r="X226" s="72"/>
      <c r="Y226" s="72"/>
      <c r="Z226" s="72"/>
      <c r="AA226" s="72"/>
      <c r="AB226" s="72"/>
      <c r="AC226" s="72"/>
    </row>
    <row r="227" spans="1:29" ht="15.75" customHeight="1">
      <c r="A227" s="72"/>
      <c r="B227" s="107"/>
      <c r="C227" s="107"/>
      <c r="D227" s="107"/>
      <c r="E227" s="107"/>
      <c r="F227" s="107"/>
      <c r="G227" s="107"/>
      <c r="H227" s="107"/>
      <c r="I227" s="72"/>
      <c r="J227" s="72"/>
      <c r="K227" s="72"/>
      <c r="L227" s="72"/>
      <c r="M227" s="72"/>
      <c r="N227" s="72"/>
      <c r="O227" s="72"/>
      <c r="P227" s="72"/>
      <c r="Q227" s="72"/>
      <c r="R227" s="72"/>
      <c r="S227" s="72"/>
      <c r="T227" s="72"/>
      <c r="U227" s="72"/>
      <c r="V227" s="72"/>
      <c r="W227" s="72"/>
      <c r="X227" s="72"/>
      <c r="Y227" s="72"/>
      <c r="Z227" s="72"/>
      <c r="AA227" s="72"/>
      <c r="AB227" s="72"/>
      <c r="AC227" s="72"/>
    </row>
    <row r="228" spans="1:29" ht="15.75" customHeight="1">
      <c r="A228" s="72"/>
      <c r="B228" s="107"/>
      <c r="C228" s="107"/>
      <c r="D228" s="107"/>
      <c r="E228" s="107"/>
      <c r="F228" s="107"/>
      <c r="G228" s="107"/>
      <c r="H228" s="107"/>
      <c r="I228" s="72"/>
      <c r="J228" s="72"/>
      <c r="K228" s="72"/>
      <c r="L228" s="72"/>
      <c r="M228" s="72"/>
      <c r="N228" s="72"/>
      <c r="O228" s="72"/>
      <c r="P228" s="72"/>
      <c r="Q228" s="72"/>
      <c r="R228" s="72"/>
      <c r="S228" s="72"/>
      <c r="T228" s="72"/>
      <c r="U228" s="72"/>
      <c r="V228" s="72"/>
      <c r="W228" s="72"/>
      <c r="X228" s="72"/>
      <c r="Y228" s="72"/>
      <c r="Z228" s="72"/>
      <c r="AA228" s="72"/>
      <c r="AB228" s="72"/>
      <c r="AC228" s="72"/>
    </row>
    <row r="229" spans="1:29" ht="15.75" customHeight="1">
      <c r="A229" s="72"/>
      <c r="B229" s="107"/>
      <c r="C229" s="107"/>
      <c r="D229" s="107"/>
      <c r="E229" s="107"/>
      <c r="F229" s="107"/>
      <c r="G229" s="107"/>
      <c r="H229" s="107"/>
      <c r="I229" s="72"/>
      <c r="J229" s="72"/>
      <c r="K229" s="72"/>
      <c r="L229" s="72"/>
      <c r="M229" s="72"/>
      <c r="N229" s="72"/>
      <c r="O229" s="72"/>
      <c r="P229" s="72"/>
      <c r="Q229" s="72"/>
      <c r="R229" s="72"/>
      <c r="S229" s="72"/>
      <c r="T229" s="72"/>
      <c r="U229" s="72"/>
      <c r="V229" s="72"/>
      <c r="W229" s="72"/>
      <c r="X229" s="72"/>
      <c r="Y229" s="72"/>
      <c r="Z229" s="72"/>
      <c r="AA229" s="72"/>
      <c r="AB229" s="72"/>
      <c r="AC229" s="72"/>
    </row>
    <row r="230" spans="1:29" ht="15.75" customHeight="1">
      <c r="A230" s="72"/>
      <c r="B230" s="107"/>
      <c r="C230" s="107"/>
      <c r="D230" s="107"/>
      <c r="E230" s="107"/>
      <c r="F230" s="107"/>
      <c r="G230" s="107"/>
      <c r="H230" s="107"/>
      <c r="I230" s="72"/>
      <c r="J230" s="72"/>
      <c r="K230" s="72"/>
      <c r="L230" s="72"/>
      <c r="M230" s="72"/>
      <c r="N230" s="72"/>
      <c r="O230" s="72"/>
      <c r="P230" s="72"/>
      <c r="Q230" s="72"/>
      <c r="R230" s="72"/>
      <c r="S230" s="72"/>
      <c r="T230" s="72"/>
      <c r="U230" s="72"/>
      <c r="V230" s="72"/>
      <c r="W230" s="72"/>
      <c r="X230" s="72"/>
      <c r="Y230" s="72"/>
      <c r="Z230" s="72"/>
      <c r="AA230" s="72"/>
      <c r="AB230" s="72"/>
      <c r="AC230" s="72"/>
    </row>
    <row r="231" spans="1:29" ht="15.75" customHeight="1">
      <c r="A231" s="72"/>
      <c r="B231" s="107"/>
      <c r="C231" s="107"/>
      <c r="D231" s="107"/>
      <c r="E231" s="107"/>
      <c r="F231" s="107"/>
      <c r="G231" s="107"/>
      <c r="H231" s="107"/>
      <c r="I231" s="72"/>
      <c r="J231" s="72"/>
      <c r="K231" s="72"/>
      <c r="L231" s="72"/>
      <c r="M231" s="72"/>
      <c r="N231" s="72"/>
      <c r="O231" s="72"/>
      <c r="P231" s="72"/>
      <c r="Q231" s="72"/>
      <c r="R231" s="72"/>
      <c r="S231" s="72"/>
      <c r="T231" s="72"/>
      <c r="U231" s="72"/>
      <c r="V231" s="72"/>
      <c r="W231" s="72"/>
      <c r="X231" s="72"/>
      <c r="Y231" s="72"/>
      <c r="Z231" s="72"/>
      <c r="AA231" s="72"/>
      <c r="AB231" s="72"/>
      <c r="AC231" s="72"/>
    </row>
    <row r="232" spans="1:29" ht="15.75" customHeight="1">
      <c r="A232" s="72"/>
      <c r="B232" s="107"/>
      <c r="C232" s="107"/>
      <c r="D232" s="107"/>
      <c r="E232" s="107"/>
      <c r="F232" s="107"/>
      <c r="G232" s="107"/>
      <c r="H232" s="107"/>
      <c r="I232" s="72"/>
      <c r="J232" s="72"/>
      <c r="K232" s="72"/>
      <c r="L232" s="72"/>
      <c r="M232" s="72"/>
      <c r="N232" s="72"/>
      <c r="O232" s="72"/>
      <c r="P232" s="72"/>
      <c r="Q232" s="72"/>
      <c r="R232" s="72"/>
      <c r="S232" s="72"/>
      <c r="T232" s="72"/>
      <c r="U232" s="72"/>
      <c r="V232" s="72"/>
      <c r="W232" s="72"/>
      <c r="X232" s="72"/>
      <c r="Y232" s="72"/>
      <c r="Z232" s="72"/>
      <c r="AA232" s="72"/>
      <c r="AB232" s="72"/>
      <c r="AC232" s="72"/>
    </row>
    <row r="233" spans="1:29" ht="15.75" customHeight="1">
      <c r="A233" s="72"/>
      <c r="B233" s="107"/>
      <c r="C233" s="107"/>
      <c r="D233" s="107"/>
      <c r="E233" s="107"/>
      <c r="F233" s="107"/>
      <c r="G233" s="107"/>
      <c r="H233" s="107"/>
      <c r="I233" s="72"/>
      <c r="J233" s="72"/>
      <c r="K233" s="72"/>
      <c r="L233" s="72"/>
      <c r="M233" s="72"/>
      <c r="N233" s="72"/>
      <c r="O233" s="72"/>
      <c r="P233" s="72"/>
      <c r="Q233" s="72"/>
      <c r="R233" s="72"/>
      <c r="S233" s="72"/>
      <c r="T233" s="72"/>
      <c r="U233" s="72"/>
      <c r="V233" s="72"/>
      <c r="W233" s="72"/>
      <c r="X233" s="72"/>
      <c r="Y233" s="72"/>
      <c r="Z233" s="72"/>
      <c r="AA233" s="72"/>
      <c r="AB233" s="72"/>
      <c r="AC233" s="72"/>
    </row>
    <row r="234" spans="1:29" ht="15.75" customHeight="1">
      <c r="A234" s="72"/>
      <c r="B234" s="107"/>
      <c r="C234" s="107"/>
      <c r="D234" s="107"/>
      <c r="E234" s="107"/>
      <c r="F234" s="107"/>
      <c r="G234" s="107"/>
      <c r="H234" s="107"/>
      <c r="I234" s="72"/>
      <c r="J234" s="72"/>
      <c r="K234" s="72"/>
      <c r="L234" s="72"/>
      <c r="M234" s="72"/>
      <c r="N234" s="72"/>
      <c r="O234" s="72"/>
      <c r="P234" s="72"/>
      <c r="Q234" s="72"/>
      <c r="R234" s="72"/>
      <c r="S234" s="72"/>
      <c r="T234" s="72"/>
      <c r="U234" s="72"/>
      <c r="V234" s="72"/>
      <c r="W234" s="72"/>
      <c r="X234" s="72"/>
      <c r="Y234" s="72"/>
      <c r="Z234" s="72"/>
      <c r="AA234" s="72"/>
      <c r="AB234" s="72"/>
      <c r="AC234" s="72"/>
    </row>
    <row r="235" spans="1:29" ht="15.75" customHeight="1">
      <c r="A235" s="72"/>
      <c r="B235" s="107"/>
      <c r="C235" s="107"/>
      <c r="D235" s="107"/>
      <c r="E235" s="107"/>
      <c r="F235" s="107"/>
      <c r="G235" s="107"/>
      <c r="H235" s="107"/>
      <c r="I235" s="72"/>
      <c r="J235" s="72"/>
      <c r="K235" s="72"/>
      <c r="L235" s="72"/>
      <c r="M235" s="72"/>
      <c r="N235" s="72"/>
      <c r="O235" s="72"/>
      <c r="P235" s="72"/>
      <c r="Q235" s="72"/>
      <c r="R235" s="72"/>
      <c r="S235" s="72"/>
      <c r="T235" s="72"/>
      <c r="U235" s="72"/>
      <c r="V235" s="72"/>
      <c r="W235" s="72"/>
      <c r="X235" s="72"/>
      <c r="Y235" s="72"/>
      <c r="Z235" s="72"/>
      <c r="AA235" s="72"/>
      <c r="AB235" s="72"/>
      <c r="AC235" s="72"/>
    </row>
    <row r="236" spans="1:29" ht="15.75" customHeight="1">
      <c r="A236" s="72"/>
      <c r="B236" s="107"/>
      <c r="C236" s="107"/>
      <c r="D236" s="107"/>
      <c r="E236" s="107"/>
      <c r="F236" s="107"/>
      <c r="G236" s="107"/>
      <c r="H236" s="107"/>
      <c r="I236" s="72"/>
      <c r="J236" s="72"/>
      <c r="K236" s="72"/>
      <c r="L236" s="72"/>
      <c r="M236" s="72"/>
      <c r="N236" s="72"/>
      <c r="O236" s="72"/>
      <c r="P236" s="72"/>
      <c r="Q236" s="72"/>
      <c r="R236" s="72"/>
      <c r="S236" s="72"/>
      <c r="T236" s="72"/>
      <c r="U236" s="72"/>
      <c r="V236" s="72"/>
      <c r="W236" s="72"/>
      <c r="X236" s="72"/>
      <c r="Y236" s="72"/>
      <c r="Z236" s="72"/>
      <c r="AA236" s="72"/>
      <c r="AB236" s="72"/>
      <c r="AC236" s="72"/>
    </row>
    <row r="237" spans="1:29" ht="15.75" customHeight="1">
      <c r="A237" s="72"/>
      <c r="B237" s="107"/>
      <c r="C237" s="107"/>
      <c r="D237" s="107"/>
      <c r="E237" s="107"/>
      <c r="F237" s="107"/>
      <c r="G237" s="107"/>
      <c r="H237" s="107"/>
      <c r="I237" s="72"/>
      <c r="J237" s="72"/>
      <c r="K237" s="72"/>
      <c r="L237" s="72"/>
      <c r="M237" s="72"/>
      <c r="N237" s="72"/>
      <c r="O237" s="72"/>
      <c r="P237" s="72"/>
      <c r="Q237" s="72"/>
      <c r="R237" s="72"/>
      <c r="S237" s="72"/>
      <c r="T237" s="72"/>
      <c r="U237" s="72"/>
      <c r="V237" s="72"/>
      <c r="W237" s="72"/>
      <c r="X237" s="72"/>
      <c r="Y237" s="72"/>
      <c r="Z237" s="72"/>
      <c r="AA237" s="72"/>
      <c r="AB237" s="72"/>
      <c r="AC237" s="72"/>
    </row>
    <row r="238" spans="1:29" ht="15.75" customHeight="1">
      <c r="A238" s="72"/>
      <c r="B238" s="107"/>
      <c r="C238" s="107"/>
      <c r="D238" s="107"/>
      <c r="E238" s="107"/>
      <c r="F238" s="107"/>
      <c r="G238" s="107"/>
      <c r="H238" s="107"/>
      <c r="I238" s="72"/>
      <c r="J238" s="72"/>
      <c r="K238" s="72"/>
      <c r="L238" s="72"/>
      <c r="M238" s="72"/>
      <c r="N238" s="72"/>
      <c r="O238" s="72"/>
      <c r="P238" s="72"/>
      <c r="Q238" s="72"/>
      <c r="R238" s="72"/>
      <c r="S238" s="72"/>
      <c r="T238" s="72"/>
      <c r="U238" s="72"/>
      <c r="V238" s="72"/>
      <c r="W238" s="72"/>
      <c r="X238" s="72"/>
      <c r="Y238" s="72"/>
      <c r="Z238" s="72"/>
      <c r="AA238" s="72"/>
      <c r="AB238" s="72"/>
      <c r="AC238" s="72"/>
    </row>
    <row r="239" spans="1:29" ht="15.75" customHeight="1">
      <c r="A239" s="72"/>
      <c r="B239" s="107"/>
      <c r="C239" s="107"/>
      <c r="D239" s="107"/>
      <c r="E239" s="107"/>
      <c r="F239" s="107"/>
      <c r="G239" s="107"/>
      <c r="H239" s="107"/>
      <c r="I239" s="72"/>
      <c r="J239" s="72"/>
      <c r="K239" s="72"/>
      <c r="L239" s="72"/>
      <c r="M239" s="72"/>
      <c r="N239" s="72"/>
      <c r="O239" s="72"/>
      <c r="P239" s="72"/>
      <c r="Q239" s="72"/>
      <c r="R239" s="72"/>
      <c r="S239" s="72"/>
      <c r="T239" s="72"/>
      <c r="U239" s="72"/>
      <c r="V239" s="72"/>
      <c r="W239" s="72"/>
      <c r="X239" s="72"/>
      <c r="Y239" s="72"/>
      <c r="Z239" s="72"/>
      <c r="AA239" s="72"/>
      <c r="AB239" s="72"/>
      <c r="AC239" s="72"/>
    </row>
    <row r="240" spans="1:29" ht="15.75" customHeight="1">
      <c r="A240" s="72"/>
      <c r="B240" s="107"/>
      <c r="C240" s="107"/>
      <c r="D240" s="107"/>
      <c r="E240" s="107"/>
      <c r="F240" s="107"/>
      <c r="G240" s="107"/>
      <c r="H240" s="107"/>
      <c r="I240" s="72"/>
      <c r="J240" s="72"/>
      <c r="K240" s="72"/>
      <c r="L240" s="72"/>
      <c r="M240" s="72"/>
      <c r="N240" s="72"/>
      <c r="O240" s="72"/>
      <c r="P240" s="72"/>
      <c r="Q240" s="72"/>
      <c r="R240" s="72"/>
      <c r="S240" s="72"/>
      <c r="T240" s="72"/>
      <c r="U240" s="72"/>
      <c r="V240" s="72"/>
      <c r="W240" s="72"/>
      <c r="X240" s="72"/>
      <c r="Y240" s="72"/>
      <c r="Z240" s="72"/>
      <c r="AA240" s="72"/>
      <c r="AB240" s="72"/>
      <c r="AC240" s="72"/>
    </row>
    <row r="241" spans="1:29" ht="15.75" customHeight="1">
      <c r="A241" s="72"/>
      <c r="B241" s="107"/>
      <c r="C241" s="107"/>
      <c r="D241" s="107"/>
      <c r="E241" s="107"/>
      <c r="F241" s="107"/>
      <c r="G241" s="107"/>
      <c r="H241" s="107"/>
      <c r="I241" s="72"/>
      <c r="J241" s="72"/>
      <c r="K241" s="72"/>
      <c r="L241" s="72"/>
      <c r="M241" s="72"/>
      <c r="N241" s="72"/>
      <c r="O241" s="72"/>
      <c r="P241" s="72"/>
      <c r="Q241" s="72"/>
      <c r="R241" s="72"/>
      <c r="S241" s="72"/>
      <c r="T241" s="72"/>
      <c r="U241" s="72"/>
      <c r="V241" s="72"/>
      <c r="W241" s="72"/>
      <c r="X241" s="72"/>
      <c r="Y241" s="72"/>
      <c r="Z241" s="72"/>
      <c r="AA241" s="72"/>
      <c r="AB241" s="72"/>
      <c r="AC241" s="72"/>
    </row>
    <row r="242" spans="1:29" ht="15.75" customHeight="1">
      <c r="A242" s="72"/>
      <c r="B242" s="107"/>
      <c r="C242" s="107"/>
      <c r="D242" s="107"/>
      <c r="E242" s="107"/>
      <c r="F242" s="107"/>
      <c r="G242" s="107"/>
      <c r="H242" s="107"/>
      <c r="I242" s="72"/>
      <c r="J242" s="72"/>
      <c r="K242" s="72"/>
      <c r="L242" s="72"/>
      <c r="M242" s="72"/>
      <c r="N242" s="72"/>
      <c r="O242" s="72"/>
      <c r="P242" s="72"/>
      <c r="Q242" s="72"/>
      <c r="R242" s="72"/>
      <c r="S242" s="72"/>
      <c r="T242" s="72"/>
      <c r="U242" s="72"/>
      <c r="V242" s="72"/>
      <c r="W242" s="72"/>
      <c r="X242" s="72"/>
      <c r="Y242" s="72"/>
      <c r="Z242" s="72"/>
      <c r="AA242" s="72"/>
      <c r="AB242" s="72"/>
      <c r="AC242" s="72"/>
    </row>
    <row r="243" spans="1:29" ht="15.75" customHeight="1">
      <c r="A243" s="72"/>
      <c r="B243" s="107"/>
      <c r="C243" s="107"/>
      <c r="D243" s="107"/>
      <c r="E243" s="107"/>
      <c r="F243" s="107"/>
      <c r="G243" s="107"/>
      <c r="H243" s="107"/>
      <c r="I243" s="72"/>
      <c r="J243" s="72"/>
      <c r="K243" s="72"/>
      <c r="L243" s="72"/>
      <c r="M243" s="72"/>
      <c r="N243" s="72"/>
      <c r="O243" s="72"/>
      <c r="P243" s="72"/>
      <c r="Q243" s="72"/>
      <c r="R243" s="72"/>
      <c r="S243" s="72"/>
      <c r="T243" s="72"/>
      <c r="U243" s="72"/>
      <c r="V243" s="72"/>
      <c r="W243" s="72"/>
      <c r="X243" s="72"/>
      <c r="Y243" s="72"/>
      <c r="Z243" s="72"/>
      <c r="AA243" s="72"/>
      <c r="AB243" s="72"/>
      <c r="AC243" s="72"/>
    </row>
    <row r="244" spans="1:29" ht="15.75" customHeight="1">
      <c r="A244" s="72"/>
      <c r="B244" s="107"/>
      <c r="C244" s="107"/>
      <c r="D244" s="107"/>
      <c r="E244" s="107"/>
      <c r="F244" s="107"/>
      <c r="G244" s="107"/>
      <c r="H244" s="107"/>
      <c r="I244" s="72"/>
      <c r="J244" s="72"/>
      <c r="K244" s="72"/>
      <c r="L244" s="72"/>
      <c r="M244" s="72"/>
      <c r="N244" s="72"/>
      <c r="O244" s="72"/>
      <c r="P244" s="72"/>
      <c r="Q244" s="72"/>
      <c r="R244" s="72"/>
      <c r="S244" s="72"/>
      <c r="T244" s="72"/>
      <c r="U244" s="72"/>
      <c r="V244" s="72"/>
      <c r="W244" s="72"/>
      <c r="X244" s="72"/>
      <c r="Y244" s="72"/>
      <c r="Z244" s="72"/>
      <c r="AA244" s="72"/>
      <c r="AB244" s="72"/>
      <c r="AC244" s="72"/>
    </row>
    <row r="245" spans="1:29" ht="15.75" customHeight="1">
      <c r="A245" s="72"/>
      <c r="B245" s="107"/>
      <c r="C245" s="107"/>
      <c r="D245" s="107"/>
      <c r="E245" s="107"/>
      <c r="F245" s="107"/>
      <c r="G245" s="107"/>
      <c r="H245" s="107"/>
      <c r="I245" s="72"/>
      <c r="J245" s="72"/>
      <c r="K245" s="72"/>
      <c r="L245" s="72"/>
      <c r="M245" s="72"/>
      <c r="N245" s="72"/>
      <c r="O245" s="72"/>
      <c r="P245" s="72"/>
      <c r="Q245" s="72"/>
      <c r="R245" s="72"/>
      <c r="S245" s="72"/>
      <c r="T245" s="72"/>
      <c r="U245" s="72"/>
      <c r="V245" s="72"/>
      <c r="W245" s="72"/>
      <c r="X245" s="72"/>
      <c r="Y245" s="72"/>
      <c r="Z245" s="72"/>
      <c r="AA245" s="72"/>
      <c r="AB245" s="72"/>
      <c r="AC245" s="72"/>
    </row>
    <row r="246" spans="1:29" ht="15.75" customHeight="1">
      <c r="A246" s="72"/>
      <c r="B246" s="107"/>
      <c r="C246" s="107"/>
      <c r="D246" s="107"/>
      <c r="E246" s="107"/>
      <c r="F246" s="107"/>
      <c r="G246" s="107"/>
      <c r="H246" s="107"/>
      <c r="I246" s="72"/>
      <c r="J246" s="72"/>
      <c r="K246" s="72"/>
      <c r="L246" s="72"/>
      <c r="M246" s="72"/>
      <c r="N246" s="72"/>
      <c r="O246" s="72"/>
      <c r="P246" s="72"/>
      <c r="Q246" s="72"/>
      <c r="R246" s="72"/>
      <c r="S246" s="72"/>
      <c r="T246" s="72"/>
      <c r="U246" s="72"/>
      <c r="V246" s="72"/>
      <c r="W246" s="72"/>
      <c r="X246" s="72"/>
      <c r="Y246" s="72"/>
      <c r="Z246" s="72"/>
      <c r="AA246" s="72"/>
      <c r="AB246" s="72"/>
      <c r="AC246" s="72"/>
    </row>
    <row r="247" spans="1:29" ht="15.75" customHeight="1">
      <c r="A247" s="72"/>
      <c r="B247" s="107"/>
      <c r="C247" s="107"/>
      <c r="D247" s="107"/>
      <c r="E247" s="107"/>
      <c r="F247" s="107"/>
      <c r="G247" s="107"/>
      <c r="H247" s="107"/>
      <c r="I247" s="72"/>
      <c r="J247" s="72"/>
      <c r="K247" s="72"/>
      <c r="L247" s="72"/>
      <c r="M247" s="72"/>
      <c r="N247" s="72"/>
      <c r="O247" s="72"/>
      <c r="P247" s="72"/>
      <c r="Q247" s="72"/>
      <c r="R247" s="72"/>
      <c r="S247" s="72"/>
      <c r="T247" s="72"/>
      <c r="U247" s="72"/>
      <c r="V247" s="72"/>
      <c r="W247" s="72"/>
      <c r="X247" s="72"/>
      <c r="Y247" s="72"/>
      <c r="Z247" s="72"/>
      <c r="AA247" s="72"/>
      <c r="AB247" s="72"/>
      <c r="AC247" s="72"/>
    </row>
    <row r="248" spans="1:29" ht="15.75" customHeight="1">
      <c r="A248" s="72"/>
      <c r="B248" s="107"/>
      <c r="C248" s="107"/>
      <c r="D248" s="107"/>
      <c r="E248" s="107"/>
      <c r="F248" s="107"/>
      <c r="G248" s="107"/>
      <c r="H248" s="107"/>
      <c r="I248" s="72"/>
      <c r="J248" s="72"/>
      <c r="K248" s="72"/>
      <c r="L248" s="72"/>
      <c r="M248" s="72"/>
      <c r="N248" s="72"/>
      <c r="O248" s="72"/>
      <c r="P248" s="72"/>
      <c r="Q248" s="72"/>
      <c r="R248" s="72"/>
      <c r="S248" s="72"/>
      <c r="T248" s="72"/>
      <c r="U248" s="72"/>
      <c r="V248" s="72"/>
      <c r="W248" s="72"/>
      <c r="X248" s="72"/>
      <c r="Y248" s="72"/>
      <c r="Z248" s="72"/>
      <c r="AA248" s="72"/>
      <c r="AB248" s="72"/>
      <c r="AC248" s="72"/>
    </row>
    <row r="249" spans="1:29" ht="15.75" customHeight="1">
      <c r="A249" s="72"/>
      <c r="B249" s="107"/>
      <c r="C249" s="107"/>
      <c r="D249" s="107"/>
      <c r="E249" s="107"/>
      <c r="F249" s="107"/>
      <c r="G249" s="107"/>
      <c r="H249" s="107"/>
      <c r="I249" s="72"/>
      <c r="J249" s="72"/>
      <c r="K249" s="72"/>
      <c r="L249" s="72"/>
      <c r="M249" s="72"/>
      <c r="N249" s="72"/>
      <c r="O249" s="72"/>
      <c r="P249" s="72"/>
      <c r="Q249" s="72"/>
      <c r="R249" s="72"/>
      <c r="S249" s="72"/>
      <c r="T249" s="72"/>
      <c r="U249" s="72"/>
      <c r="V249" s="72"/>
      <c r="W249" s="72"/>
      <c r="X249" s="72"/>
      <c r="Y249" s="72"/>
      <c r="Z249" s="72"/>
      <c r="AA249" s="72"/>
      <c r="AB249" s="72"/>
      <c r="AC249" s="72"/>
    </row>
    <row r="250" spans="1:29" ht="15.75" customHeight="1">
      <c r="A250" s="72"/>
      <c r="B250" s="107"/>
      <c r="C250" s="107"/>
      <c r="D250" s="107"/>
      <c r="E250" s="107"/>
      <c r="F250" s="107"/>
      <c r="G250" s="107"/>
      <c r="H250" s="107"/>
      <c r="I250" s="72"/>
      <c r="J250" s="72"/>
      <c r="K250" s="72"/>
      <c r="L250" s="72"/>
      <c r="M250" s="72"/>
      <c r="N250" s="72"/>
      <c r="O250" s="72"/>
      <c r="P250" s="72"/>
      <c r="Q250" s="72"/>
      <c r="R250" s="72"/>
      <c r="S250" s="72"/>
      <c r="T250" s="72"/>
      <c r="U250" s="72"/>
      <c r="V250" s="72"/>
      <c r="W250" s="72"/>
      <c r="X250" s="72"/>
      <c r="Y250" s="72"/>
      <c r="Z250" s="72"/>
      <c r="AA250" s="72"/>
      <c r="AB250" s="72"/>
      <c r="AC250" s="72"/>
    </row>
    <row r="251" spans="1:29" ht="15.75" customHeight="1">
      <c r="A251" s="72"/>
      <c r="B251" s="107"/>
      <c r="C251" s="107"/>
      <c r="D251" s="107"/>
      <c r="E251" s="107"/>
      <c r="F251" s="107"/>
      <c r="G251" s="107"/>
      <c r="H251" s="107"/>
      <c r="I251" s="72"/>
      <c r="J251" s="72"/>
      <c r="K251" s="72"/>
      <c r="L251" s="72"/>
      <c r="M251" s="72"/>
      <c r="N251" s="72"/>
      <c r="O251" s="72"/>
      <c r="P251" s="72"/>
      <c r="Q251" s="72"/>
      <c r="R251" s="72"/>
      <c r="S251" s="72"/>
      <c r="T251" s="72"/>
      <c r="U251" s="72"/>
      <c r="V251" s="72"/>
      <c r="W251" s="72"/>
      <c r="X251" s="72"/>
      <c r="Y251" s="72"/>
      <c r="Z251" s="72"/>
      <c r="AA251" s="72"/>
      <c r="AB251" s="72"/>
      <c r="AC251" s="72"/>
    </row>
    <row r="252" spans="1:29" ht="15.75" customHeight="1">
      <c r="A252" s="72"/>
      <c r="B252" s="107"/>
      <c r="C252" s="107"/>
      <c r="D252" s="107"/>
      <c r="E252" s="107"/>
      <c r="F252" s="107"/>
      <c r="G252" s="107"/>
      <c r="H252" s="107"/>
      <c r="I252" s="72"/>
      <c r="J252" s="72"/>
      <c r="K252" s="72"/>
      <c r="L252" s="72"/>
      <c r="M252" s="72"/>
      <c r="N252" s="72"/>
      <c r="O252" s="72"/>
      <c r="P252" s="72"/>
      <c r="Q252" s="72"/>
      <c r="R252" s="72"/>
      <c r="S252" s="72"/>
      <c r="T252" s="72"/>
      <c r="U252" s="72"/>
      <c r="V252" s="72"/>
      <c r="W252" s="72"/>
      <c r="X252" s="72"/>
      <c r="Y252" s="72"/>
      <c r="Z252" s="72"/>
      <c r="AA252" s="72"/>
      <c r="AB252" s="72"/>
      <c r="AC252" s="72"/>
    </row>
    <row r="253" spans="1:29" ht="15.75" customHeight="1">
      <c r="A253" s="72"/>
      <c r="B253" s="107"/>
      <c r="C253" s="107"/>
      <c r="D253" s="107"/>
      <c r="E253" s="107"/>
      <c r="F253" s="107"/>
      <c r="G253" s="107"/>
      <c r="H253" s="107"/>
      <c r="I253" s="72"/>
      <c r="J253" s="72"/>
      <c r="K253" s="72"/>
      <c r="L253" s="72"/>
      <c r="M253" s="72"/>
      <c r="N253" s="72"/>
      <c r="O253" s="72"/>
      <c r="P253" s="72"/>
      <c r="Q253" s="72"/>
      <c r="R253" s="72"/>
      <c r="S253" s="72"/>
      <c r="T253" s="72"/>
      <c r="U253" s="72"/>
      <c r="V253" s="72"/>
      <c r="W253" s="72"/>
      <c r="X253" s="72"/>
      <c r="Y253" s="72"/>
      <c r="Z253" s="72"/>
      <c r="AA253" s="72"/>
      <c r="AB253" s="72"/>
      <c r="AC253" s="72"/>
    </row>
    <row r="254" spans="1:29" ht="15.75" customHeight="1">
      <c r="A254" s="72"/>
      <c r="B254" s="107"/>
      <c r="C254" s="107"/>
      <c r="D254" s="107"/>
      <c r="E254" s="107"/>
      <c r="F254" s="107"/>
      <c r="G254" s="107"/>
      <c r="H254" s="107"/>
      <c r="I254" s="72"/>
      <c r="J254" s="72"/>
      <c r="K254" s="72"/>
      <c r="L254" s="72"/>
      <c r="M254" s="72"/>
      <c r="N254" s="72"/>
      <c r="O254" s="72"/>
      <c r="P254" s="72"/>
      <c r="Q254" s="72"/>
      <c r="R254" s="72"/>
      <c r="S254" s="72"/>
      <c r="T254" s="72"/>
      <c r="U254" s="72"/>
      <c r="V254" s="72"/>
      <c r="W254" s="72"/>
      <c r="X254" s="72"/>
      <c r="Y254" s="72"/>
      <c r="Z254" s="72"/>
      <c r="AA254" s="72"/>
      <c r="AB254" s="72"/>
      <c r="AC254" s="72"/>
    </row>
    <row r="255" spans="1:29" ht="15.75" customHeight="1">
      <c r="A255" s="72"/>
      <c r="B255" s="107"/>
      <c r="C255" s="107"/>
      <c r="D255" s="107"/>
      <c r="E255" s="107"/>
      <c r="F255" s="107"/>
      <c r="G255" s="107"/>
      <c r="H255" s="107"/>
      <c r="I255" s="72"/>
      <c r="J255" s="72"/>
      <c r="K255" s="72"/>
      <c r="L255" s="72"/>
      <c r="M255" s="72"/>
      <c r="N255" s="72"/>
      <c r="O255" s="72"/>
      <c r="P255" s="72"/>
      <c r="Q255" s="72"/>
      <c r="R255" s="72"/>
      <c r="S255" s="72"/>
      <c r="T255" s="72"/>
      <c r="U255" s="72"/>
      <c r="V255" s="72"/>
      <c r="W255" s="72"/>
      <c r="X255" s="72"/>
      <c r="Y255" s="72"/>
      <c r="Z255" s="72"/>
      <c r="AA255" s="72"/>
      <c r="AB255" s="72"/>
      <c r="AC255" s="72"/>
    </row>
    <row r="256" spans="1:29" ht="15.75" customHeight="1">
      <c r="A256" s="72"/>
      <c r="B256" s="107"/>
      <c r="C256" s="107"/>
      <c r="D256" s="107"/>
      <c r="E256" s="107"/>
      <c r="F256" s="107"/>
      <c r="G256" s="107"/>
      <c r="H256" s="107"/>
      <c r="I256" s="72"/>
      <c r="J256" s="72"/>
      <c r="K256" s="72"/>
      <c r="L256" s="72"/>
      <c r="M256" s="72"/>
      <c r="N256" s="72"/>
      <c r="O256" s="72"/>
      <c r="P256" s="72"/>
      <c r="Q256" s="72"/>
      <c r="R256" s="72"/>
      <c r="S256" s="72"/>
      <c r="T256" s="72"/>
      <c r="U256" s="72"/>
      <c r="V256" s="72"/>
      <c r="W256" s="72"/>
      <c r="X256" s="72"/>
      <c r="Y256" s="72"/>
      <c r="Z256" s="72"/>
      <c r="AA256" s="72"/>
      <c r="AB256" s="72"/>
      <c r="AC256" s="72"/>
    </row>
    <row r="257" spans="1:29" ht="15.75" customHeight="1">
      <c r="A257" s="72"/>
      <c r="B257" s="107"/>
      <c r="C257" s="107"/>
      <c r="D257" s="107"/>
      <c r="E257" s="107"/>
      <c r="F257" s="107"/>
      <c r="G257" s="107"/>
      <c r="H257" s="107"/>
      <c r="I257" s="72"/>
      <c r="J257" s="72"/>
      <c r="K257" s="72"/>
      <c r="L257" s="72"/>
      <c r="M257" s="72"/>
      <c r="N257" s="72"/>
      <c r="O257" s="72"/>
      <c r="P257" s="72"/>
      <c r="Q257" s="72"/>
      <c r="R257" s="72"/>
      <c r="S257" s="72"/>
      <c r="T257" s="72"/>
      <c r="U257" s="72"/>
      <c r="V257" s="72"/>
      <c r="W257" s="72"/>
      <c r="X257" s="72"/>
      <c r="Y257" s="72"/>
      <c r="Z257" s="72"/>
      <c r="AA257" s="72"/>
      <c r="AB257" s="72"/>
      <c r="AC257" s="72"/>
    </row>
    <row r="258" spans="1:29" ht="15.75" customHeight="1">
      <c r="A258" s="72"/>
      <c r="B258" s="107"/>
      <c r="C258" s="107"/>
      <c r="D258" s="107"/>
      <c r="E258" s="107"/>
      <c r="F258" s="107"/>
      <c r="G258" s="107"/>
      <c r="H258" s="107"/>
      <c r="I258" s="72"/>
      <c r="J258" s="72"/>
      <c r="K258" s="72"/>
      <c r="L258" s="72"/>
      <c r="M258" s="72"/>
      <c r="N258" s="72"/>
      <c r="O258" s="72"/>
      <c r="P258" s="72"/>
      <c r="Q258" s="72"/>
      <c r="R258" s="72"/>
      <c r="S258" s="72"/>
      <c r="T258" s="72"/>
      <c r="U258" s="72"/>
      <c r="V258" s="72"/>
      <c r="W258" s="72"/>
      <c r="X258" s="72"/>
      <c r="Y258" s="72"/>
      <c r="Z258" s="72"/>
      <c r="AA258" s="72"/>
      <c r="AB258" s="72"/>
      <c r="AC258" s="72"/>
    </row>
    <row r="259" spans="1:29" ht="15.75" customHeight="1">
      <c r="A259" s="72"/>
      <c r="B259" s="107"/>
      <c r="C259" s="107"/>
      <c r="D259" s="107"/>
      <c r="E259" s="107"/>
      <c r="F259" s="107"/>
      <c r="G259" s="107"/>
      <c r="H259" s="107"/>
      <c r="I259" s="72"/>
      <c r="J259" s="72"/>
      <c r="K259" s="72"/>
      <c r="L259" s="72"/>
      <c r="M259" s="72"/>
      <c r="N259" s="72"/>
      <c r="O259" s="72"/>
      <c r="P259" s="72"/>
      <c r="Q259" s="72"/>
      <c r="R259" s="72"/>
      <c r="S259" s="72"/>
      <c r="T259" s="72"/>
      <c r="U259" s="72"/>
      <c r="V259" s="72"/>
      <c r="W259" s="72"/>
      <c r="X259" s="72"/>
      <c r="Y259" s="72"/>
      <c r="Z259" s="72"/>
      <c r="AA259" s="72"/>
      <c r="AB259" s="72"/>
      <c r="AC259" s="72"/>
    </row>
    <row r="260" spans="1:29" ht="15.75" customHeight="1">
      <c r="A260" s="72"/>
      <c r="B260" s="107"/>
      <c r="C260" s="107"/>
      <c r="D260" s="107"/>
      <c r="E260" s="107"/>
      <c r="F260" s="107"/>
      <c r="G260" s="107"/>
      <c r="H260" s="107"/>
      <c r="I260" s="72"/>
      <c r="J260" s="72"/>
      <c r="K260" s="72"/>
      <c r="L260" s="72"/>
      <c r="M260" s="72"/>
      <c r="N260" s="72"/>
      <c r="O260" s="72"/>
      <c r="P260" s="72"/>
      <c r="Q260" s="72"/>
      <c r="R260" s="72"/>
      <c r="S260" s="72"/>
      <c r="T260" s="72"/>
      <c r="U260" s="72"/>
      <c r="V260" s="72"/>
      <c r="W260" s="72"/>
      <c r="X260" s="72"/>
      <c r="Y260" s="72"/>
      <c r="Z260" s="72"/>
      <c r="AA260" s="72"/>
      <c r="AB260" s="72"/>
      <c r="AC260" s="72"/>
    </row>
    <row r="261" spans="1:29" ht="15.75" customHeight="1">
      <c r="A261" s="72"/>
      <c r="B261" s="107"/>
      <c r="C261" s="107"/>
      <c r="D261" s="107"/>
      <c r="E261" s="107"/>
      <c r="F261" s="107"/>
      <c r="G261" s="107"/>
      <c r="H261" s="107"/>
      <c r="I261" s="72"/>
      <c r="J261" s="72"/>
      <c r="K261" s="72"/>
      <c r="L261" s="72"/>
      <c r="M261" s="72"/>
      <c r="N261" s="72"/>
      <c r="O261" s="72"/>
      <c r="P261" s="72"/>
      <c r="Q261" s="72"/>
      <c r="R261" s="72"/>
      <c r="S261" s="72"/>
      <c r="T261" s="72"/>
      <c r="U261" s="72"/>
      <c r="V261" s="72"/>
      <c r="W261" s="72"/>
      <c r="X261" s="72"/>
      <c r="Y261" s="72"/>
      <c r="Z261" s="72"/>
      <c r="AA261" s="72"/>
      <c r="AB261" s="72"/>
      <c r="AC261" s="72"/>
    </row>
    <row r="262" spans="1:29" ht="15.75" customHeight="1">
      <c r="A262" s="72"/>
      <c r="B262" s="107"/>
      <c r="C262" s="107"/>
      <c r="D262" s="107"/>
      <c r="E262" s="107"/>
      <c r="F262" s="107"/>
      <c r="G262" s="107"/>
      <c r="H262" s="107"/>
      <c r="I262" s="72"/>
      <c r="J262" s="72"/>
      <c r="K262" s="72"/>
      <c r="L262" s="72"/>
      <c r="M262" s="72"/>
      <c r="N262" s="72"/>
      <c r="O262" s="72"/>
      <c r="P262" s="72"/>
      <c r="Q262" s="72"/>
      <c r="R262" s="72"/>
      <c r="S262" s="72"/>
      <c r="T262" s="72"/>
      <c r="U262" s="72"/>
      <c r="V262" s="72"/>
      <c r="W262" s="72"/>
      <c r="X262" s="72"/>
      <c r="Y262" s="72"/>
      <c r="Z262" s="72"/>
      <c r="AA262" s="72"/>
      <c r="AB262" s="72"/>
      <c r="AC262" s="72"/>
    </row>
    <row r="263" spans="1:29" ht="15.75" customHeight="1">
      <c r="A263" s="72"/>
      <c r="B263" s="107"/>
      <c r="C263" s="107"/>
      <c r="D263" s="107"/>
      <c r="E263" s="107"/>
      <c r="F263" s="107"/>
      <c r="G263" s="107"/>
      <c r="H263" s="107"/>
      <c r="I263" s="72"/>
      <c r="J263" s="72"/>
      <c r="K263" s="72"/>
      <c r="L263" s="72"/>
      <c r="M263" s="72"/>
      <c r="N263" s="72"/>
      <c r="O263" s="72"/>
      <c r="P263" s="72"/>
      <c r="Q263" s="72"/>
      <c r="R263" s="72"/>
      <c r="S263" s="72"/>
      <c r="T263" s="72"/>
      <c r="U263" s="72"/>
      <c r="V263" s="72"/>
      <c r="W263" s="72"/>
      <c r="X263" s="72"/>
      <c r="Y263" s="72"/>
      <c r="Z263" s="72"/>
      <c r="AA263" s="72"/>
      <c r="AB263" s="72"/>
      <c r="AC263" s="72"/>
    </row>
    <row r="264" spans="1:29" ht="15.75" customHeight="1">
      <c r="A264" s="72"/>
      <c r="B264" s="107"/>
      <c r="C264" s="107"/>
      <c r="D264" s="107"/>
      <c r="E264" s="107"/>
      <c r="F264" s="107"/>
      <c r="G264" s="107"/>
      <c r="H264" s="107"/>
      <c r="I264" s="72"/>
      <c r="J264" s="72"/>
      <c r="K264" s="72"/>
      <c r="L264" s="72"/>
      <c r="M264" s="72"/>
      <c r="N264" s="72"/>
      <c r="O264" s="72"/>
      <c r="P264" s="72"/>
      <c r="Q264" s="72"/>
      <c r="R264" s="72"/>
      <c r="S264" s="72"/>
      <c r="T264" s="72"/>
      <c r="U264" s="72"/>
      <c r="V264" s="72"/>
      <c r="W264" s="72"/>
      <c r="X264" s="72"/>
      <c r="Y264" s="72"/>
      <c r="Z264" s="72"/>
      <c r="AA264" s="72"/>
      <c r="AB264" s="72"/>
      <c r="AC264" s="72"/>
    </row>
    <row r="265" spans="1:29" ht="15.75" customHeight="1">
      <c r="A265" s="72"/>
      <c r="B265" s="107"/>
      <c r="C265" s="107"/>
      <c r="D265" s="107"/>
      <c r="E265" s="107"/>
      <c r="F265" s="107"/>
      <c r="G265" s="107"/>
      <c r="H265" s="107"/>
      <c r="I265" s="72"/>
      <c r="J265" s="72"/>
      <c r="K265" s="72"/>
      <c r="L265" s="72"/>
      <c r="M265" s="72"/>
      <c r="N265" s="72"/>
      <c r="O265" s="72"/>
      <c r="P265" s="72"/>
      <c r="Q265" s="72"/>
      <c r="R265" s="72"/>
      <c r="S265" s="72"/>
      <c r="T265" s="72"/>
      <c r="U265" s="72"/>
      <c r="V265" s="72"/>
      <c r="W265" s="72"/>
      <c r="X265" s="72"/>
      <c r="Y265" s="72"/>
      <c r="Z265" s="72"/>
      <c r="AA265" s="72"/>
      <c r="AB265" s="72"/>
      <c r="AC265" s="72"/>
    </row>
    <row r="266" spans="1:29" ht="15.75" customHeight="1">
      <c r="A266" s="72"/>
      <c r="B266" s="107"/>
      <c r="C266" s="107"/>
      <c r="D266" s="107"/>
      <c r="E266" s="107"/>
      <c r="F266" s="107"/>
      <c r="G266" s="107"/>
      <c r="H266" s="107"/>
      <c r="I266" s="72"/>
      <c r="J266" s="72"/>
      <c r="K266" s="72"/>
      <c r="L266" s="72"/>
      <c r="M266" s="72"/>
      <c r="N266" s="72"/>
      <c r="O266" s="72"/>
      <c r="P266" s="72"/>
      <c r="Q266" s="72"/>
      <c r="R266" s="72"/>
      <c r="S266" s="72"/>
      <c r="T266" s="72"/>
      <c r="U266" s="72"/>
      <c r="V266" s="72"/>
      <c r="W266" s="72"/>
      <c r="X266" s="72"/>
      <c r="Y266" s="72"/>
      <c r="Z266" s="72"/>
      <c r="AA266" s="72"/>
      <c r="AB266" s="72"/>
      <c r="AC266" s="72"/>
    </row>
    <row r="267" spans="1:29" ht="15.75" customHeight="1">
      <c r="A267" s="72"/>
      <c r="B267" s="107"/>
      <c r="C267" s="107"/>
      <c r="D267" s="107"/>
      <c r="E267" s="107"/>
      <c r="F267" s="107"/>
      <c r="G267" s="107"/>
      <c r="H267" s="107"/>
      <c r="I267" s="72"/>
      <c r="J267" s="72"/>
      <c r="K267" s="72"/>
      <c r="L267" s="72"/>
      <c r="M267" s="72"/>
      <c r="N267" s="72"/>
      <c r="O267" s="72"/>
      <c r="P267" s="72"/>
      <c r="Q267" s="72"/>
      <c r="R267" s="72"/>
      <c r="S267" s="72"/>
      <c r="T267" s="72"/>
      <c r="U267" s="72"/>
      <c r="V267" s="72"/>
      <c r="W267" s="72"/>
      <c r="X267" s="72"/>
      <c r="Y267" s="72"/>
      <c r="Z267" s="72"/>
      <c r="AA267" s="72"/>
      <c r="AB267" s="72"/>
      <c r="AC267" s="72"/>
    </row>
    <row r="268" spans="1:29" ht="15.75" customHeight="1">
      <c r="A268" s="72"/>
      <c r="B268" s="107"/>
      <c r="C268" s="107"/>
      <c r="D268" s="107"/>
      <c r="E268" s="107"/>
      <c r="F268" s="107"/>
      <c r="G268" s="107"/>
      <c r="H268" s="107"/>
      <c r="I268" s="72"/>
      <c r="J268" s="72"/>
      <c r="K268" s="72"/>
      <c r="L268" s="72"/>
      <c r="M268" s="72"/>
      <c r="N268" s="72"/>
      <c r="O268" s="72"/>
      <c r="P268" s="72"/>
      <c r="Q268" s="72"/>
      <c r="R268" s="72"/>
      <c r="S268" s="72"/>
      <c r="T268" s="72"/>
      <c r="U268" s="72"/>
      <c r="V268" s="72"/>
      <c r="W268" s="72"/>
      <c r="X268" s="72"/>
      <c r="Y268" s="72"/>
      <c r="Z268" s="72"/>
      <c r="AA268" s="72"/>
      <c r="AB268" s="72"/>
      <c r="AC268" s="72"/>
    </row>
    <row r="269" spans="1:29" ht="15.75" customHeight="1">
      <c r="A269" s="72"/>
      <c r="B269" s="107"/>
      <c r="C269" s="107"/>
      <c r="D269" s="107"/>
      <c r="E269" s="107"/>
      <c r="F269" s="107"/>
      <c r="G269" s="107"/>
      <c r="H269" s="107"/>
      <c r="I269" s="72"/>
      <c r="J269" s="72"/>
      <c r="K269" s="72"/>
      <c r="L269" s="72"/>
      <c r="M269" s="72"/>
      <c r="N269" s="72"/>
      <c r="O269" s="72"/>
      <c r="P269" s="72"/>
      <c r="Q269" s="72"/>
      <c r="R269" s="72"/>
      <c r="S269" s="72"/>
      <c r="T269" s="72"/>
      <c r="U269" s="72"/>
      <c r="V269" s="72"/>
      <c r="W269" s="72"/>
      <c r="X269" s="72"/>
      <c r="Y269" s="72"/>
      <c r="Z269" s="72"/>
      <c r="AA269" s="72"/>
      <c r="AB269" s="72"/>
      <c r="AC269" s="72"/>
    </row>
    <row r="270" spans="1:29" ht="15.75" customHeight="1">
      <c r="A270" s="72"/>
      <c r="B270" s="107"/>
      <c r="C270" s="107"/>
      <c r="D270" s="107"/>
      <c r="E270" s="107"/>
      <c r="F270" s="107"/>
      <c r="G270" s="107"/>
      <c r="H270" s="107"/>
      <c r="I270" s="72"/>
      <c r="J270" s="72"/>
      <c r="K270" s="72"/>
      <c r="L270" s="72"/>
      <c r="M270" s="72"/>
      <c r="N270" s="72"/>
      <c r="O270" s="72"/>
      <c r="P270" s="72"/>
      <c r="Q270" s="72"/>
      <c r="R270" s="72"/>
      <c r="S270" s="72"/>
      <c r="T270" s="72"/>
      <c r="U270" s="72"/>
      <c r="V270" s="72"/>
      <c r="W270" s="72"/>
      <c r="X270" s="72"/>
      <c r="Y270" s="72"/>
      <c r="Z270" s="72"/>
      <c r="AA270" s="72"/>
      <c r="AB270" s="72"/>
      <c r="AC270" s="72"/>
    </row>
    <row r="271" spans="1:29" ht="15.75" customHeight="1">
      <c r="A271" s="72"/>
      <c r="B271" s="107"/>
      <c r="C271" s="107"/>
      <c r="D271" s="107"/>
      <c r="E271" s="107"/>
      <c r="F271" s="107"/>
      <c r="G271" s="107"/>
      <c r="H271" s="107"/>
      <c r="I271" s="72"/>
      <c r="J271" s="72"/>
      <c r="K271" s="72"/>
      <c r="L271" s="72"/>
      <c r="M271" s="72"/>
      <c r="N271" s="72"/>
      <c r="O271" s="72"/>
      <c r="P271" s="72"/>
      <c r="Q271" s="72"/>
      <c r="R271" s="72"/>
      <c r="S271" s="72"/>
      <c r="T271" s="72"/>
      <c r="U271" s="72"/>
      <c r="V271" s="72"/>
      <c r="W271" s="72"/>
      <c r="X271" s="72"/>
      <c r="Y271" s="72"/>
      <c r="Z271" s="72"/>
      <c r="AA271" s="72"/>
      <c r="AB271" s="72"/>
      <c r="AC271" s="72"/>
    </row>
    <row r="272" spans="1:29" ht="15.75" customHeight="1">
      <c r="A272" s="72"/>
      <c r="B272" s="107"/>
      <c r="C272" s="107"/>
      <c r="D272" s="107"/>
      <c r="E272" s="107"/>
      <c r="F272" s="107"/>
      <c r="G272" s="107"/>
      <c r="H272" s="107"/>
      <c r="I272" s="72"/>
      <c r="J272" s="72"/>
      <c r="K272" s="72"/>
      <c r="L272" s="72"/>
      <c r="M272" s="72"/>
      <c r="N272" s="72"/>
      <c r="O272" s="72"/>
      <c r="P272" s="72"/>
      <c r="Q272" s="72"/>
      <c r="R272" s="72"/>
      <c r="S272" s="72"/>
      <c r="T272" s="72"/>
      <c r="U272" s="72"/>
      <c r="V272" s="72"/>
      <c r="W272" s="72"/>
      <c r="X272" s="72"/>
      <c r="Y272" s="72"/>
      <c r="Z272" s="72"/>
      <c r="AA272" s="72"/>
      <c r="AB272" s="72"/>
      <c r="AC272" s="72"/>
    </row>
    <row r="273" spans="1:29" ht="15.75" customHeight="1">
      <c r="A273" s="72"/>
      <c r="B273" s="107"/>
      <c r="C273" s="107"/>
      <c r="D273" s="107"/>
      <c r="E273" s="107"/>
      <c r="F273" s="107"/>
      <c r="G273" s="107"/>
      <c r="H273" s="107"/>
      <c r="I273" s="72"/>
      <c r="J273" s="72"/>
      <c r="K273" s="72"/>
      <c r="L273" s="72"/>
      <c r="M273" s="72"/>
      <c r="N273" s="72"/>
      <c r="O273" s="72"/>
      <c r="P273" s="72"/>
      <c r="Q273" s="72"/>
      <c r="R273" s="72"/>
      <c r="S273" s="72"/>
      <c r="T273" s="72"/>
      <c r="U273" s="72"/>
      <c r="V273" s="72"/>
      <c r="W273" s="72"/>
      <c r="X273" s="72"/>
      <c r="Y273" s="72"/>
      <c r="Z273" s="72"/>
      <c r="AA273" s="72"/>
      <c r="AB273" s="72"/>
      <c r="AC273" s="72"/>
    </row>
    <row r="274" spans="1:29" ht="15.75" customHeight="1">
      <c r="A274" s="72"/>
      <c r="B274" s="107"/>
      <c r="C274" s="107"/>
      <c r="D274" s="107"/>
      <c r="E274" s="107"/>
      <c r="F274" s="107"/>
      <c r="G274" s="107"/>
      <c r="H274" s="107"/>
      <c r="I274" s="72"/>
      <c r="J274" s="72"/>
      <c r="K274" s="72"/>
      <c r="L274" s="72"/>
      <c r="M274" s="72"/>
      <c r="N274" s="72"/>
      <c r="O274" s="72"/>
      <c r="P274" s="72"/>
      <c r="Q274" s="72"/>
      <c r="R274" s="72"/>
      <c r="S274" s="72"/>
      <c r="T274" s="72"/>
      <c r="U274" s="72"/>
      <c r="V274" s="72"/>
      <c r="W274" s="72"/>
      <c r="X274" s="72"/>
      <c r="Y274" s="72"/>
      <c r="Z274" s="72"/>
      <c r="AA274" s="72"/>
      <c r="AB274" s="72"/>
      <c r="AC274" s="72"/>
    </row>
    <row r="275" spans="1:29" ht="15.75" customHeight="1">
      <c r="A275" s="72"/>
      <c r="B275" s="107"/>
      <c r="C275" s="107"/>
      <c r="D275" s="107"/>
      <c r="E275" s="107"/>
      <c r="F275" s="107"/>
      <c r="G275" s="107"/>
      <c r="H275" s="107"/>
      <c r="I275" s="72"/>
      <c r="J275" s="72"/>
      <c r="K275" s="72"/>
      <c r="L275" s="72"/>
      <c r="M275" s="72"/>
      <c r="N275" s="72"/>
      <c r="O275" s="72"/>
      <c r="P275" s="72"/>
      <c r="Q275" s="72"/>
      <c r="R275" s="72"/>
      <c r="S275" s="72"/>
      <c r="T275" s="72"/>
      <c r="U275" s="72"/>
      <c r="V275" s="72"/>
      <c r="W275" s="72"/>
      <c r="X275" s="72"/>
      <c r="Y275" s="72"/>
      <c r="Z275" s="72"/>
      <c r="AA275" s="72"/>
      <c r="AB275" s="72"/>
      <c r="AC275" s="72"/>
    </row>
    <row r="276" spans="1:29" ht="15.75" customHeight="1">
      <c r="A276" s="72"/>
      <c r="B276" s="107"/>
      <c r="C276" s="107"/>
      <c r="D276" s="107"/>
      <c r="E276" s="107"/>
      <c r="F276" s="107"/>
      <c r="G276" s="107"/>
      <c r="H276" s="107"/>
      <c r="I276" s="72"/>
      <c r="J276" s="72"/>
      <c r="K276" s="72"/>
      <c r="L276" s="72"/>
      <c r="M276" s="72"/>
      <c r="N276" s="72"/>
      <c r="O276" s="72"/>
      <c r="P276" s="72"/>
      <c r="Q276" s="72"/>
      <c r="R276" s="72"/>
      <c r="S276" s="72"/>
      <c r="T276" s="72"/>
      <c r="U276" s="72"/>
      <c r="V276" s="72"/>
      <c r="W276" s="72"/>
      <c r="X276" s="72"/>
      <c r="Y276" s="72"/>
      <c r="Z276" s="72"/>
      <c r="AA276" s="72"/>
      <c r="AB276" s="72"/>
      <c r="AC276" s="72"/>
    </row>
    <row r="277" spans="1:29" ht="15.75" customHeight="1">
      <c r="A277" s="72"/>
      <c r="B277" s="107"/>
      <c r="C277" s="107"/>
      <c r="D277" s="107"/>
      <c r="E277" s="107"/>
      <c r="F277" s="107"/>
      <c r="G277" s="107"/>
      <c r="H277" s="107"/>
      <c r="I277" s="72"/>
      <c r="J277" s="72"/>
      <c r="K277" s="72"/>
      <c r="L277" s="72"/>
      <c r="M277" s="72"/>
      <c r="N277" s="72"/>
      <c r="O277" s="72"/>
      <c r="P277" s="72"/>
      <c r="Q277" s="72"/>
      <c r="R277" s="72"/>
      <c r="S277" s="72"/>
      <c r="T277" s="72"/>
      <c r="U277" s="72"/>
      <c r="V277" s="72"/>
      <c r="W277" s="72"/>
      <c r="X277" s="72"/>
      <c r="Y277" s="72"/>
      <c r="Z277" s="72"/>
      <c r="AA277" s="72"/>
      <c r="AB277" s="72"/>
      <c r="AC277" s="72"/>
    </row>
    <row r="278" spans="1:29" ht="15.75" customHeight="1">
      <c r="A278" s="72"/>
      <c r="B278" s="107"/>
      <c r="C278" s="107"/>
      <c r="D278" s="107"/>
      <c r="E278" s="107"/>
      <c r="F278" s="107"/>
      <c r="G278" s="107"/>
      <c r="H278" s="107"/>
      <c r="I278" s="72"/>
      <c r="J278" s="72"/>
      <c r="K278" s="72"/>
      <c r="L278" s="72"/>
      <c r="M278" s="72"/>
      <c r="N278" s="72"/>
      <c r="O278" s="72"/>
      <c r="P278" s="72"/>
      <c r="Q278" s="72"/>
      <c r="R278" s="72"/>
      <c r="S278" s="72"/>
      <c r="T278" s="72"/>
      <c r="U278" s="72"/>
      <c r="V278" s="72"/>
      <c r="W278" s="72"/>
      <c r="X278" s="72"/>
      <c r="Y278" s="72"/>
      <c r="Z278" s="72"/>
      <c r="AA278" s="72"/>
      <c r="AB278" s="72"/>
      <c r="AC278" s="72"/>
    </row>
    <row r="279" spans="1:29" ht="15.75" customHeight="1">
      <c r="A279" s="72"/>
      <c r="B279" s="107"/>
      <c r="C279" s="107"/>
      <c r="D279" s="107"/>
      <c r="E279" s="107"/>
      <c r="F279" s="107"/>
      <c r="G279" s="107"/>
      <c r="H279" s="107"/>
      <c r="I279" s="72"/>
      <c r="J279" s="72"/>
      <c r="K279" s="72"/>
      <c r="L279" s="72"/>
      <c r="M279" s="72"/>
      <c r="N279" s="72"/>
      <c r="O279" s="72"/>
      <c r="P279" s="72"/>
      <c r="Q279" s="72"/>
      <c r="R279" s="72"/>
      <c r="S279" s="72"/>
      <c r="T279" s="72"/>
      <c r="U279" s="72"/>
      <c r="V279" s="72"/>
      <c r="W279" s="72"/>
      <c r="X279" s="72"/>
      <c r="Y279" s="72"/>
      <c r="Z279" s="72"/>
      <c r="AA279" s="72"/>
      <c r="AB279" s="72"/>
      <c r="AC279" s="72"/>
    </row>
    <row r="280" spans="1:29" ht="15.75" customHeight="1">
      <c r="A280" s="72"/>
      <c r="B280" s="107"/>
      <c r="C280" s="107"/>
      <c r="D280" s="107"/>
      <c r="E280" s="107"/>
      <c r="F280" s="107"/>
      <c r="G280" s="107"/>
      <c r="H280" s="107"/>
      <c r="I280" s="72"/>
      <c r="J280" s="72"/>
      <c r="K280" s="72"/>
      <c r="L280" s="72"/>
      <c r="M280" s="72"/>
      <c r="N280" s="72"/>
      <c r="O280" s="72"/>
      <c r="P280" s="72"/>
      <c r="Q280" s="72"/>
      <c r="R280" s="72"/>
      <c r="S280" s="72"/>
      <c r="T280" s="72"/>
      <c r="U280" s="72"/>
      <c r="V280" s="72"/>
      <c r="W280" s="72"/>
      <c r="X280" s="72"/>
      <c r="Y280" s="72"/>
      <c r="Z280" s="72"/>
      <c r="AA280" s="72"/>
      <c r="AB280" s="72"/>
      <c r="AC280" s="72"/>
    </row>
    <row r="281" spans="1:29" ht="15.75" customHeight="1">
      <c r="A281" s="72"/>
      <c r="B281" s="107"/>
      <c r="C281" s="107"/>
      <c r="D281" s="107"/>
      <c r="E281" s="107"/>
      <c r="F281" s="107"/>
      <c r="G281" s="107"/>
      <c r="H281" s="107"/>
      <c r="I281" s="72"/>
      <c r="J281" s="72"/>
      <c r="K281" s="72"/>
      <c r="L281" s="72"/>
      <c r="M281" s="72"/>
      <c r="N281" s="72"/>
      <c r="O281" s="72"/>
      <c r="P281" s="72"/>
      <c r="Q281" s="72"/>
      <c r="R281" s="72"/>
      <c r="S281" s="72"/>
      <c r="T281" s="72"/>
      <c r="U281" s="72"/>
      <c r="V281" s="72"/>
      <c r="W281" s="72"/>
      <c r="X281" s="72"/>
      <c r="Y281" s="72"/>
      <c r="Z281" s="72"/>
      <c r="AA281" s="72"/>
      <c r="AB281" s="72"/>
      <c r="AC281" s="72"/>
    </row>
    <row r="282" spans="1:29" ht="15.75" customHeight="1">
      <c r="A282" s="72"/>
      <c r="B282" s="107"/>
      <c r="C282" s="107"/>
      <c r="D282" s="107"/>
      <c r="E282" s="107"/>
      <c r="F282" s="107"/>
      <c r="G282" s="107"/>
      <c r="H282" s="107"/>
      <c r="I282" s="72"/>
      <c r="J282" s="72"/>
      <c r="K282" s="72"/>
      <c r="L282" s="72"/>
      <c r="M282" s="72"/>
      <c r="N282" s="72"/>
      <c r="O282" s="72"/>
      <c r="P282" s="72"/>
      <c r="Q282" s="72"/>
      <c r="R282" s="72"/>
      <c r="S282" s="72"/>
      <c r="T282" s="72"/>
      <c r="U282" s="72"/>
      <c r="V282" s="72"/>
      <c r="W282" s="72"/>
      <c r="X282" s="72"/>
      <c r="Y282" s="72"/>
      <c r="Z282" s="72"/>
      <c r="AA282" s="72"/>
      <c r="AB282" s="72"/>
      <c r="AC282" s="72"/>
    </row>
    <row r="283" spans="1:29" ht="15.75" customHeight="1">
      <c r="A283" s="72"/>
      <c r="B283" s="107"/>
      <c r="C283" s="107"/>
      <c r="D283" s="107"/>
      <c r="E283" s="107"/>
      <c r="F283" s="107"/>
      <c r="G283" s="107"/>
      <c r="H283" s="107"/>
      <c r="I283" s="72"/>
      <c r="J283" s="72"/>
      <c r="K283" s="72"/>
      <c r="L283" s="72"/>
      <c r="M283" s="72"/>
      <c r="N283" s="72"/>
      <c r="O283" s="72"/>
      <c r="P283" s="72"/>
      <c r="Q283" s="72"/>
      <c r="R283" s="72"/>
      <c r="S283" s="72"/>
      <c r="T283" s="72"/>
      <c r="U283" s="72"/>
      <c r="V283" s="72"/>
      <c r="W283" s="72"/>
      <c r="X283" s="72"/>
      <c r="Y283" s="72"/>
      <c r="Z283" s="72"/>
      <c r="AA283" s="72"/>
      <c r="AB283" s="72"/>
      <c r="AC283" s="72"/>
    </row>
    <row r="284" spans="1:29" ht="15.75" customHeight="1">
      <c r="A284" s="72"/>
      <c r="B284" s="107"/>
      <c r="C284" s="107"/>
      <c r="D284" s="107"/>
      <c r="E284" s="107"/>
      <c r="F284" s="107"/>
      <c r="G284" s="107"/>
      <c r="H284" s="107"/>
      <c r="I284" s="72"/>
      <c r="J284" s="72"/>
      <c r="K284" s="72"/>
      <c r="L284" s="72"/>
      <c r="M284" s="72"/>
      <c r="N284" s="72"/>
      <c r="O284" s="72"/>
      <c r="P284" s="72"/>
      <c r="Q284" s="72"/>
      <c r="R284" s="72"/>
      <c r="S284" s="72"/>
      <c r="T284" s="72"/>
      <c r="U284" s="72"/>
      <c r="V284" s="72"/>
      <c r="W284" s="72"/>
      <c r="X284" s="72"/>
      <c r="Y284" s="72"/>
      <c r="Z284" s="72"/>
      <c r="AA284" s="72"/>
      <c r="AB284" s="72"/>
      <c r="AC284" s="72"/>
    </row>
    <row r="285" spans="1:29" ht="15.75" customHeight="1">
      <c r="A285" s="72"/>
      <c r="B285" s="107"/>
      <c r="C285" s="107"/>
      <c r="D285" s="107"/>
      <c r="E285" s="107"/>
      <c r="F285" s="107"/>
      <c r="G285" s="107"/>
      <c r="H285" s="107"/>
      <c r="I285" s="72"/>
      <c r="J285" s="72"/>
      <c r="K285" s="72"/>
      <c r="L285" s="72"/>
      <c r="M285" s="72"/>
      <c r="N285" s="72"/>
      <c r="O285" s="72"/>
      <c r="P285" s="72"/>
      <c r="Q285" s="72"/>
      <c r="R285" s="72"/>
      <c r="S285" s="72"/>
      <c r="T285" s="72"/>
      <c r="U285" s="72"/>
      <c r="V285" s="72"/>
      <c r="W285" s="72"/>
      <c r="X285" s="72"/>
      <c r="Y285" s="72"/>
      <c r="Z285" s="72"/>
      <c r="AA285" s="72"/>
      <c r="AB285" s="72"/>
      <c r="AC285" s="72"/>
    </row>
    <row r="286" spans="1:29" ht="15.75" customHeight="1">
      <c r="A286" s="72"/>
      <c r="B286" s="107"/>
      <c r="C286" s="107"/>
      <c r="D286" s="107"/>
      <c r="E286" s="107"/>
      <c r="F286" s="107"/>
      <c r="G286" s="107"/>
      <c r="H286" s="107"/>
      <c r="I286" s="72"/>
      <c r="J286" s="72"/>
      <c r="K286" s="72"/>
      <c r="L286" s="72"/>
      <c r="M286" s="72"/>
      <c r="N286" s="72"/>
      <c r="O286" s="72"/>
      <c r="P286" s="72"/>
      <c r="Q286" s="72"/>
      <c r="R286" s="72"/>
      <c r="S286" s="72"/>
      <c r="T286" s="72"/>
      <c r="U286" s="72"/>
      <c r="V286" s="72"/>
      <c r="W286" s="72"/>
      <c r="X286" s="72"/>
      <c r="Y286" s="72"/>
      <c r="Z286" s="72"/>
      <c r="AA286" s="72"/>
      <c r="AB286" s="72"/>
      <c r="AC286" s="72"/>
    </row>
    <row r="287" spans="1:29" ht="15.75" customHeight="1">
      <c r="A287" s="72"/>
      <c r="B287" s="107"/>
      <c r="C287" s="107"/>
      <c r="D287" s="107"/>
      <c r="E287" s="107"/>
      <c r="F287" s="107"/>
      <c r="G287" s="107"/>
      <c r="H287" s="107"/>
      <c r="I287" s="72"/>
      <c r="J287" s="72"/>
      <c r="K287" s="72"/>
      <c r="L287" s="72"/>
      <c r="M287" s="72"/>
      <c r="N287" s="72"/>
      <c r="O287" s="72"/>
      <c r="P287" s="72"/>
      <c r="Q287" s="72"/>
      <c r="R287" s="72"/>
      <c r="S287" s="72"/>
      <c r="T287" s="72"/>
      <c r="U287" s="72"/>
      <c r="V287" s="72"/>
      <c r="W287" s="72"/>
      <c r="X287" s="72"/>
      <c r="Y287" s="72"/>
      <c r="Z287" s="72"/>
      <c r="AA287" s="72"/>
      <c r="AB287" s="72"/>
      <c r="AC287" s="72"/>
    </row>
    <row r="288" spans="1:29" ht="15.75" customHeight="1">
      <c r="A288" s="72"/>
      <c r="B288" s="107"/>
      <c r="C288" s="107"/>
      <c r="D288" s="107"/>
      <c r="E288" s="107"/>
      <c r="F288" s="107"/>
      <c r="G288" s="107"/>
      <c r="H288" s="107"/>
      <c r="I288" s="72"/>
      <c r="J288" s="72"/>
      <c r="K288" s="72"/>
      <c r="L288" s="72"/>
      <c r="M288" s="72"/>
      <c r="N288" s="72"/>
      <c r="O288" s="72"/>
      <c r="P288" s="72"/>
      <c r="Q288" s="72"/>
      <c r="R288" s="72"/>
      <c r="S288" s="72"/>
      <c r="T288" s="72"/>
      <c r="U288" s="72"/>
      <c r="V288" s="72"/>
      <c r="W288" s="72"/>
      <c r="X288" s="72"/>
      <c r="Y288" s="72"/>
      <c r="Z288" s="72"/>
      <c r="AA288" s="72"/>
      <c r="AB288" s="72"/>
      <c r="AC288" s="72"/>
    </row>
    <row r="289" spans="1:29" ht="15.75" customHeight="1">
      <c r="A289" s="72"/>
      <c r="B289" s="107"/>
      <c r="C289" s="107"/>
      <c r="D289" s="107"/>
      <c r="E289" s="107"/>
      <c r="F289" s="107"/>
      <c r="G289" s="107"/>
      <c r="H289" s="107"/>
      <c r="I289" s="72"/>
      <c r="J289" s="72"/>
      <c r="K289" s="72"/>
      <c r="L289" s="72"/>
      <c r="M289" s="72"/>
      <c r="N289" s="72"/>
      <c r="O289" s="72"/>
      <c r="P289" s="72"/>
      <c r="Q289" s="72"/>
      <c r="R289" s="72"/>
      <c r="S289" s="72"/>
      <c r="T289" s="72"/>
      <c r="U289" s="72"/>
      <c r="V289" s="72"/>
      <c r="W289" s="72"/>
      <c r="X289" s="72"/>
      <c r="Y289" s="72"/>
      <c r="Z289" s="72"/>
      <c r="AA289" s="72"/>
      <c r="AB289" s="72"/>
      <c r="AC289" s="72"/>
    </row>
    <row r="290" spans="1:29" ht="15.75" customHeight="1">
      <c r="A290" s="72"/>
      <c r="B290" s="107"/>
      <c r="C290" s="107"/>
      <c r="D290" s="107"/>
      <c r="E290" s="107"/>
      <c r="F290" s="107"/>
      <c r="G290" s="107"/>
      <c r="H290" s="107"/>
      <c r="I290" s="72"/>
      <c r="J290" s="72"/>
      <c r="K290" s="72"/>
      <c r="L290" s="72"/>
      <c r="M290" s="72"/>
      <c r="N290" s="72"/>
      <c r="O290" s="72"/>
      <c r="P290" s="72"/>
      <c r="Q290" s="72"/>
      <c r="R290" s="72"/>
      <c r="S290" s="72"/>
      <c r="T290" s="72"/>
      <c r="U290" s="72"/>
      <c r="V290" s="72"/>
      <c r="W290" s="72"/>
      <c r="X290" s="72"/>
      <c r="Y290" s="72"/>
      <c r="Z290" s="72"/>
      <c r="AA290" s="72"/>
      <c r="AB290" s="72"/>
      <c r="AC290" s="72"/>
    </row>
    <row r="291" spans="1:29" ht="15.75" customHeight="1">
      <c r="A291" s="72"/>
      <c r="B291" s="107"/>
      <c r="C291" s="107"/>
      <c r="D291" s="107"/>
      <c r="E291" s="107"/>
      <c r="F291" s="107"/>
      <c r="G291" s="107"/>
      <c r="H291" s="107"/>
      <c r="I291" s="72"/>
      <c r="J291" s="72"/>
      <c r="K291" s="72"/>
      <c r="L291" s="72"/>
      <c r="M291" s="72"/>
      <c r="N291" s="72"/>
      <c r="O291" s="72"/>
      <c r="P291" s="72"/>
      <c r="Q291" s="72"/>
      <c r="R291" s="72"/>
      <c r="S291" s="72"/>
      <c r="T291" s="72"/>
      <c r="U291" s="72"/>
      <c r="V291" s="72"/>
      <c r="W291" s="72"/>
      <c r="X291" s="72"/>
      <c r="Y291" s="72"/>
      <c r="Z291" s="72"/>
      <c r="AA291" s="72"/>
      <c r="AB291" s="72"/>
      <c r="AC291" s="72"/>
    </row>
    <row r="292" spans="1:29" ht="15.75" customHeight="1">
      <c r="A292" s="72"/>
      <c r="B292" s="107"/>
      <c r="C292" s="107"/>
      <c r="D292" s="107"/>
      <c r="E292" s="107"/>
      <c r="F292" s="107"/>
      <c r="G292" s="107"/>
      <c r="H292" s="107"/>
      <c r="I292" s="72"/>
      <c r="J292" s="72"/>
      <c r="K292" s="72"/>
      <c r="L292" s="72"/>
      <c r="M292" s="72"/>
      <c r="N292" s="72"/>
      <c r="O292" s="72"/>
      <c r="P292" s="72"/>
      <c r="Q292" s="72"/>
      <c r="R292" s="72"/>
      <c r="S292" s="72"/>
      <c r="T292" s="72"/>
      <c r="U292" s="72"/>
      <c r="V292" s="72"/>
      <c r="W292" s="72"/>
      <c r="X292" s="72"/>
      <c r="Y292" s="72"/>
      <c r="Z292" s="72"/>
      <c r="AA292" s="72"/>
      <c r="AB292" s="72"/>
      <c r="AC292" s="72"/>
    </row>
    <row r="293" spans="1:29" ht="15.75" customHeight="1">
      <c r="A293" s="72"/>
      <c r="B293" s="107"/>
      <c r="C293" s="107"/>
      <c r="D293" s="107"/>
      <c r="E293" s="107"/>
      <c r="F293" s="107"/>
      <c r="G293" s="107"/>
      <c r="H293" s="107"/>
      <c r="I293" s="72"/>
      <c r="J293" s="72"/>
      <c r="K293" s="72"/>
      <c r="L293" s="72"/>
      <c r="M293" s="72"/>
      <c r="N293" s="72"/>
      <c r="O293" s="72"/>
      <c r="P293" s="72"/>
      <c r="Q293" s="72"/>
      <c r="R293" s="72"/>
      <c r="S293" s="72"/>
      <c r="T293" s="72"/>
      <c r="U293" s="72"/>
      <c r="V293" s="72"/>
      <c r="W293" s="72"/>
      <c r="X293" s="72"/>
      <c r="Y293" s="72"/>
      <c r="Z293" s="72"/>
      <c r="AA293" s="72"/>
      <c r="AB293" s="72"/>
      <c r="AC293" s="72"/>
    </row>
    <row r="294" spans="1:29" ht="15.75" customHeight="1">
      <c r="A294" s="72"/>
      <c r="B294" s="107"/>
      <c r="C294" s="107"/>
      <c r="D294" s="107"/>
      <c r="E294" s="107"/>
      <c r="F294" s="107"/>
      <c r="G294" s="107"/>
      <c r="H294" s="107"/>
      <c r="I294" s="72"/>
      <c r="J294" s="72"/>
      <c r="K294" s="72"/>
      <c r="L294" s="72"/>
      <c r="M294" s="72"/>
      <c r="N294" s="72"/>
      <c r="O294" s="72"/>
      <c r="P294" s="72"/>
      <c r="Q294" s="72"/>
      <c r="R294" s="72"/>
      <c r="S294" s="72"/>
      <c r="T294" s="72"/>
      <c r="U294" s="72"/>
      <c r="V294" s="72"/>
      <c r="W294" s="72"/>
      <c r="X294" s="72"/>
      <c r="Y294" s="72"/>
      <c r="Z294" s="72"/>
      <c r="AA294" s="72"/>
      <c r="AB294" s="72"/>
      <c r="AC294" s="72"/>
    </row>
    <row r="295" spans="1:29" ht="15.75" customHeight="1">
      <c r="A295" s="72"/>
      <c r="B295" s="107"/>
      <c r="C295" s="107"/>
      <c r="D295" s="107"/>
      <c r="E295" s="107"/>
      <c r="F295" s="107"/>
      <c r="G295" s="107"/>
      <c r="H295" s="107"/>
      <c r="I295" s="72"/>
      <c r="J295" s="72"/>
      <c r="K295" s="72"/>
      <c r="L295" s="72"/>
      <c r="M295" s="72"/>
      <c r="N295" s="72"/>
      <c r="O295" s="72"/>
      <c r="P295" s="72"/>
      <c r="Q295" s="72"/>
      <c r="R295" s="72"/>
      <c r="S295" s="72"/>
      <c r="T295" s="72"/>
      <c r="U295" s="72"/>
      <c r="V295" s="72"/>
      <c r="W295" s="72"/>
      <c r="X295" s="72"/>
      <c r="Y295" s="72"/>
      <c r="Z295" s="72"/>
      <c r="AA295" s="72"/>
      <c r="AB295" s="72"/>
      <c r="AC295" s="72"/>
    </row>
    <row r="296" spans="1:29" ht="15.75" customHeight="1">
      <c r="A296" s="72"/>
      <c r="B296" s="107"/>
      <c r="C296" s="107"/>
      <c r="D296" s="107"/>
      <c r="E296" s="107"/>
      <c r="F296" s="107"/>
      <c r="G296" s="107"/>
      <c r="H296" s="107"/>
      <c r="I296" s="72"/>
      <c r="J296" s="72"/>
      <c r="K296" s="72"/>
      <c r="L296" s="72"/>
      <c r="M296" s="72"/>
      <c r="N296" s="72"/>
      <c r="O296" s="72"/>
      <c r="P296" s="72"/>
      <c r="Q296" s="72"/>
      <c r="R296" s="72"/>
      <c r="S296" s="72"/>
      <c r="T296" s="72"/>
      <c r="U296" s="72"/>
      <c r="V296" s="72"/>
      <c r="W296" s="72"/>
      <c r="X296" s="72"/>
      <c r="Y296" s="72"/>
      <c r="Z296" s="72"/>
      <c r="AA296" s="72"/>
      <c r="AB296" s="72"/>
      <c r="AC296" s="72"/>
    </row>
    <row r="297" spans="1:29" ht="15.75" customHeight="1">
      <c r="A297" s="72"/>
      <c r="B297" s="107"/>
      <c r="C297" s="107"/>
      <c r="D297" s="107"/>
      <c r="E297" s="107"/>
      <c r="F297" s="107"/>
      <c r="G297" s="107"/>
      <c r="H297" s="107"/>
      <c r="I297" s="72"/>
      <c r="J297" s="72"/>
      <c r="K297" s="72"/>
      <c r="L297" s="72"/>
      <c r="M297" s="72"/>
      <c r="N297" s="72"/>
      <c r="O297" s="72"/>
      <c r="P297" s="72"/>
      <c r="Q297" s="72"/>
      <c r="R297" s="72"/>
      <c r="S297" s="72"/>
      <c r="T297" s="72"/>
      <c r="U297" s="72"/>
      <c r="V297" s="72"/>
      <c r="W297" s="72"/>
      <c r="X297" s="72"/>
      <c r="Y297" s="72"/>
      <c r="Z297" s="72"/>
      <c r="AA297" s="72"/>
      <c r="AB297" s="72"/>
      <c r="AC297" s="72"/>
    </row>
    <row r="298" spans="1:29" ht="15.75" customHeight="1">
      <c r="A298" s="72"/>
      <c r="B298" s="107"/>
      <c r="C298" s="107"/>
      <c r="D298" s="107"/>
      <c r="E298" s="107"/>
      <c r="F298" s="107"/>
      <c r="G298" s="107"/>
      <c r="H298" s="107"/>
      <c r="I298" s="72"/>
      <c r="J298" s="72"/>
      <c r="K298" s="72"/>
      <c r="L298" s="72"/>
      <c r="M298" s="72"/>
      <c r="N298" s="72"/>
      <c r="O298" s="72"/>
      <c r="P298" s="72"/>
      <c r="Q298" s="72"/>
      <c r="R298" s="72"/>
      <c r="S298" s="72"/>
      <c r="T298" s="72"/>
      <c r="U298" s="72"/>
      <c r="V298" s="72"/>
      <c r="W298" s="72"/>
      <c r="X298" s="72"/>
      <c r="Y298" s="72"/>
      <c r="Z298" s="72"/>
      <c r="AA298" s="72"/>
      <c r="AB298" s="72"/>
      <c r="AC298" s="72"/>
    </row>
    <row r="299" spans="1:29" ht="15.75" customHeight="1">
      <c r="A299" s="72"/>
      <c r="B299" s="107"/>
      <c r="C299" s="107"/>
      <c r="D299" s="107"/>
      <c r="E299" s="107"/>
      <c r="F299" s="107"/>
      <c r="G299" s="107"/>
      <c r="H299" s="107"/>
      <c r="I299" s="72"/>
      <c r="J299" s="72"/>
      <c r="K299" s="72"/>
      <c r="L299" s="72"/>
      <c r="M299" s="72"/>
      <c r="N299" s="72"/>
      <c r="O299" s="72"/>
      <c r="P299" s="72"/>
      <c r="Q299" s="72"/>
      <c r="R299" s="72"/>
      <c r="S299" s="72"/>
      <c r="T299" s="72"/>
      <c r="U299" s="72"/>
      <c r="V299" s="72"/>
      <c r="W299" s="72"/>
      <c r="X299" s="72"/>
      <c r="Y299" s="72"/>
      <c r="Z299" s="72"/>
      <c r="AA299" s="72"/>
      <c r="AB299" s="72"/>
      <c r="AC299" s="72"/>
    </row>
    <row r="300" spans="1:29" ht="15.75" customHeight="1">
      <c r="A300" s="72"/>
      <c r="B300" s="107"/>
      <c r="C300" s="107"/>
      <c r="D300" s="107"/>
      <c r="E300" s="107"/>
      <c r="F300" s="107"/>
      <c r="G300" s="107"/>
      <c r="H300" s="107"/>
      <c r="I300" s="72"/>
      <c r="J300" s="72"/>
      <c r="K300" s="72"/>
      <c r="L300" s="72"/>
      <c r="M300" s="72"/>
      <c r="N300" s="72"/>
      <c r="O300" s="72"/>
      <c r="P300" s="72"/>
      <c r="Q300" s="72"/>
      <c r="R300" s="72"/>
      <c r="S300" s="72"/>
      <c r="T300" s="72"/>
      <c r="U300" s="72"/>
      <c r="V300" s="72"/>
      <c r="W300" s="72"/>
      <c r="X300" s="72"/>
      <c r="Y300" s="72"/>
      <c r="Z300" s="72"/>
      <c r="AA300" s="72"/>
      <c r="AB300" s="72"/>
      <c r="AC300" s="72"/>
    </row>
    <row r="301" spans="1:29" ht="15.75" customHeight="1">
      <c r="A301" s="72"/>
      <c r="B301" s="107"/>
      <c r="C301" s="107"/>
      <c r="D301" s="107"/>
      <c r="E301" s="107"/>
      <c r="F301" s="107"/>
      <c r="G301" s="107"/>
      <c r="H301" s="107"/>
      <c r="I301" s="72"/>
      <c r="J301" s="72"/>
      <c r="K301" s="72"/>
      <c r="L301" s="72"/>
      <c r="M301" s="72"/>
      <c r="N301" s="72"/>
      <c r="O301" s="72"/>
      <c r="P301" s="72"/>
      <c r="Q301" s="72"/>
      <c r="R301" s="72"/>
      <c r="S301" s="72"/>
      <c r="T301" s="72"/>
      <c r="U301" s="72"/>
      <c r="V301" s="72"/>
      <c r="W301" s="72"/>
      <c r="X301" s="72"/>
      <c r="Y301" s="72"/>
      <c r="Z301" s="72"/>
      <c r="AA301" s="72"/>
      <c r="AB301" s="72"/>
      <c r="AC301" s="72"/>
    </row>
    <row r="302" spans="1:29" ht="15.75" customHeight="1">
      <c r="A302" s="72"/>
      <c r="B302" s="107"/>
      <c r="C302" s="107"/>
      <c r="D302" s="107"/>
      <c r="E302" s="107"/>
      <c r="F302" s="107"/>
      <c r="G302" s="107"/>
      <c r="H302" s="107"/>
      <c r="I302" s="72"/>
      <c r="J302" s="72"/>
      <c r="K302" s="72"/>
      <c r="L302" s="72"/>
      <c r="M302" s="72"/>
      <c r="N302" s="72"/>
      <c r="O302" s="72"/>
      <c r="P302" s="72"/>
      <c r="Q302" s="72"/>
      <c r="R302" s="72"/>
      <c r="S302" s="72"/>
      <c r="T302" s="72"/>
      <c r="U302" s="72"/>
      <c r="V302" s="72"/>
      <c r="W302" s="72"/>
      <c r="X302" s="72"/>
      <c r="Y302" s="72"/>
      <c r="Z302" s="72"/>
      <c r="AA302" s="72"/>
      <c r="AB302" s="72"/>
      <c r="AC302" s="72"/>
    </row>
    <row r="303" spans="1:29" ht="15.75" customHeight="1">
      <c r="A303" s="72"/>
      <c r="B303" s="107"/>
      <c r="C303" s="107"/>
      <c r="D303" s="107"/>
      <c r="E303" s="107"/>
      <c r="F303" s="107"/>
      <c r="G303" s="107"/>
      <c r="H303" s="107"/>
      <c r="I303" s="72"/>
      <c r="J303" s="72"/>
      <c r="K303" s="72"/>
      <c r="L303" s="72"/>
      <c r="M303" s="72"/>
      <c r="N303" s="72"/>
      <c r="O303" s="72"/>
      <c r="P303" s="72"/>
      <c r="Q303" s="72"/>
      <c r="R303" s="72"/>
      <c r="S303" s="72"/>
      <c r="T303" s="72"/>
      <c r="U303" s="72"/>
      <c r="V303" s="72"/>
      <c r="W303" s="72"/>
      <c r="X303" s="72"/>
      <c r="Y303" s="72"/>
      <c r="Z303" s="72"/>
      <c r="AA303" s="72"/>
      <c r="AB303" s="72"/>
      <c r="AC303" s="72"/>
    </row>
    <row r="304" spans="1:29" ht="15.75" customHeight="1">
      <c r="A304" s="72"/>
      <c r="B304" s="107"/>
      <c r="C304" s="107"/>
      <c r="D304" s="107"/>
      <c r="E304" s="107"/>
      <c r="F304" s="107"/>
      <c r="G304" s="107"/>
      <c r="H304" s="107"/>
      <c r="I304" s="72"/>
      <c r="J304" s="72"/>
      <c r="K304" s="72"/>
      <c r="L304" s="72"/>
      <c r="M304" s="72"/>
      <c r="N304" s="72"/>
      <c r="O304" s="72"/>
      <c r="P304" s="72"/>
      <c r="Q304" s="72"/>
      <c r="R304" s="72"/>
      <c r="S304" s="72"/>
      <c r="T304" s="72"/>
      <c r="U304" s="72"/>
      <c r="V304" s="72"/>
      <c r="W304" s="72"/>
      <c r="X304" s="72"/>
      <c r="Y304" s="72"/>
      <c r="Z304" s="72"/>
      <c r="AA304" s="72"/>
      <c r="AB304" s="72"/>
      <c r="AC304" s="72"/>
    </row>
    <row r="305" spans="1:29" ht="15.75" customHeight="1">
      <c r="A305" s="72"/>
      <c r="B305" s="107"/>
      <c r="C305" s="107"/>
      <c r="D305" s="107"/>
      <c r="E305" s="107"/>
      <c r="F305" s="107"/>
      <c r="G305" s="107"/>
      <c r="H305" s="107"/>
      <c r="I305" s="72"/>
      <c r="J305" s="72"/>
      <c r="K305" s="72"/>
      <c r="L305" s="72"/>
      <c r="M305" s="72"/>
      <c r="N305" s="72"/>
      <c r="O305" s="72"/>
      <c r="P305" s="72"/>
      <c r="Q305" s="72"/>
      <c r="R305" s="72"/>
      <c r="S305" s="72"/>
      <c r="T305" s="72"/>
      <c r="U305" s="72"/>
      <c r="V305" s="72"/>
      <c r="W305" s="72"/>
      <c r="X305" s="72"/>
      <c r="Y305" s="72"/>
      <c r="Z305" s="72"/>
      <c r="AA305" s="72"/>
      <c r="AB305" s="72"/>
      <c r="AC305" s="72"/>
    </row>
    <row r="306" spans="1:29" ht="15.75" customHeight="1">
      <c r="A306" s="72"/>
      <c r="B306" s="107"/>
      <c r="C306" s="107"/>
      <c r="D306" s="107"/>
      <c r="E306" s="107"/>
      <c r="F306" s="107"/>
      <c r="G306" s="107"/>
      <c r="H306" s="107"/>
      <c r="I306" s="72"/>
      <c r="J306" s="72"/>
      <c r="K306" s="72"/>
      <c r="L306" s="72"/>
      <c r="M306" s="72"/>
      <c r="N306" s="72"/>
      <c r="O306" s="72"/>
      <c r="P306" s="72"/>
      <c r="Q306" s="72"/>
      <c r="R306" s="72"/>
      <c r="S306" s="72"/>
      <c r="T306" s="72"/>
      <c r="U306" s="72"/>
      <c r="V306" s="72"/>
      <c r="W306" s="72"/>
      <c r="X306" s="72"/>
      <c r="Y306" s="72"/>
      <c r="Z306" s="72"/>
      <c r="AA306" s="72"/>
      <c r="AB306" s="72"/>
      <c r="AC306" s="72"/>
    </row>
    <row r="307" spans="1:29" ht="15.75" customHeight="1">
      <c r="A307" s="72"/>
      <c r="B307" s="107"/>
      <c r="C307" s="107"/>
      <c r="D307" s="107"/>
      <c r="E307" s="107"/>
      <c r="F307" s="107"/>
      <c r="G307" s="107"/>
      <c r="H307" s="107"/>
      <c r="I307" s="72"/>
      <c r="J307" s="72"/>
      <c r="K307" s="72"/>
      <c r="L307" s="72"/>
      <c r="M307" s="72"/>
      <c r="N307" s="72"/>
      <c r="O307" s="72"/>
      <c r="P307" s="72"/>
      <c r="Q307" s="72"/>
      <c r="R307" s="72"/>
      <c r="S307" s="72"/>
      <c r="T307" s="72"/>
      <c r="U307" s="72"/>
      <c r="V307" s="72"/>
      <c r="W307" s="72"/>
      <c r="X307" s="72"/>
      <c r="Y307" s="72"/>
      <c r="Z307" s="72"/>
      <c r="AA307" s="72"/>
      <c r="AB307" s="72"/>
      <c r="AC307" s="72"/>
    </row>
    <row r="308" spans="1:29" ht="15.75" customHeight="1">
      <c r="A308" s="72"/>
      <c r="B308" s="107"/>
      <c r="C308" s="107"/>
      <c r="D308" s="107"/>
      <c r="E308" s="107"/>
      <c r="F308" s="107"/>
      <c r="G308" s="107"/>
      <c r="H308" s="107"/>
      <c r="I308" s="72"/>
      <c r="J308" s="72"/>
      <c r="K308" s="72"/>
      <c r="L308" s="72"/>
      <c r="M308" s="72"/>
      <c r="N308" s="72"/>
      <c r="O308" s="72"/>
      <c r="P308" s="72"/>
      <c r="Q308" s="72"/>
      <c r="R308" s="72"/>
      <c r="S308" s="72"/>
      <c r="T308" s="72"/>
      <c r="U308" s="72"/>
      <c r="V308" s="72"/>
      <c r="W308" s="72"/>
      <c r="X308" s="72"/>
      <c r="Y308" s="72"/>
      <c r="Z308" s="72"/>
      <c r="AA308" s="72"/>
      <c r="AB308" s="72"/>
      <c r="AC308" s="72"/>
    </row>
    <row r="309" spans="1:29" ht="15.75" customHeight="1">
      <c r="A309" s="72"/>
      <c r="B309" s="107"/>
      <c r="C309" s="107"/>
      <c r="D309" s="107"/>
      <c r="E309" s="107"/>
      <c r="F309" s="107"/>
      <c r="G309" s="107"/>
      <c r="H309" s="107"/>
      <c r="I309" s="72"/>
      <c r="J309" s="72"/>
      <c r="K309" s="72"/>
      <c r="L309" s="72"/>
      <c r="M309" s="72"/>
      <c r="N309" s="72"/>
      <c r="O309" s="72"/>
      <c r="P309" s="72"/>
      <c r="Q309" s="72"/>
      <c r="R309" s="72"/>
      <c r="S309" s="72"/>
      <c r="T309" s="72"/>
      <c r="U309" s="72"/>
      <c r="V309" s="72"/>
      <c r="W309" s="72"/>
      <c r="X309" s="72"/>
      <c r="Y309" s="72"/>
      <c r="Z309" s="72"/>
      <c r="AA309" s="72"/>
      <c r="AB309" s="72"/>
      <c r="AC309" s="72"/>
    </row>
    <row r="310" spans="1:29" ht="15.75" customHeight="1">
      <c r="A310" s="72"/>
      <c r="B310" s="107"/>
      <c r="C310" s="107"/>
      <c r="D310" s="107"/>
      <c r="E310" s="107"/>
      <c r="F310" s="107"/>
      <c r="G310" s="107"/>
      <c r="H310" s="107"/>
      <c r="I310" s="72"/>
      <c r="J310" s="72"/>
      <c r="K310" s="72"/>
      <c r="L310" s="72"/>
      <c r="M310" s="72"/>
      <c r="N310" s="72"/>
      <c r="O310" s="72"/>
      <c r="P310" s="72"/>
      <c r="Q310" s="72"/>
      <c r="R310" s="72"/>
      <c r="S310" s="72"/>
      <c r="T310" s="72"/>
      <c r="U310" s="72"/>
      <c r="V310" s="72"/>
      <c r="W310" s="72"/>
      <c r="X310" s="72"/>
      <c r="Y310" s="72"/>
      <c r="Z310" s="72"/>
      <c r="AA310" s="72"/>
      <c r="AB310" s="72"/>
      <c r="AC310" s="72"/>
    </row>
    <row r="311" spans="1:29" ht="15.75" customHeight="1">
      <c r="A311" s="72"/>
      <c r="B311" s="107"/>
      <c r="C311" s="107"/>
      <c r="D311" s="107"/>
      <c r="E311" s="107"/>
      <c r="F311" s="107"/>
      <c r="G311" s="107"/>
      <c r="H311" s="107"/>
      <c r="I311" s="72"/>
      <c r="J311" s="72"/>
      <c r="K311" s="72"/>
      <c r="L311" s="72"/>
      <c r="M311" s="72"/>
      <c r="N311" s="72"/>
      <c r="O311" s="72"/>
      <c r="P311" s="72"/>
      <c r="Q311" s="72"/>
      <c r="R311" s="72"/>
      <c r="S311" s="72"/>
      <c r="T311" s="72"/>
      <c r="U311" s="72"/>
      <c r="V311" s="72"/>
      <c r="W311" s="72"/>
      <c r="X311" s="72"/>
      <c r="Y311" s="72"/>
      <c r="Z311" s="72"/>
      <c r="AA311" s="72"/>
      <c r="AB311" s="72"/>
      <c r="AC311" s="72"/>
    </row>
    <row r="312" spans="1:29" ht="15.75" customHeight="1">
      <c r="A312" s="72"/>
      <c r="B312" s="107"/>
      <c r="C312" s="107"/>
      <c r="D312" s="107"/>
      <c r="E312" s="107"/>
      <c r="F312" s="107"/>
      <c r="G312" s="107"/>
      <c r="H312" s="107"/>
      <c r="I312" s="72"/>
      <c r="J312" s="72"/>
      <c r="K312" s="72"/>
      <c r="L312" s="72"/>
      <c r="M312" s="72"/>
      <c r="N312" s="72"/>
      <c r="O312" s="72"/>
      <c r="P312" s="72"/>
      <c r="Q312" s="72"/>
      <c r="R312" s="72"/>
      <c r="S312" s="72"/>
      <c r="T312" s="72"/>
      <c r="U312" s="72"/>
      <c r="V312" s="72"/>
      <c r="W312" s="72"/>
      <c r="X312" s="72"/>
      <c r="Y312" s="72"/>
      <c r="Z312" s="72"/>
      <c r="AA312" s="72"/>
      <c r="AB312" s="72"/>
      <c r="AC312" s="72"/>
    </row>
    <row r="313" spans="1:29" ht="15.75" customHeight="1">
      <c r="A313" s="72"/>
      <c r="B313" s="107"/>
      <c r="C313" s="107"/>
      <c r="D313" s="107"/>
      <c r="E313" s="107"/>
      <c r="F313" s="107"/>
      <c r="G313" s="107"/>
      <c r="H313" s="107"/>
      <c r="I313" s="72"/>
      <c r="J313" s="72"/>
      <c r="K313" s="72"/>
      <c r="L313" s="72"/>
      <c r="M313" s="72"/>
      <c r="N313" s="72"/>
      <c r="O313" s="72"/>
      <c r="P313" s="72"/>
      <c r="Q313" s="72"/>
      <c r="R313" s="72"/>
      <c r="S313" s="72"/>
      <c r="T313" s="72"/>
      <c r="U313" s="72"/>
      <c r="V313" s="72"/>
      <c r="W313" s="72"/>
      <c r="X313" s="72"/>
      <c r="Y313" s="72"/>
      <c r="Z313" s="72"/>
      <c r="AA313" s="72"/>
      <c r="AB313" s="72"/>
      <c r="AC313" s="72"/>
    </row>
    <row r="314" spans="1:29" ht="15.75" customHeight="1">
      <c r="A314" s="72"/>
      <c r="B314" s="107"/>
      <c r="C314" s="107"/>
      <c r="D314" s="107"/>
      <c r="E314" s="107"/>
      <c r="F314" s="107"/>
      <c r="G314" s="107"/>
      <c r="H314" s="107"/>
      <c r="I314" s="72"/>
      <c r="J314" s="72"/>
      <c r="K314" s="72"/>
      <c r="L314" s="72"/>
      <c r="M314" s="72"/>
      <c r="N314" s="72"/>
      <c r="O314" s="72"/>
      <c r="P314" s="72"/>
      <c r="Q314" s="72"/>
      <c r="R314" s="72"/>
      <c r="S314" s="72"/>
      <c r="T314" s="72"/>
      <c r="U314" s="72"/>
      <c r="V314" s="72"/>
      <c r="W314" s="72"/>
      <c r="X314" s="72"/>
      <c r="Y314" s="72"/>
      <c r="Z314" s="72"/>
      <c r="AA314" s="72"/>
      <c r="AB314" s="72"/>
      <c r="AC314" s="72"/>
    </row>
    <row r="315" spans="1:29" ht="15.75" customHeight="1">
      <c r="A315" s="72"/>
      <c r="B315" s="107"/>
      <c r="C315" s="107"/>
      <c r="D315" s="107"/>
      <c r="E315" s="107"/>
      <c r="F315" s="107"/>
      <c r="G315" s="107"/>
      <c r="H315" s="107"/>
      <c r="I315" s="72"/>
      <c r="J315" s="72"/>
      <c r="K315" s="72"/>
      <c r="L315" s="72"/>
      <c r="M315" s="72"/>
      <c r="N315" s="72"/>
      <c r="O315" s="72"/>
      <c r="P315" s="72"/>
      <c r="Q315" s="72"/>
      <c r="R315" s="72"/>
      <c r="S315" s="72"/>
      <c r="T315" s="72"/>
      <c r="U315" s="72"/>
      <c r="V315" s="72"/>
      <c r="W315" s="72"/>
      <c r="X315" s="72"/>
      <c r="Y315" s="72"/>
      <c r="Z315" s="72"/>
      <c r="AA315" s="72"/>
      <c r="AB315" s="72"/>
      <c r="AC315" s="72"/>
    </row>
    <row r="316" spans="1:29" ht="15.75" customHeight="1">
      <c r="A316" s="72"/>
      <c r="B316" s="107"/>
      <c r="C316" s="107"/>
      <c r="D316" s="107"/>
      <c r="E316" s="107"/>
      <c r="F316" s="107"/>
      <c r="G316" s="107"/>
      <c r="H316" s="107"/>
      <c r="I316" s="72"/>
      <c r="J316" s="72"/>
      <c r="K316" s="72"/>
      <c r="L316" s="72"/>
      <c r="M316" s="72"/>
      <c r="N316" s="72"/>
      <c r="O316" s="72"/>
      <c r="P316" s="72"/>
      <c r="Q316" s="72"/>
      <c r="R316" s="72"/>
      <c r="S316" s="72"/>
      <c r="T316" s="72"/>
      <c r="U316" s="72"/>
      <c r="V316" s="72"/>
      <c r="W316" s="72"/>
      <c r="X316" s="72"/>
      <c r="Y316" s="72"/>
      <c r="Z316" s="72"/>
      <c r="AA316" s="72"/>
      <c r="AB316" s="72"/>
      <c r="AC316" s="72"/>
    </row>
    <row r="317" spans="1:29" ht="15.75" customHeight="1">
      <c r="A317" s="72"/>
      <c r="B317" s="107"/>
      <c r="C317" s="107"/>
      <c r="D317" s="107"/>
      <c r="E317" s="107"/>
      <c r="F317" s="107"/>
      <c r="G317" s="107"/>
      <c r="H317" s="107"/>
      <c r="I317" s="72"/>
      <c r="J317" s="72"/>
      <c r="K317" s="72"/>
      <c r="L317" s="72"/>
      <c r="M317" s="72"/>
      <c r="N317" s="72"/>
      <c r="O317" s="72"/>
      <c r="P317" s="72"/>
      <c r="Q317" s="72"/>
      <c r="R317" s="72"/>
      <c r="S317" s="72"/>
      <c r="T317" s="72"/>
      <c r="U317" s="72"/>
      <c r="V317" s="72"/>
      <c r="W317" s="72"/>
      <c r="X317" s="72"/>
      <c r="Y317" s="72"/>
      <c r="Z317" s="72"/>
      <c r="AA317" s="72"/>
      <c r="AB317" s="72"/>
      <c r="AC317" s="72"/>
    </row>
    <row r="318" spans="1:29" ht="15.75" customHeight="1">
      <c r="A318" s="72"/>
      <c r="B318" s="107"/>
      <c r="C318" s="107"/>
      <c r="D318" s="107"/>
      <c r="E318" s="107"/>
      <c r="F318" s="107"/>
      <c r="G318" s="107"/>
      <c r="H318" s="107"/>
      <c r="I318" s="72"/>
      <c r="J318" s="72"/>
      <c r="K318" s="72"/>
      <c r="L318" s="72"/>
      <c r="M318" s="72"/>
      <c r="N318" s="72"/>
      <c r="O318" s="72"/>
      <c r="P318" s="72"/>
      <c r="Q318" s="72"/>
      <c r="R318" s="72"/>
      <c r="S318" s="72"/>
      <c r="T318" s="72"/>
      <c r="U318" s="72"/>
      <c r="V318" s="72"/>
      <c r="W318" s="72"/>
      <c r="X318" s="72"/>
      <c r="Y318" s="72"/>
      <c r="Z318" s="72"/>
      <c r="AA318" s="72"/>
      <c r="AB318" s="72"/>
      <c r="AC318" s="72"/>
    </row>
    <row r="319" spans="1:29" ht="15.75" customHeight="1">
      <c r="A319" s="72"/>
      <c r="B319" s="107"/>
      <c r="C319" s="107"/>
      <c r="D319" s="107"/>
      <c r="E319" s="107"/>
      <c r="F319" s="107"/>
      <c r="G319" s="107"/>
      <c r="H319" s="107"/>
      <c r="I319" s="72"/>
      <c r="J319" s="72"/>
      <c r="K319" s="72"/>
      <c r="L319" s="72"/>
      <c r="M319" s="72"/>
      <c r="N319" s="72"/>
      <c r="O319" s="72"/>
      <c r="P319" s="72"/>
      <c r="Q319" s="72"/>
      <c r="R319" s="72"/>
      <c r="S319" s="72"/>
      <c r="T319" s="72"/>
      <c r="U319" s="72"/>
      <c r="V319" s="72"/>
      <c r="W319" s="72"/>
      <c r="X319" s="72"/>
      <c r="Y319" s="72"/>
      <c r="Z319" s="72"/>
      <c r="AA319" s="72"/>
      <c r="AB319" s="72"/>
      <c r="AC319" s="72"/>
    </row>
    <row r="320" spans="1:29" ht="15.75" customHeight="1">
      <c r="A320" s="72"/>
      <c r="B320" s="107"/>
      <c r="C320" s="107"/>
      <c r="D320" s="107"/>
      <c r="E320" s="107"/>
      <c r="F320" s="107"/>
      <c r="G320" s="107"/>
      <c r="H320" s="107"/>
      <c r="I320" s="72"/>
      <c r="J320" s="72"/>
      <c r="K320" s="72"/>
      <c r="L320" s="72"/>
      <c r="M320" s="72"/>
      <c r="N320" s="72"/>
      <c r="O320" s="72"/>
      <c r="P320" s="72"/>
      <c r="Q320" s="72"/>
      <c r="R320" s="72"/>
      <c r="S320" s="72"/>
      <c r="T320" s="72"/>
      <c r="U320" s="72"/>
      <c r="V320" s="72"/>
      <c r="W320" s="72"/>
      <c r="X320" s="72"/>
      <c r="Y320" s="72"/>
      <c r="Z320" s="72"/>
      <c r="AA320" s="72"/>
      <c r="AB320" s="72"/>
      <c r="AC320" s="72"/>
    </row>
    <row r="321" spans="1:29" ht="15.75" customHeight="1">
      <c r="A321" s="72"/>
      <c r="B321" s="107"/>
      <c r="C321" s="107"/>
      <c r="D321" s="107"/>
      <c r="E321" s="107"/>
      <c r="F321" s="107"/>
      <c r="G321" s="107"/>
      <c r="H321" s="107"/>
      <c r="I321" s="72"/>
      <c r="J321" s="72"/>
      <c r="K321" s="72"/>
      <c r="L321" s="72"/>
      <c r="M321" s="72"/>
      <c r="N321" s="72"/>
      <c r="O321" s="72"/>
      <c r="P321" s="72"/>
      <c r="Q321" s="72"/>
      <c r="R321" s="72"/>
      <c r="S321" s="72"/>
      <c r="T321" s="72"/>
      <c r="U321" s="72"/>
      <c r="V321" s="72"/>
      <c r="W321" s="72"/>
      <c r="X321" s="72"/>
      <c r="Y321" s="72"/>
      <c r="Z321" s="72"/>
      <c r="AA321" s="72"/>
      <c r="AB321" s="72"/>
      <c r="AC321" s="72"/>
    </row>
    <row r="322" spans="1:29" ht="15.75" customHeight="1">
      <c r="A322" s="72"/>
      <c r="B322" s="107"/>
      <c r="C322" s="107"/>
      <c r="D322" s="107"/>
      <c r="E322" s="107"/>
      <c r="F322" s="107"/>
      <c r="G322" s="107"/>
      <c r="H322" s="107"/>
      <c r="I322" s="72"/>
      <c r="J322" s="72"/>
      <c r="K322" s="72"/>
      <c r="L322" s="72"/>
      <c r="M322" s="72"/>
      <c r="N322" s="72"/>
      <c r="O322" s="72"/>
      <c r="P322" s="72"/>
      <c r="Q322" s="72"/>
      <c r="R322" s="72"/>
      <c r="S322" s="72"/>
      <c r="T322" s="72"/>
      <c r="U322" s="72"/>
      <c r="V322" s="72"/>
      <c r="W322" s="72"/>
      <c r="X322" s="72"/>
      <c r="Y322" s="72"/>
      <c r="Z322" s="72"/>
      <c r="AA322" s="72"/>
      <c r="AB322" s="72"/>
      <c r="AC322" s="72"/>
    </row>
    <row r="323" spans="1:29" ht="15.75" customHeight="1">
      <c r="A323" s="72"/>
      <c r="B323" s="107"/>
      <c r="C323" s="107"/>
      <c r="D323" s="107"/>
      <c r="E323" s="107"/>
      <c r="F323" s="107"/>
      <c r="G323" s="107"/>
      <c r="H323" s="107"/>
      <c r="I323" s="72"/>
      <c r="J323" s="72"/>
      <c r="K323" s="72"/>
      <c r="L323" s="72"/>
      <c r="M323" s="72"/>
      <c r="N323" s="72"/>
      <c r="O323" s="72"/>
      <c r="P323" s="72"/>
      <c r="Q323" s="72"/>
      <c r="R323" s="72"/>
      <c r="S323" s="72"/>
      <c r="T323" s="72"/>
      <c r="U323" s="72"/>
      <c r="V323" s="72"/>
      <c r="W323" s="72"/>
      <c r="X323" s="72"/>
      <c r="Y323" s="72"/>
      <c r="Z323" s="72"/>
      <c r="AA323" s="72"/>
      <c r="AB323" s="72"/>
      <c r="AC323" s="72"/>
    </row>
    <row r="324" spans="1:29" ht="15.75" customHeight="1">
      <c r="A324" s="72"/>
      <c r="B324" s="107"/>
      <c r="C324" s="107"/>
      <c r="D324" s="107"/>
      <c r="E324" s="107"/>
      <c r="F324" s="107"/>
      <c r="G324" s="107"/>
      <c r="H324" s="107"/>
      <c r="I324" s="72"/>
      <c r="J324" s="72"/>
      <c r="K324" s="72"/>
      <c r="L324" s="72"/>
      <c r="M324" s="72"/>
      <c r="N324" s="72"/>
      <c r="O324" s="72"/>
      <c r="P324" s="72"/>
      <c r="Q324" s="72"/>
      <c r="R324" s="72"/>
      <c r="S324" s="72"/>
      <c r="T324" s="72"/>
      <c r="U324" s="72"/>
      <c r="V324" s="72"/>
      <c r="W324" s="72"/>
      <c r="X324" s="72"/>
      <c r="Y324" s="72"/>
      <c r="Z324" s="72"/>
      <c r="AA324" s="72"/>
      <c r="AB324" s="72"/>
      <c r="AC324" s="72"/>
    </row>
    <row r="325" spans="1:29" ht="15.75" customHeight="1">
      <c r="A325" s="72"/>
      <c r="B325" s="107"/>
      <c r="C325" s="107"/>
      <c r="D325" s="107"/>
      <c r="E325" s="107"/>
      <c r="F325" s="107"/>
      <c r="G325" s="107"/>
      <c r="H325" s="107"/>
      <c r="I325" s="72"/>
      <c r="J325" s="72"/>
      <c r="K325" s="72"/>
      <c r="L325" s="72"/>
      <c r="M325" s="72"/>
      <c r="N325" s="72"/>
      <c r="O325" s="72"/>
      <c r="P325" s="72"/>
      <c r="Q325" s="72"/>
      <c r="R325" s="72"/>
      <c r="S325" s="72"/>
      <c r="T325" s="72"/>
      <c r="U325" s="72"/>
      <c r="V325" s="72"/>
      <c r="W325" s="72"/>
      <c r="X325" s="72"/>
      <c r="Y325" s="72"/>
      <c r="Z325" s="72"/>
      <c r="AA325" s="72"/>
      <c r="AB325" s="72"/>
      <c r="AC325" s="72"/>
    </row>
    <row r="326" spans="1:29" ht="15.75" customHeight="1">
      <c r="A326" s="72"/>
      <c r="B326" s="107"/>
      <c r="C326" s="107"/>
      <c r="D326" s="107"/>
      <c r="E326" s="107"/>
      <c r="F326" s="107"/>
      <c r="G326" s="107"/>
      <c r="H326" s="107"/>
      <c r="I326" s="72"/>
      <c r="J326" s="72"/>
      <c r="K326" s="72"/>
      <c r="L326" s="72"/>
      <c r="M326" s="72"/>
      <c r="N326" s="72"/>
      <c r="O326" s="72"/>
      <c r="P326" s="72"/>
      <c r="Q326" s="72"/>
      <c r="R326" s="72"/>
      <c r="S326" s="72"/>
      <c r="T326" s="72"/>
      <c r="U326" s="72"/>
      <c r="V326" s="72"/>
      <c r="W326" s="72"/>
      <c r="X326" s="72"/>
      <c r="Y326" s="72"/>
      <c r="Z326" s="72"/>
      <c r="AA326" s="72"/>
      <c r="AB326" s="72"/>
      <c r="AC326" s="72"/>
    </row>
    <row r="327" spans="1:29" ht="15.75" customHeight="1">
      <c r="A327" s="72"/>
      <c r="B327" s="107"/>
      <c r="C327" s="107"/>
      <c r="D327" s="107"/>
      <c r="E327" s="107"/>
      <c r="F327" s="107"/>
      <c r="G327" s="107"/>
      <c r="H327" s="107"/>
      <c r="I327" s="72"/>
      <c r="J327" s="72"/>
      <c r="K327" s="72"/>
      <c r="L327" s="72"/>
      <c r="M327" s="72"/>
      <c r="N327" s="72"/>
      <c r="O327" s="72"/>
      <c r="P327" s="72"/>
      <c r="Q327" s="72"/>
      <c r="R327" s="72"/>
      <c r="S327" s="72"/>
      <c r="T327" s="72"/>
      <c r="U327" s="72"/>
      <c r="V327" s="72"/>
      <c r="W327" s="72"/>
      <c r="X327" s="72"/>
      <c r="Y327" s="72"/>
      <c r="Z327" s="72"/>
      <c r="AA327" s="72"/>
      <c r="AB327" s="72"/>
      <c r="AC327" s="72"/>
    </row>
    <row r="328" spans="1:29" ht="15.75" customHeight="1">
      <c r="A328" s="72"/>
      <c r="B328" s="107"/>
      <c r="C328" s="107"/>
      <c r="D328" s="107"/>
      <c r="E328" s="107"/>
      <c r="F328" s="107"/>
      <c r="G328" s="107"/>
      <c r="H328" s="107"/>
      <c r="I328" s="72"/>
      <c r="J328" s="72"/>
      <c r="K328" s="72"/>
      <c r="L328" s="72"/>
      <c r="M328" s="72"/>
      <c r="N328" s="72"/>
      <c r="O328" s="72"/>
      <c r="P328" s="72"/>
      <c r="Q328" s="72"/>
      <c r="R328" s="72"/>
      <c r="S328" s="72"/>
      <c r="T328" s="72"/>
      <c r="U328" s="72"/>
      <c r="V328" s="72"/>
      <c r="W328" s="72"/>
      <c r="X328" s="72"/>
      <c r="Y328" s="72"/>
      <c r="Z328" s="72"/>
      <c r="AA328" s="72"/>
      <c r="AB328" s="72"/>
      <c r="AC328" s="72"/>
    </row>
    <row r="329" spans="1:29" ht="15.75" customHeight="1">
      <c r="A329" s="72"/>
      <c r="B329" s="107"/>
      <c r="C329" s="107"/>
      <c r="D329" s="107"/>
      <c r="E329" s="107"/>
      <c r="F329" s="107"/>
      <c r="G329" s="107"/>
      <c r="H329" s="107"/>
      <c r="I329" s="72"/>
      <c r="J329" s="72"/>
      <c r="K329" s="72"/>
      <c r="L329" s="72"/>
      <c r="M329" s="72"/>
      <c r="N329" s="72"/>
      <c r="O329" s="72"/>
      <c r="P329" s="72"/>
      <c r="Q329" s="72"/>
      <c r="R329" s="72"/>
      <c r="S329" s="72"/>
      <c r="T329" s="72"/>
      <c r="U329" s="72"/>
      <c r="V329" s="72"/>
      <c r="W329" s="72"/>
      <c r="X329" s="72"/>
      <c r="Y329" s="72"/>
      <c r="Z329" s="72"/>
      <c r="AA329" s="72"/>
      <c r="AB329" s="72"/>
      <c r="AC329" s="72"/>
    </row>
    <row r="330" spans="1:29" ht="15.75" customHeight="1">
      <c r="A330" s="72"/>
      <c r="B330" s="107"/>
      <c r="C330" s="107"/>
      <c r="D330" s="107"/>
      <c r="E330" s="107"/>
      <c r="F330" s="107"/>
      <c r="G330" s="107"/>
      <c r="H330" s="107"/>
      <c r="I330" s="72"/>
      <c r="J330" s="72"/>
      <c r="K330" s="72"/>
      <c r="L330" s="72"/>
      <c r="M330" s="72"/>
      <c r="N330" s="72"/>
      <c r="O330" s="72"/>
      <c r="P330" s="72"/>
      <c r="Q330" s="72"/>
      <c r="R330" s="72"/>
      <c r="S330" s="72"/>
      <c r="T330" s="72"/>
      <c r="U330" s="72"/>
      <c r="V330" s="72"/>
      <c r="W330" s="72"/>
      <c r="X330" s="72"/>
      <c r="Y330" s="72"/>
      <c r="Z330" s="72"/>
      <c r="AA330" s="72"/>
      <c r="AB330" s="72"/>
      <c r="AC330" s="72"/>
    </row>
    <row r="331" spans="1:29" ht="15.75" customHeight="1">
      <c r="A331" s="72"/>
      <c r="B331" s="107"/>
      <c r="C331" s="107"/>
      <c r="D331" s="107"/>
      <c r="E331" s="107"/>
      <c r="F331" s="107"/>
      <c r="G331" s="107"/>
      <c r="H331" s="107"/>
      <c r="I331" s="72"/>
      <c r="J331" s="72"/>
      <c r="K331" s="72"/>
      <c r="L331" s="72"/>
      <c r="M331" s="72"/>
      <c r="N331" s="72"/>
      <c r="O331" s="72"/>
      <c r="P331" s="72"/>
      <c r="Q331" s="72"/>
      <c r="R331" s="72"/>
      <c r="S331" s="72"/>
      <c r="T331" s="72"/>
      <c r="U331" s="72"/>
      <c r="V331" s="72"/>
      <c r="W331" s="72"/>
      <c r="X331" s="72"/>
      <c r="Y331" s="72"/>
      <c r="Z331" s="72"/>
      <c r="AA331" s="72"/>
      <c r="AB331" s="72"/>
      <c r="AC331" s="72"/>
    </row>
    <row r="332" spans="1:29" ht="15.75" customHeight="1">
      <c r="A332" s="72"/>
      <c r="B332" s="107"/>
      <c r="C332" s="107"/>
      <c r="D332" s="107"/>
      <c r="E332" s="107"/>
      <c r="F332" s="107"/>
      <c r="G332" s="107"/>
      <c r="H332" s="107"/>
      <c r="I332" s="72"/>
      <c r="J332" s="72"/>
      <c r="K332" s="72"/>
      <c r="L332" s="72"/>
      <c r="M332" s="72"/>
      <c r="N332" s="72"/>
      <c r="O332" s="72"/>
      <c r="P332" s="72"/>
      <c r="Q332" s="72"/>
      <c r="R332" s="72"/>
      <c r="S332" s="72"/>
      <c r="T332" s="72"/>
      <c r="U332" s="72"/>
      <c r="V332" s="72"/>
      <c r="W332" s="72"/>
      <c r="X332" s="72"/>
      <c r="Y332" s="72"/>
      <c r="Z332" s="72"/>
      <c r="AA332" s="72"/>
      <c r="AB332" s="72"/>
      <c r="AC332" s="72"/>
    </row>
    <row r="333" spans="1:29" ht="15.75" customHeight="1">
      <c r="A333" s="72"/>
      <c r="B333" s="107"/>
      <c r="C333" s="107"/>
      <c r="D333" s="107"/>
      <c r="E333" s="107"/>
      <c r="F333" s="107"/>
      <c r="G333" s="107"/>
      <c r="H333" s="107"/>
      <c r="I333" s="72"/>
      <c r="J333" s="72"/>
      <c r="K333" s="72"/>
      <c r="L333" s="72"/>
      <c r="M333" s="72"/>
      <c r="N333" s="72"/>
      <c r="O333" s="72"/>
      <c r="P333" s="72"/>
      <c r="Q333" s="72"/>
      <c r="R333" s="72"/>
      <c r="S333" s="72"/>
      <c r="T333" s="72"/>
      <c r="U333" s="72"/>
      <c r="V333" s="72"/>
      <c r="W333" s="72"/>
      <c r="X333" s="72"/>
      <c r="Y333" s="72"/>
      <c r="Z333" s="72"/>
      <c r="AA333" s="72"/>
      <c r="AB333" s="72"/>
      <c r="AC333" s="72"/>
    </row>
    <row r="334" spans="1:29" ht="15.75" customHeight="1">
      <c r="A334" s="72"/>
      <c r="B334" s="107"/>
      <c r="C334" s="107"/>
      <c r="D334" s="107"/>
      <c r="E334" s="107"/>
      <c r="F334" s="107"/>
      <c r="G334" s="107"/>
      <c r="H334" s="107"/>
      <c r="I334" s="72"/>
      <c r="J334" s="72"/>
      <c r="K334" s="72"/>
      <c r="L334" s="72"/>
      <c r="M334" s="72"/>
      <c r="N334" s="72"/>
      <c r="O334" s="72"/>
      <c r="P334" s="72"/>
      <c r="Q334" s="72"/>
      <c r="R334" s="72"/>
      <c r="S334" s="72"/>
      <c r="T334" s="72"/>
      <c r="U334" s="72"/>
      <c r="V334" s="72"/>
      <c r="W334" s="72"/>
      <c r="X334" s="72"/>
      <c r="Y334" s="72"/>
      <c r="Z334" s="72"/>
      <c r="AA334" s="72"/>
      <c r="AB334" s="72"/>
      <c r="AC334" s="72"/>
    </row>
    <row r="335" spans="1:29" ht="15.75" customHeight="1">
      <c r="A335" s="72"/>
      <c r="B335" s="107"/>
      <c r="C335" s="107"/>
      <c r="D335" s="107"/>
      <c r="E335" s="107"/>
      <c r="F335" s="107"/>
      <c r="G335" s="107"/>
      <c r="H335" s="107"/>
      <c r="I335" s="72"/>
      <c r="J335" s="72"/>
      <c r="K335" s="72"/>
      <c r="L335" s="72"/>
      <c r="M335" s="72"/>
      <c r="N335" s="72"/>
      <c r="O335" s="72"/>
      <c r="P335" s="72"/>
      <c r="Q335" s="72"/>
      <c r="R335" s="72"/>
      <c r="S335" s="72"/>
      <c r="T335" s="72"/>
      <c r="U335" s="72"/>
      <c r="V335" s="72"/>
      <c r="W335" s="72"/>
      <c r="X335" s="72"/>
      <c r="Y335" s="72"/>
      <c r="Z335" s="72"/>
      <c r="AA335" s="72"/>
      <c r="AB335" s="72"/>
      <c r="AC335" s="72"/>
    </row>
    <row r="336" spans="1:29" ht="15.75" customHeight="1">
      <c r="A336" s="72"/>
      <c r="B336" s="107"/>
      <c r="C336" s="107"/>
      <c r="D336" s="107"/>
      <c r="E336" s="107"/>
      <c r="F336" s="107"/>
      <c r="G336" s="107"/>
      <c r="H336" s="107"/>
      <c r="I336" s="72"/>
      <c r="J336" s="72"/>
      <c r="K336" s="72"/>
      <c r="L336" s="72"/>
      <c r="M336" s="72"/>
      <c r="N336" s="72"/>
      <c r="O336" s="72"/>
      <c r="P336" s="72"/>
      <c r="Q336" s="72"/>
      <c r="R336" s="72"/>
      <c r="S336" s="72"/>
      <c r="T336" s="72"/>
      <c r="U336" s="72"/>
      <c r="V336" s="72"/>
      <c r="W336" s="72"/>
      <c r="X336" s="72"/>
      <c r="Y336" s="72"/>
      <c r="Z336" s="72"/>
      <c r="AA336" s="72"/>
      <c r="AB336" s="72"/>
      <c r="AC336" s="72"/>
    </row>
    <row r="337" spans="1:29" ht="15.75" customHeight="1">
      <c r="A337" s="72"/>
      <c r="B337" s="107"/>
      <c r="C337" s="107"/>
      <c r="D337" s="107"/>
      <c r="E337" s="107"/>
      <c r="F337" s="107"/>
      <c r="G337" s="107"/>
      <c r="H337" s="107"/>
      <c r="I337" s="72"/>
      <c r="J337" s="72"/>
      <c r="K337" s="72"/>
      <c r="L337" s="72"/>
      <c r="M337" s="72"/>
      <c r="N337" s="72"/>
      <c r="O337" s="72"/>
      <c r="P337" s="72"/>
      <c r="Q337" s="72"/>
      <c r="R337" s="72"/>
      <c r="S337" s="72"/>
      <c r="T337" s="72"/>
      <c r="U337" s="72"/>
      <c r="V337" s="72"/>
      <c r="W337" s="72"/>
      <c r="X337" s="72"/>
      <c r="Y337" s="72"/>
      <c r="Z337" s="72"/>
      <c r="AA337" s="72"/>
      <c r="AB337" s="72"/>
      <c r="AC337" s="72"/>
    </row>
    <row r="338" spans="1:29" ht="15.75" customHeight="1">
      <c r="A338" s="72"/>
      <c r="B338" s="107"/>
      <c r="C338" s="107"/>
      <c r="D338" s="107"/>
      <c r="E338" s="107"/>
      <c r="F338" s="107"/>
      <c r="G338" s="107"/>
      <c r="H338" s="107"/>
      <c r="I338" s="72"/>
      <c r="J338" s="72"/>
      <c r="K338" s="72"/>
      <c r="L338" s="72"/>
      <c r="M338" s="72"/>
      <c r="N338" s="72"/>
      <c r="O338" s="72"/>
      <c r="P338" s="72"/>
      <c r="Q338" s="72"/>
      <c r="R338" s="72"/>
      <c r="S338" s="72"/>
      <c r="T338" s="72"/>
      <c r="U338" s="72"/>
      <c r="V338" s="72"/>
      <c r="W338" s="72"/>
      <c r="X338" s="72"/>
      <c r="Y338" s="72"/>
      <c r="Z338" s="72"/>
      <c r="AA338" s="72"/>
      <c r="AB338" s="72"/>
      <c r="AC338" s="72"/>
    </row>
    <row r="339" spans="1:29" ht="15.75" customHeight="1">
      <c r="A339" s="72"/>
      <c r="B339" s="107"/>
      <c r="C339" s="107"/>
      <c r="D339" s="107"/>
      <c r="E339" s="107"/>
      <c r="F339" s="107"/>
      <c r="G339" s="107"/>
      <c r="H339" s="107"/>
      <c r="I339" s="72"/>
      <c r="J339" s="72"/>
      <c r="K339" s="72"/>
      <c r="L339" s="72"/>
      <c r="M339" s="72"/>
      <c r="N339" s="72"/>
      <c r="O339" s="72"/>
      <c r="P339" s="72"/>
      <c r="Q339" s="72"/>
      <c r="R339" s="72"/>
      <c r="S339" s="72"/>
      <c r="T339" s="72"/>
      <c r="U339" s="72"/>
      <c r="V339" s="72"/>
      <c r="W339" s="72"/>
      <c r="X339" s="72"/>
      <c r="Y339" s="72"/>
      <c r="Z339" s="72"/>
      <c r="AA339" s="72"/>
      <c r="AB339" s="72"/>
      <c r="AC339" s="72"/>
    </row>
    <row r="340" spans="1:29" ht="15.75" customHeight="1">
      <c r="A340" s="72"/>
      <c r="B340" s="107"/>
      <c r="C340" s="107"/>
      <c r="D340" s="107"/>
      <c r="E340" s="107"/>
      <c r="F340" s="107"/>
      <c r="G340" s="107"/>
      <c r="H340" s="107"/>
      <c r="I340" s="72"/>
      <c r="J340" s="72"/>
      <c r="K340" s="72"/>
      <c r="L340" s="72"/>
      <c r="M340" s="72"/>
      <c r="N340" s="72"/>
      <c r="O340" s="72"/>
      <c r="P340" s="72"/>
      <c r="Q340" s="72"/>
      <c r="R340" s="72"/>
      <c r="S340" s="72"/>
      <c r="T340" s="72"/>
      <c r="U340" s="72"/>
      <c r="V340" s="72"/>
      <c r="W340" s="72"/>
      <c r="X340" s="72"/>
      <c r="Y340" s="72"/>
      <c r="Z340" s="72"/>
      <c r="AA340" s="72"/>
      <c r="AB340" s="72"/>
      <c r="AC340" s="72"/>
    </row>
    <row r="341" spans="1:29" ht="15.75" customHeight="1">
      <c r="A341" s="72"/>
      <c r="B341" s="107"/>
      <c r="C341" s="107"/>
      <c r="D341" s="107"/>
      <c r="E341" s="107"/>
      <c r="F341" s="107"/>
      <c r="G341" s="107"/>
      <c r="H341" s="107"/>
      <c r="I341" s="72"/>
      <c r="J341" s="72"/>
      <c r="K341" s="72"/>
      <c r="L341" s="72"/>
      <c r="M341" s="72"/>
      <c r="N341" s="72"/>
      <c r="O341" s="72"/>
      <c r="P341" s="72"/>
      <c r="Q341" s="72"/>
      <c r="R341" s="72"/>
      <c r="S341" s="72"/>
      <c r="T341" s="72"/>
      <c r="U341" s="72"/>
      <c r="V341" s="72"/>
      <c r="W341" s="72"/>
      <c r="X341" s="72"/>
      <c r="Y341" s="72"/>
      <c r="Z341" s="72"/>
      <c r="AA341" s="72"/>
      <c r="AB341" s="72"/>
      <c r="AC341" s="72"/>
    </row>
    <row r="342" spans="1:29" ht="15.75" customHeight="1">
      <c r="A342" s="72"/>
      <c r="B342" s="107"/>
      <c r="C342" s="107"/>
      <c r="D342" s="107"/>
      <c r="E342" s="107"/>
      <c r="F342" s="107"/>
      <c r="G342" s="107"/>
      <c r="H342" s="107"/>
      <c r="I342" s="72"/>
      <c r="J342" s="72"/>
      <c r="K342" s="72"/>
      <c r="L342" s="72"/>
      <c r="M342" s="72"/>
      <c r="N342" s="72"/>
      <c r="O342" s="72"/>
      <c r="P342" s="72"/>
      <c r="Q342" s="72"/>
      <c r="R342" s="72"/>
      <c r="S342" s="72"/>
      <c r="T342" s="72"/>
      <c r="U342" s="72"/>
      <c r="V342" s="72"/>
      <c r="W342" s="72"/>
      <c r="X342" s="72"/>
      <c r="Y342" s="72"/>
      <c r="Z342" s="72"/>
      <c r="AA342" s="72"/>
      <c r="AB342" s="72"/>
      <c r="AC342" s="72"/>
    </row>
    <row r="343" spans="1:29" ht="15.75" customHeight="1">
      <c r="A343" s="72"/>
      <c r="B343" s="107"/>
      <c r="C343" s="107"/>
      <c r="D343" s="107"/>
      <c r="E343" s="107"/>
      <c r="F343" s="107"/>
      <c r="G343" s="107"/>
      <c r="H343" s="107"/>
      <c r="I343" s="72"/>
      <c r="J343" s="72"/>
      <c r="K343" s="72"/>
      <c r="L343" s="72"/>
      <c r="M343" s="72"/>
      <c r="N343" s="72"/>
      <c r="O343" s="72"/>
      <c r="P343" s="72"/>
      <c r="Q343" s="72"/>
      <c r="R343" s="72"/>
      <c r="S343" s="72"/>
      <c r="T343" s="72"/>
      <c r="U343" s="72"/>
      <c r="V343" s="72"/>
      <c r="W343" s="72"/>
      <c r="X343" s="72"/>
      <c r="Y343" s="72"/>
      <c r="Z343" s="72"/>
      <c r="AA343" s="72"/>
      <c r="AB343" s="72"/>
      <c r="AC343" s="72"/>
    </row>
    <row r="344" spans="1:29" ht="15.75" customHeight="1">
      <c r="A344" s="72"/>
      <c r="B344" s="107"/>
      <c r="C344" s="107"/>
      <c r="D344" s="107"/>
      <c r="E344" s="107"/>
      <c r="F344" s="107"/>
      <c r="G344" s="107"/>
      <c r="H344" s="107"/>
      <c r="I344" s="72"/>
      <c r="J344" s="72"/>
      <c r="K344" s="72"/>
      <c r="L344" s="72"/>
      <c r="M344" s="72"/>
      <c r="N344" s="72"/>
      <c r="O344" s="72"/>
      <c r="P344" s="72"/>
      <c r="Q344" s="72"/>
      <c r="R344" s="72"/>
      <c r="S344" s="72"/>
      <c r="T344" s="72"/>
      <c r="U344" s="72"/>
      <c r="V344" s="72"/>
      <c r="W344" s="72"/>
      <c r="X344" s="72"/>
      <c r="Y344" s="72"/>
      <c r="Z344" s="72"/>
      <c r="AA344" s="72"/>
      <c r="AB344" s="72"/>
      <c r="AC344" s="72"/>
    </row>
    <row r="345" spans="1:29" ht="15.75" customHeight="1">
      <c r="A345" s="72"/>
      <c r="B345" s="107"/>
      <c r="C345" s="107"/>
      <c r="D345" s="107"/>
      <c r="E345" s="107"/>
      <c r="F345" s="107"/>
      <c r="G345" s="107"/>
      <c r="H345" s="107"/>
      <c r="I345" s="72"/>
      <c r="J345" s="72"/>
      <c r="K345" s="72"/>
      <c r="L345" s="72"/>
      <c r="M345" s="72"/>
      <c r="N345" s="72"/>
      <c r="O345" s="72"/>
      <c r="P345" s="72"/>
      <c r="Q345" s="72"/>
      <c r="R345" s="72"/>
      <c r="S345" s="72"/>
      <c r="T345" s="72"/>
      <c r="U345" s="72"/>
      <c r="V345" s="72"/>
      <c r="W345" s="72"/>
      <c r="X345" s="72"/>
      <c r="Y345" s="72"/>
      <c r="Z345" s="72"/>
      <c r="AA345" s="72"/>
      <c r="AB345" s="72"/>
      <c r="AC345" s="72"/>
    </row>
    <row r="346" spans="1:29" ht="15.75" customHeight="1">
      <c r="A346" s="72"/>
      <c r="B346" s="107"/>
      <c r="C346" s="107"/>
      <c r="D346" s="107"/>
      <c r="E346" s="107"/>
      <c r="F346" s="107"/>
      <c r="G346" s="107"/>
      <c r="H346" s="107"/>
      <c r="I346" s="72"/>
      <c r="J346" s="72"/>
      <c r="K346" s="72"/>
      <c r="L346" s="72"/>
      <c r="M346" s="72"/>
      <c r="N346" s="72"/>
      <c r="O346" s="72"/>
      <c r="P346" s="72"/>
      <c r="Q346" s="72"/>
      <c r="R346" s="72"/>
      <c r="S346" s="72"/>
      <c r="T346" s="72"/>
      <c r="U346" s="72"/>
      <c r="V346" s="72"/>
      <c r="W346" s="72"/>
      <c r="X346" s="72"/>
      <c r="Y346" s="72"/>
      <c r="Z346" s="72"/>
      <c r="AA346" s="72"/>
      <c r="AB346" s="72"/>
      <c r="AC346" s="72"/>
    </row>
    <row r="347" spans="1:29" ht="15.75" customHeight="1">
      <c r="A347" s="72"/>
      <c r="B347" s="107"/>
      <c r="C347" s="107"/>
      <c r="D347" s="107"/>
      <c r="E347" s="107"/>
      <c r="F347" s="107"/>
      <c r="G347" s="107"/>
      <c r="H347" s="107"/>
      <c r="I347" s="72"/>
      <c r="J347" s="72"/>
      <c r="K347" s="72"/>
      <c r="L347" s="72"/>
      <c r="M347" s="72"/>
      <c r="N347" s="72"/>
      <c r="O347" s="72"/>
      <c r="P347" s="72"/>
      <c r="Q347" s="72"/>
      <c r="R347" s="72"/>
      <c r="S347" s="72"/>
      <c r="T347" s="72"/>
      <c r="U347" s="72"/>
      <c r="V347" s="72"/>
      <c r="W347" s="72"/>
      <c r="X347" s="72"/>
      <c r="Y347" s="72"/>
      <c r="Z347" s="72"/>
      <c r="AA347" s="72"/>
      <c r="AB347" s="72"/>
      <c r="AC347" s="72"/>
    </row>
    <row r="348" spans="1:29" ht="15.75" customHeight="1">
      <c r="A348" s="72"/>
      <c r="B348" s="107"/>
      <c r="C348" s="107"/>
      <c r="D348" s="107"/>
      <c r="E348" s="107"/>
      <c r="F348" s="107"/>
      <c r="G348" s="107"/>
      <c r="H348" s="107"/>
      <c r="I348" s="72"/>
      <c r="J348" s="72"/>
      <c r="K348" s="72"/>
      <c r="L348" s="72"/>
      <c r="M348" s="72"/>
      <c r="N348" s="72"/>
      <c r="O348" s="72"/>
      <c r="P348" s="72"/>
      <c r="Q348" s="72"/>
      <c r="R348" s="72"/>
      <c r="S348" s="72"/>
      <c r="T348" s="72"/>
      <c r="U348" s="72"/>
      <c r="V348" s="72"/>
      <c r="W348" s="72"/>
      <c r="X348" s="72"/>
      <c r="Y348" s="72"/>
      <c r="Z348" s="72"/>
      <c r="AA348" s="72"/>
      <c r="AB348" s="72"/>
      <c r="AC348" s="72"/>
    </row>
    <row r="349" spans="1:29" ht="15.75" customHeight="1">
      <c r="A349" s="72"/>
      <c r="B349" s="107"/>
      <c r="C349" s="107"/>
      <c r="D349" s="107"/>
      <c r="E349" s="107"/>
      <c r="F349" s="107"/>
      <c r="G349" s="107"/>
      <c r="H349" s="107"/>
      <c r="I349" s="72"/>
      <c r="J349" s="72"/>
      <c r="K349" s="72"/>
      <c r="L349" s="72"/>
      <c r="M349" s="72"/>
      <c r="N349" s="72"/>
      <c r="O349" s="72"/>
      <c r="P349" s="72"/>
      <c r="Q349" s="72"/>
      <c r="R349" s="72"/>
      <c r="S349" s="72"/>
      <c r="T349" s="72"/>
      <c r="U349" s="72"/>
      <c r="V349" s="72"/>
      <c r="W349" s="72"/>
      <c r="X349" s="72"/>
      <c r="Y349" s="72"/>
      <c r="Z349" s="72"/>
      <c r="AA349" s="72"/>
      <c r="AB349" s="72"/>
      <c r="AC349" s="72"/>
    </row>
    <row r="350" spans="1:29" ht="15.75" customHeight="1">
      <c r="A350" s="72"/>
      <c r="B350" s="107"/>
      <c r="C350" s="107"/>
      <c r="D350" s="107"/>
      <c r="E350" s="107"/>
      <c r="F350" s="107"/>
      <c r="G350" s="107"/>
      <c r="H350" s="107"/>
      <c r="I350" s="72"/>
      <c r="J350" s="72"/>
      <c r="K350" s="72"/>
      <c r="L350" s="72"/>
      <c r="M350" s="72"/>
      <c r="N350" s="72"/>
      <c r="O350" s="72"/>
      <c r="P350" s="72"/>
      <c r="Q350" s="72"/>
      <c r="R350" s="72"/>
      <c r="S350" s="72"/>
      <c r="T350" s="72"/>
      <c r="U350" s="72"/>
      <c r="V350" s="72"/>
      <c r="W350" s="72"/>
      <c r="X350" s="72"/>
      <c r="Y350" s="72"/>
      <c r="Z350" s="72"/>
      <c r="AA350" s="72"/>
      <c r="AB350" s="72"/>
      <c r="AC350" s="72"/>
    </row>
    <row r="351" spans="1:29" ht="15.75" customHeight="1">
      <c r="A351" s="72"/>
      <c r="B351" s="107"/>
      <c r="C351" s="107"/>
      <c r="D351" s="107"/>
      <c r="E351" s="107"/>
      <c r="F351" s="107"/>
      <c r="G351" s="107"/>
      <c r="H351" s="107"/>
      <c r="I351" s="72"/>
      <c r="J351" s="72"/>
      <c r="K351" s="72"/>
      <c r="L351" s="72"/>
      <c r="M351" s="72"/>
      <c r="N351" s="72"/>
      <c r="O351" s="72"/>
      <c r="P351" s="72"/>
      <c r="Q351" s="72"/>
      <c r="R351" s="72"/>
      <c r="S351" s="72"/>
      <c r="T351" s="72"/>
      <c r="U351" s="72"/>
      <c r="V351" s="72"/>
      <c r="W351" s="72"/>
      <c r="X351" s="72"/>
      <c r="Y351" s="72"/>
      <c r="Z351" s="72"/>
      <c r="AA351" s="72"/>
      <c r="AB351" s="72"/>
      <c r="AC351" s="72"/>
    </row>
    <row r="352" spans="1:29" ht="15.75" customHeight="1">
      <c r="A352" s="72"/>
      <c r="B352" s="107"/>
      <c r="C352" s="107"/>
      <c r="D352" s="107"/>
      <c r="E352" s="107"/>
      <c r="F352" s="107"/>
      <c r="G352" s="107"/>
      <c r="H352" s="107"/>
      <c r="I352" s="72"/>
      <c r="J352" s="72"/>
      <c r="K352" s="72"/>
      <c r="L352" s="72"/>
      <c r="M352" s="72"/>
      <c r="N352" s="72"/>
      <c r="O352" s="72"/>
      <c r="P352" s="72"/>
      <c r="Q352" s="72"/>
      <c r="R352" s="72"/>
      <c r="S352" s="72"/>
      <c r="T352" s="72"/>
      <c r="U352" s="72"/>
      <c r="V352" s="72"/>
      <c r="W352" s="72"/>
      <c r="X352" s="72"/>
      <c r="Y352" s="72"/>
      <c r="Z352" s="72"/>
      <c r="AA352" s="72"/>
      <c r="AB352" s="72"/>
      <c r="AC352" s="72"/>
    </row>
    <row r="353" spans="1:29" ht="15.75" customHeight="1">
      <c r="A353" s="72"/>
      <c r="B353" s="107"/>
      <c r="C353" s="107"/>
      <c r="D353" s="107"/>
      <c r="E353" s="107"/>
      <c r="F353" s="107"/>
      <c r="G353" s="107"/>
      <c r="H353" s="107"/>
      <c r="I353" s="72"/>
      <c r="J353" s="72"/>
      <c r="K353" s="72"/>
      <c r="L353" s="72"/>
      <c r="M353" s="72"/>
      <c r="N353" s="72"/>
      <c r="O353" s="72"/>
      <c r="P353" s="72"/>
      <c r="Q353" s="72"/>
      <c r="R353" s="72"/>
      <c r="S353" s="72"/>
      <c r="T353" s="72"/>
      <c r="U353" s="72"/>
      <c r="V353" s="72"/>
      <c r="W353" s="72"/>
      <c r="X353" s="72"/>
      <c r="Y353" s="72"/>
      <c r="Z353" s="72"/>
      <c r="AA353" s="72"/>
      <c r="AB353" s="72"/>
      <c r="AC353" s="72"/>
    </row>
    <row r="354" spans="1:29" ht="15.75" customHeight="1">
      <c r="A354" s="72"/>
      <c r="B354" s="107"/>
      <c r="C354" s="107"/>
      <c r="D354" s="107"/>
      <c r="E354" s="107"/>
      <c r="F354" s="107"/>
      <c r="G354" s="107"/>
      <c r="H354" s="107"/>
      <c r="I354" s="72"/>
      <c r="J354" s="72"/>
      <c r="K354" s="72"/>
      <c r="L354" s="72"/>
      <c r="M354" s="72"/>
      <c r="N354" s="72"/>
      <c r="O354" s="72"/>
      <c r="P354" s="72"/>
      <c r="Q354" s="72"/>
      <c r="R354" s="72"/>
      <c r="S354" s="72"/>
      <c r="T354" s="72"/>
      <c r="U354" s="72"/>
      <c r="V354" s="72"/>
      <c r="W354" s="72"/>
      <c r="X354" s="72"/>
      <c r="Y354" s="72"/>
      <c r="Z354" s="72"/>
      <c r="AA354" s="72"/>
      <c r="AB354" s="72"/>
      <c r="AC354" s="72"/>
    </row>
    <row r="355" spans="1:29" ht="15.75" customHeight="1">
      <c r="A355" s="72"/>
      <c r="B355" s="107"/>
      <c r="C355" s="107"/>
      <c r="D355" s="107"/>
      <c r="E355" s="107"/>
      <c r="F355" s="107"/>
      <c r="G355" s="107"/>
      <c r="H355" s="107"/>
      <c r="I355" s="72"/>
      <c r="J355" s="72"/>
      <c r="K355" s="72"/>
      <c r="L355" s="72"/>
      <c r="M355" s="72"/>
      <c r="N355" s="72"/>
      <c r="O355" s="72"/>
      <c r="P355" s="72"/>
      <c r="Q355" s="72"/>
      <c r="R355" s="72"/>
      <c r="S355" s="72"/>
      <c r="T355" s="72"/>
      <c r="U355" s="72"/>
      <c r="V355" s="72"/>
      <c r="W355" s="72"/>
      <c r="X355" s="72"/>
      <c r="Y355" s="72"/>
      <c r="Z355" s="72"/>
      <c r="AA355" s="72"/>
      <c r="AB355" s="72"/>
      <c r="AC355" s="72"/>
    </row>
    <row r="356" spans="1:29" ht="15.75" customHeight="1">
      <c r="A356" s="72"/>
      <c r="B356" s="107"/>
      <c r="C356" s="107"/>
      <c r="D356" s="107"/>
      <c r="E356" s="107"/>
      <c r="F356" s="107"/>
      <c r="G356" s="107"/>
      <c r="H356" s="107"/>
      <c r="I356" s="72"/>
      <c r="J356" s="72"/>
      <c r="K356" s="72"/>
      <c r="L356" s="72"/>
      <c r="M356" s="72"/>
      <c r="N356" s="72"/>
      <c r="O356" s="72"/>
      <c r="P356" s="72"/>
      <c r="Q356" s="72"/>
      <c r="R356" s="72"/>
      <c r="S356" s="72"/>
      <c r="T356" s="72"/>
      <c r="U356" s="72"/>
      <c r="V356" s="72"/>
      <c r="W356" s="72"/>
      <c r="X356" s="72"/>
      <c r="Y356" s="72"/>
      <c r="Z356" s="72"/>
      <c r="AA356" s="72"/>
      <c r="AB356" s="72"/>
      <c r="AC356" s="72"/>
    </row>
    <row r="357" spans="1:29" ht="15.75" customHeight="1">
      <c r="A357" s="72"/>
      <c r="B357" s="107"/>
      <c r="C357" s="107"/>
      <c r="D357" s="107"/>
      <c r="E357" s="107"/>
      <c r="F357" s="107"/>
      <c r="G357" s="107"/>
      <c r="H357" s="107"/>
      <c r="I357" s="72"/>
      <c r="J357" s="72"/>
      <c r="K357" s="72"/>
      <c r="L357" s="72"/>
      <c r="M357" s="72"/>
      <c r="N357" s="72"/>
      <c r="O357" s="72"/>
      <c r="P357" s="72"/>
      <c r="Q357" s="72"/>
      <c r="R357" s="72"/>
      <c r="S357" s="72"/>
      <c r="T357" s="72"/>
      <c r="U357" s="72"/>
      <c r="V357" s="72"/>
      <c r="W357" s="72"/>
      <c r="X357" s="72"/>
      <c r="Y357" s="72"/>
      <c r="Z357" s="72"/>
      <c r="AA357" s="72"/>
      <c r="AB357" s="72"/>
      <c r="AC357" s="72"/>
    </row>
    <row r="358" spans="1:29" ht="15.75" customHeight="1">
      <c r="A358" s="72"/>
      <c r="B358" s="107"/>
      <c r="C358" s="107"/>
      <c r="D358" s="107"/>
      <c r="E358" s="107"/>
      <c r="F358" s="107"/>
      <c r="G358" s="107"/>
      <c r="H358" s="107"/>
      <c r="I358" s="72"/>
      <c r="J358" s="72"/>
      <c r="K358" s="72"/>
      <c r="L358" s="72"/>
      <c r="M358" s="72"/>
      <c r="N358" s="72"/>
      <c r="O358" s="72"/>
      <c r="P358" s="72"/>
      <c r="Q358" s="72"/>
      <c r="R358" s="72"/>
      <c r="S358" s="72"/>
      <c r="T358" s="72"/>
      <c r="U358" s="72"/>
      <c r="V358" s="72"/>
      <c r="W358" s="72"/>
      <c r="X358" s="72"/>
      <c r="Y358" s="72"/>
      <c r="Z358" s="72"/>
      <c r="AA358" s="72"/>
      <c r="AB358" s="72"/>
      <c r="AC358" s="72"/>
    </row>
    <row r="359" spans="1:29" ht="15.75" customHeight="1">
      <c r="A359" s="72"/>
      <c r="B359" s="107"/>
      <c r="C359" s="107"/>
      <c r="D359" s="107"/>
      <c r="E359" s="107"/>
      <c r="F359" s="107"/>
      <c r="G359" s="107"/>
      <c r="H359" s="107"/>
      <c r="I359" s="72"/>
      <c r="J359" s="72"/>
      <c r="K359" s="72"/>
      <c r="L359" s="72"/>
      <c r="M359" s="72"/>
      <c r="N359" s="72"/>
      <c r="O359" s="72"/>
      <c r="P359" s="72"/>
      <c r="Q359" s="72"/>
      <c r="R359" s="72"/>
      <c r="S359" s="72"/>
      <c r="T359" s="72"/>
      <c r="U359" s="72"/>
      <c r="V359" s="72"/>
      <c r="W359" s="72"/>
      <c r="X359" s="72"/>
      <c r="Y359" s="72"/>
      <c r="Z359" s="72"/>
      <c r="AA359" s="72"/>
      <c r="AB359" s="72"/>
      <c r="AC359" s="72"/>
    </row>
    <row r="360" spans="1:29" ht="15.75" customHeight="1">
      <c r="A360" s="72"/>
      <c r="B360" s="107"/>
      <c r="C360" s="107"/>
      <c r="D360" s="107"/>
      <c r="E360" s="107"/>
      <c r="F360" s="107"/>
      <c r="G360" s="107"/>
      <c r="H360" s="107"/>
      <c r="I360" s="72"/>
      <c r="J360" s="72"/>
      <c r="K360" s="72"/>
      <c r="L360" s="72"/>
      <c r="M360" s="72"/>
      <c r="N360" s="72"/>
      <c r="O360" s="72"/>
      <c r="P360" s="72"/>
      <c r="Q360" s="72"/>
      <c r="R360" s="72"/>
      <c r="S360" s="72"/>
      <c r="T360" s="72"/>
      <c r="U360" s="72"/>
      <c r="V360" s="72"/>
      <c r="W360" s="72"/>
      <c r="X360" s="72"/>
      <c r="Y360" s="72"/>
      <c r="Z360" s="72"/>
      <c r="AA360" s="72"/>
      <c r="AB360" s="72"/>
      <c r="AC360" s="72"/>
    </row>
    <row r="361" spans="1:29" ht="15.75" customHeight="1">
      <c r="A361" s="72"/>
      <c r="B361" s="107"/>
      <c r="C361" s="107"/>
      <c r="D361" s="107"/>
      <c r="E361" s="107"/>
      <c r="F361" s="107"/>
      <c r="G361" s="107"/>
      <c r="H361" s="107"/>
      <c r="I361" s="72"/>
      <c r="J361" s="72"/>
      <c r="K361" s="72"/>
      <c r="L361" s="72"/>
      <c r="M361" s="72"/>
      <c r="N361" s="72"/>
      <c r="O361" s="72"/>
      <c r="P361" s="72"/>
      <c r="Q361" s="72"/>
      <c r="R361" s="72"/>
      <c r="S361" s="72"/>
      <c r="T361" s="72"/>
      <c r="U361" s="72"/>
      <c r="V361" s="72"/>
      <c r="W361" s="72"/>
      <c r="X361" s="72"/>
      <c r="Y361" s="72"/>
      <c r="Z361" s="72"/>
      <c r="AA361" s="72"/>
      <c r="AB361" s="72"/>
      <c r="AC361" s="72"/>
    </row>
    <row r="362" spans="1:29" ht="15.75" customHeight="1">
      <c r="A362" s="72"/>
      <c r="B362" s="107"/>
      <c r="C362" s="107"/>
      <c r="D362" s="107"/>
      <c r="E362" s="107"/>
      <c r="F362" s="107"/>
      <c r="G362" s="107"/>
      <c r="H362" s="107"/>
      <c r="I362" s="72"/>
      <c r="J362" s="72"/>
      <c r="K362" s="72"/>
      <c r="L362" s="72"/>
      <c r="M362" s="72"/>
      <c r="N362" s="72"/>
      <c r="O362" s="72"/>
      <c r="P362" s="72"/>
      <c r="Q362" s="72"/>
      <c r="R362" s="72"/>
      <c r="S362" s="72"/>
      <c r="T362" s="72"/>
      <c r="U362" s="72"/>
      <c r="V362" s="72"/>
      <c r="W362" s="72"/>
      <c r="X362" s="72"/>
      <c r="Y362" s="72"/>
      <c r="Z362" s="72"/>
      <c r="AA362" s="72"/>
      <c r="AB362" s="72"/>
      <c r="AC362" s="72"/>
    </row>
    <row r="363" spans="1:29" ht="15.75" customHeight="1">
      <c r="A363" s="72"/>
      <c r="B363" s="107"/>
      <c r="C363" s="107"/>
      <c r="D363" s="107"/>
      <c r="E363" s="107"/>
      <c r="F363" s="107"/>
      <c r="G363" s="107"/>
      <c r="H363" s="107"/>
      <c r="I363" s="72"/>
      <c r="J363" s="72"/>
      <c r="K363" s="72"/>
      <c r="L363" s="72"/>
      <c r="M363" s="72"/>
      <c r="N363" s="72"/>
      <c r="O363" s="72"/>
      <c r="P363" s="72"/>
      <c r="Q363" s="72"/>
      <c r="R363" s="72"/>
      <c r="S363" s="72"/>
      <c r="T363" s="72"/>
      <c r="U363" s="72"/>
      <c r="V363" s="72"/>
      <c r="W363" s="72"/>
      <c r="X363" s="72"/>
      <c r="Y363" s="72"/>
      <c r="Z363" s="72"/>
      <c r="AA363" s="72"/>
      <c r="AB363" s="72"/>
      <c r="AC363" s="72"/>
    </row>
    <row r="364" spans="1:29" ht="15.75" customHeight="1">
      <c r="A364" s="72"/>
      <c r="B364" s="107"/>
      <c r="C364" s="107"/>
      <c r="D364" s="107"/>
      <c r="E364" s="107"/>
      <c r="F364" s="107"/>
      <c r="G364" s="107"/>
      <c r="H364" s="107"/>
      <c r="I364" s="72"/>
      <c r="J364" s="72"/>
      <c r="K364" s="72"/>
      <c r="L364" s="72"/>
      <c r="M364" s="72"/>
      <c r="N364" s="72"/>
      <c r="O364" s="72"/>
      <c r="P364" s="72"/>
      <c r="Q364" s="72"/>
      <c r="R364" s="72"/>
      <c r="S364" s="72"/>
      <c r="T364" s="72"/>
      <c r="U364" s="72"/>
      <c r="V364" s="72"/>
      <c r="W364" s="72"/>
      <c r="X364" s="72"/>
      <c r="Y364" s="72"/>
      <c r="Z364" s="72"/>
      <c r="AA364" s="72"/>
      <c r="AB364" s="72"/>
      <c r="AC364" s="72"/>
    </row>
    <row r="365" spans="1:29" ht="15.75" customHeight="1">
      <c r="A365" s="72"/>
      <c r="B365" s="107"/>
      <c r="C365" s="107"/>
      <c r="D365" s="107"/>
      <c r="E365" s="107"/>
      <c r="F365" s="107"/>
      <c r="G365" s="107"/>
      <c r="H365" s="107"/>
      <c r="I365" s="72"/>
      <c r="J365" s="72"/>
      <c r="K365" s="72"/>
      <c r="L365" s="72"/>
      <c r="M365" s="72"/>
      <c r="N365" s="72"/>
      <c r="O365" s="72"/>
      <c r="P365" s="72"/>
      <c r="Q365" s="72"/>
      <c r="R365" s="72"/>
      <c r="S365" s="72"/>
      <c r="T365" s="72"/>
      <c r="U365" s="72"/>
      <c r="V365" s="72"/>
      <c r="W365" s="72"/>
      <c r="X365" s="72"/>
      <c r="Y365" s="72"/>
      <c r="Z365" s="72"/>
      <c r="AA365" s="72"/>
      <c r="AB365" s="72"/>
      <c r="AC365" s="72"/>
    </row>
    <row r="366" spans="1:29" ht="15.75" customHeight="1">
      <c r="A366" s="72"/>
      <c r="B366" s="107"/>
      <c r="C366" s="107"/>
      <c r="D366" s="107"/>
      <c r="E366" s="107"/>
      <c r="F366" s="107"/>
      <c r="G366" s="107"/>
      <c r="H366" s="107"/>
      <c r="I366" s="72"/>
      <c r="J366" s="72"/>
      <c r="K366" s="72"/>
      <c r="L366" s="72"/>
      <c r="M366" s="72"/>
      <c r="N366" s="72"/>
      <c r="O366" s="72"/>
      <c r="P366" s="72"/>
      <c r="Q366" s="72"/>
      <c r="R366" s="72"/>
      <c r="S366" s="72"/>
      <c r="T366" s="72"/>
      <c r="U366" s="72"/>
      <c r="V366" s="72"/>
      <c r="W366" s="72"/>
      <c r="X366" s="72"/>
      <c r="Y366" s="72"/>
      <c r="Z366" s="72"/>
      <c r="AA366" s="72"/>
      <c r="AB366" s="72"/>
      <c r="AC366" s="72"/>
    </row>
    <row r="367" spans="1:29" ht="15.75" customHeight="1">
      <c r="A367" s="72"/>
      <c r="B367" s="107"/>
      <c r="C367" s="107"/>
      <c r="D367" s="107"/>
      <c r="E367" s="107"/>
      <c r="F367" s="107"/>
      <c r="G367" s="107"/>
      <c r="H367" s="107"/>
      <c r="I367" s="72"/>
      <c r="J367" s="72"/>
      <c r="K367" s="72"/>
      <c r="L367" s="72"/>
      <c r="M367" s="72"/>
      <c r="N367" s="72"/>
      <c r="O367" s="72"/>
      <c r="P367" s="72"/>
      <c r="Q367" s="72"/>
      <c r="R367" s="72"/>
      <c r="S367" s="72"/>
      <c r="T367" s="72"/>
      <c r="U367" s="72"/>
      <c r="V367" s="72"/>
      <c r="W367" s="72"/>
      <c r="X367" s="72"/>
      <c r="Y367" s="72"/>
      <c r="Z367" s="72"/>
      <c r="AA367" s="72"/>
      <c r="AB367" s="72"/>
      <c r="AC367" s="72"/>
    </row>
    <row r="368" spans="1:29" ht="15.75" customHeight="1">
      <c r="A368" s="72"/>
      <c r="B368" s="107"/>
      <c r="C368" s="107"/>
      <c r="D368" s="107"/>
      <c r="E368" s="107"/>
      <c r="F368" s="107"/>
      <c r="G368" s="107"/>
      <c r="H368" s="107"/>
      <c r="I368" s="72"/>
      <c r="J368" s="72"/>
      <c r="K368" s="72"/>
      <c r="L368" s="72"/>
      <c r="M368" s="72"/>
      <c r="N368" s="72"/>
      <c r="O368" s="72"/>
      <c r="P368" s="72"/>
      <c r="Q368" s="72"/>
      <c r="R368" s="72"/>
      <c r="S368" s="72"/>
      <c r="T368" s="72"/>
      <c r="U368" s="72"/>
      <c r="V368" s="72"/>
      <c r="W368" s="72"/>
      <c r="X368" s="72"/>
      <c r="Y368" s="72"/>
      <c r="Z368" s="72"/>
      <c r="AA368" s="72"/>
      <c r="AB368" s="72"/>
      <c r="AC368" s="72"/>
    </row>
    <row r="369" spans="1:29" ht="15.75" customHeight="1">
      <c r="A369" s="72"/>
      <c r="B369" s="107"/>
      <c r="C369" s="107"/>
      <c r="D369" s="107"/>
      <c r="E369" s="107"/>
      <c r="F369" s="107"/>
      <c r="G369" s="107"/>
      <c r="H369" s="107"/>
      <c r="I369" s="72"/>
      <c r="J369" s="72"/>
      <c r="K369" s="72"/>
      <c r="L369" s="72"/>
      <c r="M369" s="72"/>
      <c r="N369" s="72"/>
      <c r="O369" s="72"/>
      <c r="P369" s="72"/>
      <c r="Q369" s="72"/>
      <c r="R369" s="72"/>
      <c r="S369" s="72"/>
      <c r="T369" s="72"/>
      <c r="U369" s="72"/>
      <c r="V369" s="72"/>
      <c r="W369" s="72"/>
      <c r="X369" s="72"/>
      <c r="Y369" s="72"/>
      <c r="Z369" s="72"/>
      <c r="AA369" s="72"/>
      <c r="AB369" s="72"/>
      <c r="AC369" s="72"/>
    </row>
    <row r="370" spans="1:29" ht="15.75" customHeight="1">
      <c r="A370" s="72"/>
      <c r="B370" s="107"/>
      <c r="C370" s="107"/>
      <c r="D370" s="107"/>
      <c r="E370" s="107"/>
      <c r="F370" s="107"/>
      <c r="G370" s="107"/>
      <c r="H370" s="107"/>
      <c r="I370" s="72"/>
      <c r="J370" s="72"/>
      <c r="K370" s="72"/>
      <c r="L370" s="72"/>
      <c r="M370" s="72"/>
      <c r="N370" s="72"/>
      <c r="O370" s="72"/>
      <c r="P370" s="72"/>
      <c r="Q370" s="72"/>
      <c r="R370" s="72"/>
      <c r="S370" s="72"/>
      <c r="T370" s="72"/>
      <c r="U370" s="72"/>
      <c r="V370" s="72"/>
      <c r="W370" s="72"/>
      <c r="X370" s="72"/>
      <c r="Y370" s="72"/>
      <c r="Z370" s="72"/>
      <c r="AA370" s="72"/>
      <c r="AB370" s="72"/>
      <c r="AC370" s="72"/>
    </row>
    <row r="371" spans="1:29" ht="15.75" customHeight="1">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72"/>
      <c r="AB371" s="72"/>
      <c r="AC371" s="72"/>
    </row>
    <row r="372" spans="1:29" ht="15.75" customHeight="1">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c r="AC372" s="72"/>
    </row>
    <row r="373" spans="1:29" ht="15.75" customHeight="1">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72"/>
      <c r="AB373" s="72"/>
      <c r="AC373" s="72"/>
    </row>
    <row r="374" spans="1:29" ht="15.75" customHeight="1">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c r="AC374" s="72"/>
    </row>
    <row r="375" spans="1:29" ht="15.75" customHeight="1">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72"/>
      <c r="AB375" s="72"/>
      <c r="AC375" s="72"/>
    </row>
    <row r="376" spans="1:29" ht="15.75" customHeight="1">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c r="AC376" s="72"/>
    </row>
    <row r="377" spans="1:29" ht="15.75" customHeight="1">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72"/>
      <c r="AB377" s="72"/>
      <c r="AC377" s="72"/>
    </row>
    <row r="378" spans="1:29" ht="15.75" customHeight="1">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c r="AC378" s="72"/>
    </row>
    <row r="379" spans="1:29" ht="15.75" customHeight="1">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72"/>
      <c r="AB379" s="72"/>
      <c r="AC379" s="72"/>
    </row>
    <row r="380" spans="1:29" ht="15.75" customHeight="1">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row>
    <row r="381" spans="1:29" ht="15.75" customHeight="1">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row>
    <row r="382" spans="1:29" ht="15.75" customHeight="1">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c r="AC382" s="72"/>
    </row>
    <row r="383" spans="1:29" ht="15.75" customHeight="1">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row>
    <row r="384" spans="1:29" ht="15.75" customHeight="1">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c r="AC384" s="72"/>
    </row>
    <row r="385" spans="1:29" ht="15.75" customHeight="1">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72"/>
      <c r="AB385" s="72"/>
      <c r="AC385" s="72"/>
    </row>
    <row r="386" spans="1:29" ht="15.75" customHeight="1">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c r="AC386" s="72"/>
    </row>
    <row r="387" spans="1:29" ht="15.75" customHeight="1">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72"/>
      <c r="AB387" s="72"/>
      <c r="AC387" s="72"/>
    </row>
    <row r="388" spans="1:29" ht="15.75" customHeight="1">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c r="AC388" s="72"/>
    </row>
    <row r="389" spans="1:29" ht="15.75" customHeight="1">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72"/>
      <c r="AB389" s="72"/>
      <c r="AC389" s="72"/>
    </row>
    <row r="390" spans="1:29" ht="15.75" customHeight="1">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c r="AC390" s="72"/>
    </row>
    <row r="391" spans="1:29" ht="15.75" customHeight="1">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72"/>
      <c r="AB391" s="72"/>
      <c r="AC391" s="72"/>
    </row>
    <row r="392" spans="1:29" ht="15.75" customHeight="1">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c r="AC392" s="72"/>
    </row>
    <row r="393" spans="1:29" ht="15.75" customHeight="1">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c r="AC393" s="72"/>
    </row>
    <row r="394" spans="1:29" ht="15.75" customHeight="1">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c r="AC394" s="72"/>
    </row>
    <row r="395" spans="1:29" ht="15.75" customHeight="1">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72"/>
      <c r="AB395" s="72"/>
      <c r="AC395" s="72"/>
    </row>
    <row r="396" spans="1:29" ht="15.75" customHeight="1">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c r="AC396" s="72"/>
    </row>
    <row r="397" spans="1:29" ht="15.75" customHeight="1">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c r="AC397" s="72"/>
    </row>
    <row r="398" spans="1:29" ht="15.75" customHeight="1">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c r="AC398" s="72"/>
    </row>
    <row r="399" spans="1:29" ht="15.75" customHeight="1">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72"/>
      <c r="AB399" s="72"/>
      <c r="AC399" s="72"/>
    </row>
    <row r="400" spans="1:29" ht="15.75" customHeight="1">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c r="AC400" s="72"/>
    </row>
    <row r="401" spans="1:29" ht="15.75" customHeight="1">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c r="AC401" s="72"/>
    </row>
    <row r="402" spans="1:29" ht="15.75" customHeight="1">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c r="AC402" s="72"/>
    </row>
    <row r="403" spans="1:29" ht="15.75" customHeight="1">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72"/>
      <c r="AB403" s="72"/>
      <c r="AC403" s="72"/>
    </row>
    <row r="404" spans="1:29" ht="15.75" customHeight="1">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c r="AC404" s="72"/>
    </row>
    <row r="405" spans="1:29" ht="15.75" customHeight="1">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72"/>
      <c r="AB405" s="72"/>
      <c r="AC405" s="72"/>
    </row>
    <row r="406" spans="1:29" ht="15.75" customHeight="1">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c r="AC406" s="72"/>
    </row>
    <row r="407" spans="1:29" ht="15.75" customHeight="1">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72"/>
      <c r="AB407" s="72"/>
      <c r="AC407" s="72"/>
    </row>
    <row r="408" spans="1:29" ht="15.75" customHeight="1">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c r="AC408" s="72"/>
    </row>
    <row r="409" spans="1:29" ht="15.75" customHeight="1">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72"/>
      <c r="AB409" s="72"/>
      <c r="AC409" s="72"/>
    </row>
    <row r="410" spans="1:29" ht="15.75" customHeight="1">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c r="AC410" s="72"/>
    </row>
    <row r="411" spans="1:29" ht="15.75" customHeight="1">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72"/>
      <c r="AB411" s="72"/>
      <c r="AC411" s="72"/>
    </row>
    <row r="412" spans="1:29" ht="15.75" customHeight="1">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row>
    <row r="413" spans="1:29" ht="15.75" customHeight="1">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72"/>
      <c r="AB413" s="72"/>
      <c r="AC413" s="72"/>
    </row>
    <row r="414" spans="1:29" ht="15.75" customHeight="1">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c r="AC414" s="72"/>
    </row>
    <row r="415" spans="1:29" ht="15.75" customHeight="1">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72"/>
      <c r="AB415" s="72"/>
      <c r="AC415" s="72"/>
    </row>
    <row r="416" spans="1:29" ht="15.75" customHeight="1">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c r="AC416" s="72"/>
    </row>
    <row r="417" spans="1:29" ht="15.75" customHeight="1">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72"/>
      <c r="AB417" s="72"/>
      <c r="AC417" s="72"/>
    </row>
    <row r="418" spans="1:29" ht="15.75" customHeight="1">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c r="AC418" s="72"/>
    </row>
    <row r="419" spans="1:29" ht="15.75" customHeight="1">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c r="AC419" s="72"/>
    </row>
    <row r="420" spans="1:29" ht="15.75" customHeight="1">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c r="AC420" s="72"/>
    </row>
    <row r="421" spans="1:29" ht="15.75" customHeight="1">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72"/>
      <c r="AB421" s="72"/>
      <c r="AC421" s="72"/>
    </row>
    <row r="422" spans="1:29" ht="15.75" customHeight="1">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c r="AC422" s="72"/>
    </row>
    <row r="423" spans="1:29" ht="15.75" customHeight="1">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72"/>
      <c r="AB423" s="72"/>
      <c r="AC423" s="72"/>
    </row>
    <row r="424" spans="1:29" ht="15.75" customHeight="1">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c r="AC424" s="72"/>
    </row>
    <row r="425" spans="1:29" ht="15.75" customHeight="1">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c r="AC425" s="72"/>
    </row>
    <row r="426" spans="1:29" ht="15.75" customHeight="1">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c r="AC426" s="72"/>
    </row>
    <row r="427" spans="1:29" ht="15.75" customHeight="1">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c r="AC427" s="72"/>
    </row>
    <row r="428" spans="1:29" ht="15.75" customHeight="1">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c r="AC428" s="72"/>
    </row>
    <row r="429" spans="1:29" ht="15.75" customHeight="1">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c r="AC429" s="72"/>
    </row>
    <row r="430" spans="1:29" ht="15.75" customHeight="1">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c r="AC430" s="72"/>
    </row>
    <row r="431" spans="1:29" ht="15.75" customHeight="1">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72"/>
      <c r="AB431" s="72"/>
      <c r="AC431" s="72"/>
    </row>
    <row r="432" spans="1:29" ht="15.75" customHeight="1">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c r="AC432" s="72"/>
    </row>
    <row r="433" spans="1:29" ht="15.75" customHeight="1">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72"/>
      <c r="AB433" s="72"/>
      <c r="AC433" s="72"/>
    </row>
    <row r="434" spans="1:29" ht="15.75" customHeight="1">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c r="AC434" s="72"/>
    </row>
    <row r="435" spans="1:29" ht="15.75" customHeight="1">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72"/>
      <c r="AB435" s="72"/>
      <c r="AC435" s="72"/>
    </row>
    <row r="436" spans="1:29" ht="15.75" customHeight="1">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c r="AC436" s="72"/>
    </row>
    <row r="437" spans="1:29" ht="15.75" customHeight="1">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72"/>
      <c r="AB437" s="72"/>
      <c r="AC437" s="72"/>
    </row>
    <row r="438" spans="1:29" ht="15.75" customHeight="1">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c r="AC438" s="72"/>
    </row>
    <row r="439" spans="1:29" ht="15.75" customHeight="1">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72"/>
      <c r="AB439" s="72"/>
      <c r="AC439" s="72"/>
    </row>
    <row r="440" spans="1:29" ht="15.75" customHeight="1">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c r="AC440" s="72"/>
    </row>
    <row r="441" spans="1:29" ht="15.75" customHeight="1">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row>
    <row r="442" spans="1:29" ht="15.75" customHeight="1">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c r="AC442" s="72"/>
    </row>
    <row r="443" spans="1:29" ht="15.75" customHeight="1">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72"/>
      <c r="AB443" s="72"/>
      <c r="AC443" s="72"/>
    </row>
    <row r="444" spans="1:29" ht="15.75" customHeight="1">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c r="AC444" s="72"/>
    </row>
    <row r="445" spans="1:29" ht="15.75" customHeight="1">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72"/>
      <c r="AB445" s="72"/>
      <c r="AC445" s="72"/>
    </row>
    <row r="446" spans="1:29" ht="15.75" customHeight="1">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c r="AC446" s="72"/>
    </row>
    <row r="447" spans="1:29" ht="15.75" customHeight="1">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72"/>
      <c r="AB447" s="72"/>
      <c r="AC447" s="72"/>
    </row>
    <row r="448" spans="1:29" ht="15.75" customHeight="1">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c r="AC448" s="72"/>
    </row>
    <row r="449" spans="1:29" ht="15.75" customHeight="1">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72"/>
      <c r="AB449" s="72"/>
      <c r="AC449" s="72"/>
    </row>
    <row r="450" spans="1:29" ht="15.75" customHeight="1">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c r="AC450" s="72"/>
    </row>
    <row r="451" spans="1:29" ht="15.75" customHeight="1">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72"/>
      <c r="AB451" s="72"/>
      <c r="AC451" s="72"/>
    </row>
    <row r="452" spans="1:29" ht="15.75" customHeight="1">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c r="AC452" s="72"/>
    </row>
    <row r="453" spans="1:29" ht="15.75" customHeight="1">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72"/>
      <c r="AB453" s="72"/>
      <c r="AC453" s="72"/>
    </row>
    <row r="454" spans="1:29" ht="15.75" customHeight="1">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c r="AC454" s="72"/>
    </row>
    <row r="455" spans="1:29" ht="15.75" customHeight="1">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72"/>
      <c r="AB455" s="72"/>
      <c r="AC455" s="72"/>
    </row>
    <row r="456" spans="1:29" ht="15.75" customHeight="1">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c r="AC456" s="72"/>
    </row>
    <row r="457" spans="1:29" ht="15.75" customHeight="1">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72"/>
      <c r="AB457" s="72"/>
      <c r="AC457" s="72"/>
    </row>
    <row r="458" spans="1:29" ht="15.75" customHeight="1">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c r="AC458" s="72"/>
    </row>
    <row r="459" spans="1:29" ht="15.75" customHeight="1">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72"/>
      <c r="AB459" s="72"/>
      <c r="AC459" s="72"/>
    </row>
    <row r="460" spans="1:29" ht="15.75" customHeight="1">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c r="AC460" s="72"/>
    </row>
    <row r="461" spans="1:29" ht="15.75" customHeight="1">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72"/>
      <c r="AB461" s="72"/>
      <c r="AC461" s="72"/>
    </row>
    <row r="462" spans="1:29" ht="15.75" customHeight="1">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c r="AC462" s="72"/>
    </row>
    <row r="463" spans="1:29" ht="15.75" customHeight="1">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72"/>
      <c r="AB463" s="72"/>
      <c r="AC463" s="72"/>
    </row>
    <row r="464" spans="1:29" ht="15.75" customHeight="1">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c r="AC464" s="72"/>
    </row>
    <row r="465" spans="1:29" ht="15.75" customHeight="1">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72"/>
      <c r="AB465" s="72"/>
      <c r="AC465" s="72"/>
    </row>
    <row r="466" spans="1:29" ht="15.75" customHeight="1">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c r="AC466" s="72"/>
    </row>
    <row r="467" spans="1:29" ht="15.75" customHeight="1">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c r="AC467" s="72"/>
    </row>
    <row r="468" spans="1:29" ht="15.75" customHeight="1">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c r="AC468" s="72"/>
    </row>
    <row r="469" spans="1:29" ht="15.75" customHeight="1">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c r="AC469" s="72"/>
    </row>
    <row r="470" spans="1:29" ht="15.75" customHeight="1">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row>
    <row r="471" spans="1:29" ht="15.75" customHeight="1">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72"/>
      <c r="AB471" s="72"/>
      <c r="AC471" s="72"/>
    </row>
    <row r="472" spans="1:29" ht="15.75" customHeight="1">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c r="AC472" s="72"/>
    </row>
    <row r="473" spans="1:29" ht="15.75" customHeight="1">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72"/>
      <c r="AB473" s="72"/>
      <c r="AC473" s="72"/>
    </row>
    <row r="474" spans="1:29" ht="15.75" customHeight="1">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c r="AC474" s="72"/>
    </row>
    <row r="475" spans="1:29" ht="15.75" customHeight="1">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72"/>
      <c r="AB475" s="72"/>
      <c r="AC475" s="72"/>
    </row>
    <row r="476" spans="1:29" ht="15.75" customHeight="1">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c r="AC476" s="72"/>
    </row>
    <row r="477" spans="1:29" ht="15.75" customHeight="1">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72"/>
      <c r="AB477" s="72"/>
      <c r="AC477" s="72"/>
    </row>
    <row r="478" spans="1:29" ht="15.75" customHeight="1">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c r="AC478" s="72"/>
    </row>
    <row r="479" spans="1:29" ht="15.75" customHeight="1">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72"/>
      <c r="AB479" s="72"/>
      <c r="AC479" s="72"/>
    </row>
    <row r="480" spans="1:29" ht="15.75" customHeight="1">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c r="AC480" s="72"/>
    </row>
    <row r="481" spans="1:29" ht="15.75" customHeight="1">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72"/>
      <c r="AB481" s="72"/>
      <c r="AC481" s="72"/>
    </row>
    <row r="482" spans="1:29" ht="15.75" customHeight="1">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c r="AC482" s="72"/>
    </row>
    <row r="483" spans="1:29" ht="15.75" customHeight="1">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72"/>
      <c r="AB483" s="72"/>
      <c r="AC483" s="72"/>
    </row>
    <row r="484" spans="1:29" ht="15.75" customHeight="1">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c r="AC484" s="72"/>
    </row>
    <row r="485" spans="1:29" ht="15.75" customHeight="1">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72"/>
      <c r="AB485" s="72"/>
      <c r="AC485" s="72"/>
    </row>
    <row r="486" spans="1:29" ht="15.75" customHeight="1">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c r="AC486" s="72"/>
    </row>
    <row r="487" spans="1:29" ht="15.75" customHeight="1">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72"/>
      <c r="AB487" s="72"/>
      <c r="AC487" s="72"/>
    </row>
    <row r="488" spans="1:29" ht="15.75" customHeight="1">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c r="AC488" s="72"/>
    </row>
    <row r="489" spans="1:29" ht="15.75" customHeight="1">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c r="AC489" s="72"/>
    </row>
    <row r="490" spans="1:29" ht="15.75" customHeight="1">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c r="AC490" s="72"/>
    </row>
    <row r="491" spans="1:29" ht="15.75" customHeight="1">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72"/>
      <c r="AB491" s="72"/>
      <c r="AC491" s="72"/>
    </row>
    <row r="492" spans="1:29" ht="15.75" customHeight="1">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c r="AC492" s="72"/>
    </row>
    <row r="493" spans="1:29" ht="15.75" customHeight="1">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72"/>
      <c r="AB493" s="72"/>
      <c r="AC493" s="72"/>
    </row>
    <row r="494" spans="1:29" ht="15.75" customHeight="1">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c r="AC494" s="72"/>
    </row>
    <row r="495" spans="1:29" ht="15.75" customHeight="1">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72"/>
      <c r="AB495" s="72"/>
      <c r="AC495" s="72"/>
    </row>
    <row r="496" spans="1:29" ht="15.75" customHeight="1">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c r="AC496" s="72"/>
    </row>
    <row r="497" spans="1:29" ht="15.75" customHeight="1">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row>
    <row r="498" spans="1:29" ht="15.75" customHeight="1">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c r="AC498" s="72"/>
    </row>
    <row r="499" spans="1:29" ht="15.75" customHeight="1">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row>
    <row r="500" spans="1:29" ht="15.75" customHeight="1">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c r="AC500" s="72"/>
    </row>
    <row r="501" spans="1:29" ht="15.75" customHeight="1">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72"/>
      <c r="AB501" s="72"/>
      <c r="AC501" s="72"/>
    </row>
    <row r="502" spans="1:29" ht="15.75" customHeight="1">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c r="AC502" s="72"/>
    </row>
    <row r="503" spans="1:29" ht="15.75" customHeight="1">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72"/>
      <c r="AB503" s="72"/>
      <c r="AC503" s="72"/>
    </row>
    <row r="504" spans="1:29" ht="15.75" customHeight="1">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c r="AC504" s="72"/>
    </row>
    <row r="505" spans="1:29" ht="15.75" customHeight="1">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c r="AC505" s="72"/>
    </row>
    <row r="506" spans="1:29" ht="15.75" customHeight="1">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c r="AC506" s="72"/>
    </row>
    <row r="507" spans="1:29" ht="15.75" customHeight="1">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c r="AC507" s="72"/>
    </row>
    <row r="508" spans="1:29" ht="15.75" customHeight="1">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c r="AC508" s="72"/>
    </row>
    <row r="509" spans="1:29" ht="15.75" customHeight="1">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c r="AA509" s="72"/>
      <c r="AB509" s="72"/>
      <c r="AC509" s="72"/>
    </row>
    <row r="510" spans="1:29" ht="15.75" customHeight="1">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c r="AC510" s="72"/>
    </row>
    <row r="511" spans="1:29" ht="15.75" customHeight="1">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c r="AA511" s="72"/>
      <c r="AB511" s="72"/>
      <c r="AC511" s="72"/>
    </row>
    <row r="512" spans="1:29" ht="15.75" customHeight="1">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c r="AC512" s="72"/>
    </row>
    <row r="513" spans="1:29" ht="15.75" customHeight="1">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c r="AA513" s="72"/>
      <c r="AB513" s="72"/>
      <c r="AC513" s="72"/>
    </row>
    <row r="514" spans="1:29" ht="15.75" customHeight="1">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c r="AC514" s="72"/>
    </row>
    <row r="515" spans="1:29" ht="15.75" customHeight="1">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c r="AA515" s="72"/>
      <c r="AB515" s="72"/>
      <c r="AC515" s="72"/>
    </row>
    <row r="516" spans="1:29" ht="15.75" customHeight="1">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c r="AC516" s="72"/>
    </row>
    <row r="517" spans="1:29" ht="15.75" customHeight="1">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c r="AA517" s="72"/>
      <c r="AB517" s="72"/>
      <c r="AC517" s="72"/>
    </row>
    <row r="518" spans="1:29" ht="15.75" customHeight="1">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c r="AC518" s="72"/>
    </row>
    <row r="519" spans="1:29" ht="15.75" customHeight="1">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c r="AA519" s="72"/>
      <c r="AB519" s="72"/>
      <c r="AC519" s="72"/>
    </row>
    <row r="520" spans="1:29" ht="15.75" customHeight="1">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c r="AC520" s="72"/>
    </row>
    <row r="521" spans="1:29" ht="15.75" customHeight="1">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c r="AA521" s="72"/>
      <c r="AB521" s="72"/>
      <c r="AC521" s="72"/>
    </row>
    <row r="522" spans="1:29" ht="15.75" customHeight="1">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c r="AC522" s="72"/>
    </row>
    <row r="523" spans="1:29" ht="15.75" customHeight="1">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c r="AA523" s="72"/>
      <c r="AB523" s="72"/>
      <c r="AC523" s="72"/>
    </row>
    <row r="524" spans="1:29" ht="15.75" customHeight="1">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c r="AC524" s="72"/>
    </row>
    <row r="525" spans="1:29" ht="15.75" customHeight="1">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c r="AA525" s="72"/>
      <c r="AB525" s="72"/>
      <c r="AC525" s="72"/>
    </row>
    <row r="526" spans="1:29" ht="15.75" customHeight="1">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c r="AC526" s="72"/>
    </row>
    <row r="527" spans="1:29" ht="15.75" customHeight="1">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c r="AA527" s="72"/>
      <c r="AB527" s="72"/>
      <c r="AC527" s="72"/>
    </row>
    <row r="528" spans="1:29" ht="15.75" customHeight="1">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row>
    <row r="529" spans="1:29" ht="15.75" customHeight="1">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c r="AA529" s="72"/>
      <c r="AB529" s="72"/>
      <c r="AC529" s="72"/>
    </row>
    <row r="530" spans="1:29" ht="15.75" customHeight="1">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c r="AC530" s="72"/>
    </row>
    <row r="531" spans="1:29" ht="15.75" customHeight="1">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c r="AA531" s="72"/>
      <c r="AB531" s="72"/>
      <c r="AC531" s="72"/>
    </row>
    <row r="532" spans="1:29" ht="15.75" customHeight="1">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c r="AC532" s="72"/>
    </row>
    <row r="533" spans="1:29" ht="15.75" customHeight="1">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c r="AA533" s="72"/>
      <c r="AB533" s="72"/>
      <c r="AC533" s="72"/>
    </row>
    <row r="534" spans="1:29" ht="15.75" customHeight="1">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c r="AC534" s="72"/>
    </row>
    <row r="535" spans="1:29" ht="15.75" customHeight="1">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c r="AA535" s="72"/>
      <c r="AB535" s="72"/>
      <c r="AC535" s="72"/>
    </row>
    <row r="536" spans="1:29" ht="15.75" customHeight="1">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c r="AC536" s="72"/>
    </row>
    <row r="537" spans="1:29" ht="15.75" customHeight="1">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c r="AA537" s="72"/>
      <c r="AB537" s="72"/>
      <c r="AC537" s="72"/>
    </row>
    <row r="538" spans="1:29" ht="15.75" customHeight="1">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c r="AC538" s="72"/>
    </row>
    <row r="539" spans="1:29" ht="15.75" customHeight="1">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c r="AA539" s="72"/>
      <c r="AB539" s="72"/>
      <c r="AC539" s="72"/>
    </row>
    <row r="540" spans="1:29" ht="15.75" customHeight="1">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c r="AC540" s="72"/>
    </row>
    <row r="541" spans="1:29" ht="15.75" customHeight="1">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c r="AA541" s="72"/>
      <c r="AB541" s="72"/>
      <c r="AC541" s="72"/>
    </row>
    <row r="542" spans="1:29" ht="15.75" customHeight="1">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c r="AC542" s="72"/>
    </row>
    <row r="543" spans="1:29" ht="15.75" customHeight="1">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c r="AC543" s="72"/>
    </row>
    <row r="544" spans="1:29" ht="15.75" customHeight="1">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c r="AC544" s="72"/>
    </row>
    <row r="545" spans="1:29" ht="15.75" customHeight="1">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c r="AC545" s="72"/>
    </row>
    <row r="546" spans="1:29" ht="15.75" customHeight="1">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c r="AC546" s="72"/>
    </row>
    <row r="547" spans="1:29" ht="15.75" customHeight="1">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c r="AC547" s="72"/>
    </row>
    <row r="548" spans="1:29" ht="15.75" customHeight="1">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c r="AC548" s="72"/>
    </row>
    <row r="549" spans="1:29" ht="15.75" customHeight="1">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c r="AC549" s="72"/>
    </row>
    <row r="550" spans="1:29" ht="15.75" customHeight="1">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c r="AC550" s="72"/>
    </row>
    <row r="551" spans="1:29" ht="15.75" customHeight="1">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c r="AA551" s="72"/>
      <c r="AB551" s="72"/>
      <c r="AC551" s="72"/>
    </row>
    <row r="552" spans="1:29" ht="15.75" customHeight="1">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c r="AC552" s="72"/>
    </row>
    <row r="553" spans="1:29" ht="15.75" customHeight="1">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c r="AA553" s="72"/>
      <c r="AB553" s="72"/>
      <c r="AC553" s="72"/>
    </row>
    <row r="554" spans="1:29" ht="15.75" customHeight="1">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c r="AC554" s="72"/>
    </row>
    <row r="555" spans="1:29" ht="15.75" customHeight="1">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c r="AA555" s="72"/>
      <c r="AB555" s="72"/>
      <c r="AC555" s="72"/>
    </row>
    <row r="556" spans="1:29" ht="15.75" customHeight="1">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c r="AC556" s="72"/>
    </row>
    <row r="557" spans="1:29" ht="15.75" customHeight="1">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c r="AA557" s="72"/>
      <c r="AB557" s="72"/>
      <c r="AC557" s="72"/>
    </row>
    <row r="558" spans="1:29" ht="15.75" customHeight="1">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c r="AC558" s="72"/>
    </row>
    <row r="559" spans="1:29" ht="15.75" customHeight="1">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c r="AA559" s="72"/>
      <c r="AB559" s="72"/>
      <c r="AC559" s="72"/>
    </row>
    <row r="560" spans="1:29" ht="15.75" customHeight="1">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c r="AC560" s="72"/>
    </row>
    <row r="561" spans="1:29" ht="15.75" customHeight="1">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c r="AA561" s="72"/>
      <c r="AB561" s="72"/>
      <c r="AC561" s="72"/>
    </row>
    <row r="562" spans="1:29" ht="15.75" customHeight="1">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c r="AC562" s="72"/>
    </row>
    <row r="563" spans="1:29" ht="15.75" customHeight="1">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c r="AA563" s="72"/>
      <c r="AB563" s="72"/>
      <c r="AC563" s="72"/>
    </row>
    <row r="564" spans="1:29" ht="15.75" customHeight="1">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c r="AC564" s="72"/>
    </row>
    <row r="565" spans="1:29" ht="15.75" customHeight="1">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c r="AA565" s="72"/>
      <c r="AB565" s="72"/>
      <c r="AC565" s="72"/>
    </row>
    <row r="566" spans="1:29" ht="15.75" customHeight="1">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c r="AC566" s="72"/>
    </row>
    <row r="567" spans="1:29" ht="15.75" customHeight="1">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c r="AA567" s="72"/>
      <c r="AB567" s="72"/>
      <c r="AC567" s="72"/>
    </row>
    <row r="568" spans="1:29" ht="15.75" customHeight="1">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c r="AC568" s="72"/>
    </row>
    <row r="569" spans="1:29" ht="15.75" customHeight="1">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c r="AA569" s="72"/>
      <c r="AB569" s="72"/>
      <c r="AC569" s="72"/>
    </row>
    <row r="570" spans="1:29" ht="15.75" customHeight="1">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c r="AC570" s="72"/>
    </row>
    <row r="571" spans="1:29" ht="15.75" customHeight="1">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c r="AA571" s="72"/>
      <c r="AB571" s="72"/>
      <c r="AC571" s="72"/>
    </row>
    <row r="572" spans="1:29" ht="15.75" customHeight="1">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c r="AC572" s="72"/>
    </row>
    <row r="573" spans="1:29" ht="15.75" customHeight="1">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c r="AA573" s="72"/>
      <c r="AB573" s="72"/>
      <c r="AC573" s="72"/>
    </row>
    <row r="574" spans="1:29" ht="15.75" customHeight="1">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c r="AC574" s="72"/>
    </row>
    <row r="575" spans="1:29" ht="15.75" customHeight="1">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c r="AA575" s="72"/>
      <c r="AB575" s="72"/>
      <c r="AC575" s="72"/>
    </row>
    <row r="576" spans="1:29" ht="15.75" customHeight="1">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c r="AC576" s="72"/>
    </row>
    <row r="577" spans="1:29" ht="15.75" customHeight="1">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c r="AA577" s="72"/>
      <c r="AB577" s="72"/>
      <c r="AC577" s="72"/>
    </row>
    <row r="578" spans="1:29" ht="15.75" customHeight="1">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c r="AC578" s="72"/>
    </row>
    <row r="579" spans="1:29" ht="15.75" customHeight="1">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c r="AA579" s="72"/>
      <c r="AB579" s="72"/>
      <c r="AC579" s="72"/>
    </row>
    <row r="580" spans="1:29" ht="15.75" customHeight="1">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c r="AC580" s="72"/>
    </row>
    <row r="581" spans="1:29" ht="15.75" customHeight="1">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c r="AA581" s="72"/>
      <c r="AB581" s="72"/>
      <c r="AC581" s="72"/>
    </row>
    <row r="582" spans="1:29" ht="15.75" customHeight="1">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c r="AC582" s="72"/>
    </row>
    <row r="583" spans="1:29" ht="15.75" customHeight="1">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c r="AA583" s="72"/>
      <c r="AB583" s="72"/>
      <c r="AC583" s="72"/>
    </row>
    <row r="584" spans="1:29" ht="15.75" customHeight="1">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c r="AC584" s="72"/>
    </row>
    <row r="585" spans="1:29" ht="15.75" customHeight="1">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c r="AA585" s="72"/>
      <c r="AB585" s="72"/>
      <c r="AC585" s="72"/>
    </row>
    <row r="586" spans="1:29" ht="15.75" customHeight="1">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c r="AC586" s="72"/>
    </row>
    <row r="587" spans="1:29" ht="15.75" customHeight="1">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c r="AA587" s="72"/>
      <c r="AB587" s="72"/>
      <c r="AC587" s="72"/>
    </row>
    <row r="588" spans="1:29" ht="15.75" customHeight="1">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c r="AC588" s="72"/>
    </row>
    <row r="589" spans="1:29" ht="15.75" customHeight="1">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c r="AA589" s="72"/>
      <c r="AB589" s="72"/>
      <c r="AC589" s="72"/>
    </row>
    <row r="590" spans="1:29" ht="15.75" customHeight="1">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c r="AC590" s="72"/>
    </row>
    <row r="591" spans="1:29" ht="15.75" customHeight="1">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c r="AA591" s="72"/>
      <c r="AB591" s="72"/>
      <c r="AC591" s="72"/>
    </row>
    <row r="592" spans="1:29" ht="15.75" customHeight="1">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c r="AC592" s="72"/>
    </row>
    <row r="593" spans="1:29" ht="15.75" customHeight="1">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c r="AA593" s="72"/>
      <c r="AB593" s="72"/>
      <c r="AC593" s="72"/>
    </row>
    <row r="594" spans="1:29" ht="15.75" customHeight="1">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c r="AC594" s="72"/>
    </row>
    <row r="595" spans="1:29" ht="15.75" customHeight="1">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c r="AA595" s="72"/>
      <c r="AB595" s="72"/>
      <c r="AC595" s="72"/>
    </row>
    <row r="596" spans="1:29" ht="15.75" customHeight="1">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c r="AC596" s="72"/>
    </row>
    <row r="597" spans="1:29" ht="15.75" customHeight="1">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c r="AC597" s="72"/>
    </row>
    <row r="598" spans="1:29" ht="15.75" customHeight="1">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c r="AC598" s="72"/>
    </row>
    <row r="599" spans="1:29" ht="15.75" customHeight="1">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c r="AA599" s="72"/>
      <c r="AB599" s="72"/>
      <c r="AC599" s="72"/>
    </row>
    <row r="600" spans="1:29" ht="15.75" customHeight="1">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c r="AC600" s="72"/>
    </row>
    <row r="601" spans="1:29" ht="15.75" customHeight="1">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c r="AA601" s="72"/>
      <c r="AB601" s="72"/>
      <c r="AC601" s="72"/>
    </row>
    <row r="602" spans="1:29" ht="15.75" customHeight="1">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c r="AC602" s="72"/>
    </row>
    <row r="603" spans="1:29" ht="15.75" customHeight="1">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c r="AA603" s="72"/>
      <c r="AB603" s="72"/>
      <c r="AC603" s="72"/>
    </row>
    <row r="604" spans="1:29" ht="15.75" customHeight="1">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c r="AC604" s="72"/>
    </row>
    <row r="605" spans="1:29" ht="15.75" customHeight="1">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c r="AA605" s="72"/>
      <c r="AB605" s="72"/>
      <c r="AC605" s="72"/>
    </row>
    <row r="606" spans="1:29" ht="15.75" customHeight="1">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c r="AC606" s="72"/>
    </row>
    <row r="607" spans="1:29" ht="15.75" customHeight="1">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c r="AA607" s="72"/>
      <c r="AB607" s="72"/>
      <c r="AC607" s="72"/>
    </row>
    <row r="608" spans="1:29" ht="15.75" customHeight="1">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c r="AC608" s="72"/>
    </row>
    <row r="609" spans="1:29" ht="15.75" customHeight="1">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c r="AA609" s="72"/>
      <c r="AB609" s="72"/>
      <c r="AC609" s="72"/>
    </row>
    <row r="610" spans="1:29" ht="15.75" customHeight="1">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c r="AC610" s="72"/>
    </row>
    <row r="611" spans="1:29" ht="15.75" customHeight="1">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c r="AA611" s="72"/>
      <c r="AB611" s="72"/>
      <c r="AC611" s="72"/>
    </row>
    <row r="612" spans="1:29" ht="15.75" customHeight="1">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c r="AC612" s="72"/>
    </row>
    <row r="613" spans="1:29" ht="15.75" customHeight="1">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c r="AA613" s="72"/>
      <c r="AB613" s="72"/>
      <c r="AC613" s="72"/>
    </row>
    <row r="614" spans="1:29" ht="15.75" customHeight="1">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c r="AC614" s="72"/>
    </row>
    <row r="615" spans="1:29" ht="15.75" customHeight="1">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c r="AA615" s="72"/>
      <c r="AB615" s="72"/>
      <c r="AC615" s="72"/>
    </row>
    <row r="616" spans="1:29" ht="15.75" customHeight="1">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c r="AC616" s="72"/>
    </row>
    <row r="617" spans="1:29" ht="15.75" customHeight="1">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c r="AA617" s="72"/>
      <c r="AB617" s="72"/>
      <c r="AC617" s="72"/>
    </row>
    <row r="618" spans="1:29" ht="15.75" customHeight="1">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c r="AC618" s="72"/>
    </row>
    <row r="619" spans="1:29" ht="15.75" customHeight="1">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c r="AA619" s="72"/>
      <c r="AB619" s="72"/>
      <c r="AC619" s="72"/>
    </row>
    <row r="620" spans="1:29" ht="15.75" customHeight="1">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c r="AC620" s="72"/>
    </row>
    <row r="621" spans="1:29" ht="15.75" customHeight="1">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c r="AA621" s="72"/>
      <c r="AB621" s="72"/>
      <c r="AC621" s="72"/>
    </row>
    <row r="622" spans="1:29" ht="15.75" customHeight="1">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c r="AC622" s="72"/>
    </row>
    <row r="623" spans="1:29" ht="15.75" customHeight="1">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c r="AA623" s="72"/>
      <c r="AB623" s="72"/>
      <c r="AC623" s="72"/>
    </row>
    <row r="624" spans="1:29" ht="15.75" customHeight="1">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c r="AC624" s="72"/>
    </row>
    <row r="625" spans="1:29" ht="15.75" customHeight="1">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c r="AA625" s="72"/>
      <c r="AB625" s="72"/>
      <c r="AC625" s="72"/>
    </row>
    <row r="626" spans="1:29" ht="15.75" customHeight="1">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c r="AC626" s="72"/>
    </row>
    <row r="627" spans="1:29" ht="15.75" customHeight="1">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c r="AC627" s="72"/>
    </row>
    <row r="628" spans="1:29" ht="15.75" customHeight="1">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c r="AC628" s="72"/>
    </row>
    <row r="629" spans="1:29" ht="15.75" customHeight="1">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c r="AA629" s="72"/>
      <c r="AB629" s="72"/>
      <c r="AC629" s="72"/>
    </row>
    <row r="630" spans="1:29" ht="15.75" customHeight="1">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c r="AC630" s="72"/>
    </row>
    <row r="631" spans="1:29" ht="15.75" customHeight="1">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c r="AA631" s="72"/>
      <c r="AB631" s="72"/>
      <c r="AC631" s="72"/>
    </row>
    <row r="632" spans="1:29" ht="15.75" customHeight="1">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c r="AC632" s="72"/>
    </row>
    <row r="633" spans="1:29" ht="15.75" customHeight="1">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c r="AA633" s="72"/>
      <c r="AB633" s="72"/>
      <c r="AC633" s="72"/>
    </row>
    <row r="634" spans="1:29" ht="15.75" customHeight="1">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c r="AC634" s="72"/>
    </row>
    <row r="635" spans="1:29" ht="15.75" customHeight="1">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c r="AA635" s="72"/>
      <c r="AB635" s="72"/>
      <c r="AC635" s="72"/>
    </row>
    <row r="636" spans="1:29" ht="15.75" customHeight="1">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c r="AC636" s="72"/>
    </row>
    <row r="637" spans="1:29" ht="15.75" customHeight="1">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c r="AA637" s="72"/>
      <c r="AB637" s="72"/>
      <c r="AC637" s="72"/>
    </row>
    <row r="638" spans="1:29" ht="15.75" customHeight="1">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c r="AC638" s="72"/>
    </row>
    <row r="639" spans="1:29" ht="15.75" customHeight="1">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c r="AA639" s="72"/>
      <c r="AB639" s="72"/>
      <c r="AC639" s="72"/>
    </row>
    <row r="640" spans="1:29" ht="15.75" customHeight="1">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c r="AC640" s="72"/>
    </row>
    <row r="641" spans="1:29" ht="15.75" customHeight="1">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c r="AA641" s="72"/>
      <c r="AB641" s="72"/>
      <c r="AC641" s="72"/>
    </row>
    <row r="642" spans="1:29" ht="15.75" customHeight="1">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c r="AC642" s="72"/>
    </row>
    <row r="643" spans="1:29" ht="15.75" customHeight="1">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c r="AA643" s="72"/>
      <c r="AB643" s="72"/>
      <c r="AC643" s="72"/>
    </row>
    <row r="644" spans="1:29" ht="15.75" customHeight="1">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c r="AC644" s="72"/>
    </row>
    <row r="645" spans="1:29" ht="15.75" customHeight="1">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c r="AC645" s="72"/>
    </row>
    <row r="646" spans="1:29" ht="15.75" customHeight="1">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c r="AC646" s="72"/>
    </row>
    <row r="647" spans="1:29" ht="15.75" customHeight="1">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c r="AA647" s="72"/>
      <c r="AB647" s="72"/>
      <c r="AC647" s="72"/>
    </row>
    <row r="648" spans="1:29" ht="15.75" customHeight="1">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c r="AC648" s="72"/>
    </row>
    <row r="649" spans="1:29" ht="15.75" customHeight="1">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c r="AA649" s="72"/>
      <c r="AB649" s="72"/>
      <c r="AC649" s="72"/>
    </row>
    <row r="650" spans="1:29" ht="15.75" customHeight="1">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c r="AC650" s="72"/>
    </row>
    <row r="651" spans="1:29" ht="15.75" customHeight="1">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c r="AA651" s="72"/>
      <c r="AB651" s="72"/>
      <c r="AC651" s="72"/>
    </row>
    <row r="652" spans="1:29" ht="15.75" customHeight="1">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c r="AC652" s="72"/>
    </row>
    <row r="653" spans="1:29" ht="15.75" customHeight="1">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c r="AA653" s="72"/>
      <c r="AB653" s="72"/>
      <c r="AC653" s="72"/>
    </row>
    <row r="654" spans="1:29" ht="15.75" customHeight="1">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c r="AC654" s="72"/>
    </row>
    <row r="655" spans="1:29" ht="15.75" customHeight="1">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c r="AA655" s="72"/>
      <c r="AB655" s="72"/>
      <c r="AC655" s="72"/>
    </row>
    <row r="656" spans="1:29" ht="15.75" customHeight="1">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c r="AC656" s="72"/>
    </row>
    <row r="657" spans="1:29" ht="15.75" customHeight="1">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c r="AA657" s="72"/>
      <c r="AB657" s="72"/>
      <c r="AC657" s="72"/>
    </row>
    <row r="658" spans="1:29" ht="15.75" customHeight="1">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c r="AC658" s="72"/>
    </row>
    <row r="659" spans="1:29" ht="15.75" customHeight="1">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c r="AA659" s="72"/>
      <c r="AB659" s="72"/>
      <c r="AC659" s="72"/>
    </row>
    <row r="660" spans="1:29" ht="15.75" customHeight="1">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c r="AC660" s="72"/>
    </row>
    <row r="661" spans="1:29" ht="15.75" customHeight="1">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c r="AA661" s="72"/>
      <c r="AB661" s="72"/>
      <c r="AC661" s="72"/>
    </row>
    <row r="662" spans="1:29" ht="15.75" customHeight="1">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c r="AC662" s="72"/>
    </row>
    <row r="663" spans="1:29" ht="15.75" customHeight="1">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c r="AA663" s="72"/>
      <c r="AB663" s="72"/>
      <c r="AC663" s="72"/>
    </row>
    <row r="664" spans="1:29" ht="15.75" customHeight="1">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c r="AC664" s="72"/>
    </row>
    <row r="665" spans="1:29" ht="15.75" customHeight="1">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c r="AA665" s="72"/>
      <c r="AB665" s="72"/>
      <c r="AC665" s="72"/>
    </row>
    <row r="666" spans="1:29" ht="15.75" customHeight="1">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c r="AC666" s="72"/>
    </row>
    <row r="667" spans="1:29" ht="15.75" customHeight="1">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c r="AA667" s="72"/>
      <c r="AB667" s="72"/>
      <c r="AC667" s="72"/>
    </row>
    <row r="668" spans="1:29" ht="15.75" customHeight="1">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c r="AC668" s="72"/>
    </row>
    <row r="669" spans="1:29" ht="15.75" customHeight="1">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c r="AA669" s="72"/>
      <c r="AB669" s="72"/>
      <c r="AC669" s="72"/>
    </row>
    <row r="670" spans="1:29" ht="15.75" customHeight="1">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c r="AC670" s="72"/>
    </row>
    <row r="671" spans="1:29" ht="15.75" customHeight="1">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c r="AA671" s="72"/>
      <c r="AB671" s="72"/>
      <c r="AC671" s="72"/>
    </row>
    <row r="672" spans="1:29" ht="15.75" customHeight="1">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c r="AC672" s="72"/>
    </row>
    <row r="673" spans="1:29" ht="15.75" customHeight="1">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c r="AA673" s="72"/>
      <c r="AB673" s="72"/>
      <c r="AC673" s="72"/>
    </row>
    <row r="674" spans="1:29" ht="15.75" customHeight="1">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c r="AC674" s="72"/>
    </row>
    <row r="675" spans="1:29" ht="15.75" customHeight="1">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c r="AA675" s="72"/>
      <c r="AB675" s="72"/>
      <c r="AC675" s="72"/>
    </row>
    <row r="676" spans="1:29" ht="15.75" customHeight="1">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c r="AC676" s="72"/>
    </row>
    <row r="677" spans="1:29" ht="15.75" customHeight="1">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c r="AA677" s="72"/>
      <c r="AB677" s="72"/>
      <c r="AC677" s="72"/>
    </row>
    <row r="678" spans="1:29" ht="15.75" customHeight="1">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c r="AC678" s="72"/>
    </row>
    <row r="679" spans="1:29" ht="15.75" customHeight="1">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c r="AA679" s="72"/>
      <c r="AB679" s="72"/>
      <c r="AC679" s="72"/>
    </row>
    <row r="680" spans="1:29" ht="15.75" customHeight="1">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c r="AC680" s="72"/>
    </row>
    <row r="681" spans="1:29" ht="15.75" customHeight="1">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c r="AA681" s="72"/>
      <c r="AB681" s="72"/>
      <c r="AC681" s="72"/>
    </row>
    <row r="682" spans="1:29" ht="15.75" customHeight="1">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c r="AC682" s="72"/>
    </row>
    <row r="683" spans="1:29" ht="15.75" customHeight="1">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c r="AC683" s="72"/>
    </row>
    <row r="684" spans="1:29" ht="15.75" customHeight="1">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c r="AC684" s="72"/>
    </row>
    <row r="685" spans="1:29" ht="15.75" customHeight="1">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c r="AA685" s="72"/>
      <c r="AB685" s="72"/>
      <c r="AC685" s="72"/>
    </row>
    <row r="686" spans="1:29" ht="15.75" customHeight="1">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c r="AC686" s="72"/>
    </row>
    <row r="687" spans="1:29" ht="15.75" customHeight="1">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c r="AA687" s="72"/>
      <c r="AB687" s="72"/>
      <c r="AC687" s="72"/>
    </row>
    <row r="688" spans="1:29" ht="15.75" customHeight="1">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c r="AC688" s="72"/>
    </row>
    <row r="689" spans="1:29" ht="15.75" customHeight="1">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c r="AA689" s="72"/>
      <c r="AB689" s="72"/>
      <c r="AC689" s="72"/>
    </row>
    <row r="690" spans="1:29" ht="15.75" customHeight="1">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c r="AC690" s="72"/>
    </row>
    <row r="691" spans="1:29" ht="15.75" customHeight="1">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c r="AA691" s="72"/>
      <c r="AB691" s="72"/>
      <c r="AC691" s="72"/>
    </row>
    <row r="692" spans="1:29" ht="15.75" customHeight="1">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c r="AC692" s="72"/>
    </row>
    <row r="693" spans="1:29" ht="15.75" customHeight="1">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c r="AA693" s="72"/>
      <c r="AB693" s="72"/>
      <c r="AC693" s="72"/>
    </row>
    <row r="694" spans="1:29" ht="15.75" customHeight="1">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c r="AC694" s="72"/>
    </row>
    <row r="695" spans="1:29" ht="15.75" customHeight="1">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c r="AA695" s="72"/>
      <c r="AB695" s="72"/>
      <c r="AC695" s="72"/>
    </row>
    <row r="696" spans="1:29" ht="15.75" customHeight="1">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c r="AC696" s="72"/>
    </row>
    <row r="697" spans="1:29" ht="15.75" customHeight="1">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c r="AA697" s="72"/>
      <c r="AB697" s="72"/>
      <c r="AC697" s="72"/>
    </row>
    <row r="698" spans="1:29" ht="15.75" customHeight="1">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c r="AC698" s="72"/>
    </row>
    <row r="699" spans="1:29" ht="15.75" customHeight="1">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c r="AA699" s="72"/>
      <c r="AB699" s="72"/>
      <c r="AC699" s="72"/>
    </row>
    <row r="700" spans="1:29" ht="15.75" customHeight="1">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c r="AC700" s="72"/>
    </row>
    <row r="701" spans="1:29" ht="15.75" customHeight="1">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c r="AA701" s="72"/>
      <c r="AB701" s="72"/>
      <c r="AC701" s="72"/>
    </row>
    <row r="702" spans="1:29" ht="15.75" customHeight="1">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c r="AC702" s="72"/>
    </row>
    <row r="703" spans="1:29" ht="15.75" customHeight="1">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c r="AA703" s="72"/>
      <c r="AB703" s="72"/>
      <c r="AC703" s="72"/>
    </row>
    <row r="704" spans="1:29" ht="15.75" customHeight="1">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c r="AC704" s="72"/>
    </row>
    <row r="705" spans="1:29" ht="15.75" customHeight="1">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c r="AC705" s="72"/>
    </row>
    <row r="706" spans="1:29" ht="15.75" customHeight="1">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c r="AC706" s="72"/>
    </row>
    <row r="707" spans="1:29" ht="15.75" customHeight="1">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c r="AC707" s="72"/>
    </row>
    <row r="708" spans="1:29" ht="15.75" customHeight="1">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c r="AC708" s="72"/>
    </row>
    <row r="709" spans="1:29" ht="15.75" customHeight="1">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c r="AC709" s="72"/>
    </row>
    <row r="710" spans="1:29" ht="15.75" customHeight="1">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c r="AC710" s="72"/>
    </row>
    <row r="711" spans="1:29" ht="15.75" customHeight="1">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c r="AC711" s="72"/>
    </row>
    <row r="712" spans="1:29" ht="15.75" customHeight="1">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c r="AC712" s="72"/>
    </row>
    <row r="713" spans="1:29" ht="15.75" customHeight="1">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c r="AA713" s="72"/>
      <c r="AB713" s="72"/>
      <c r="AC713" s="72"/>
    </row>
    <row r="714" spans="1:29" ht="15.75" customHeight="1">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c r="AC714" s="72"/>
    </row>
    <row r="715" spans="1:29" ht="15.75" customHeight="1">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c r="AA715" s="72"/>
      <c r="AB715" s="72"/>
      <c r="AC715" s="72"/>
    </row>
    <row r="716" spans="1:29" ht="15.75" customHeight="1">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c r="AC716" s="72"/>
    </row>
    <row r="717" spans="1:29" ht="15.75" customHeight="1">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c r="AA717" s="72"/>
      <c r="AB717" s="72"/>
      <c r="AC717" s="72"/>
    </row>
    <row r="718" spans="1:29" ht="15.75" customHeight="1">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c r="AC718" s="72"/>
    </row>
    <row r="719" spans="1:29" ht="15.75" customHeight="1">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c r="AA719" s="72"/>
      <c r="AB719" s="72"/>
      <c r="AC719" s="72"/>
    </row>
    <row r="720" spans="1:29" ht="15.75" customHeight="1">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c r="AC720" s="72"/>
    </row>
    <row r="721" spans="1:29" ht="15.75" customHeight="1">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c r="AA721" s="72"/>
      <c r="AB721" s="72"/>
      <c r="AC721" s="72"/>
    </row>
    <row r="722" spans="1:29" ht="15.75" customHeight="1">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c r="AC722" s="72"/>
    </row>
    <row r="723" spans="1:29" ht="15.75" customHeight="1">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c r="AA723" s="72"/>
      <c r="AB723" s="72"/>
      <c r="AC723" s="72"/>
    </row>
    <row r="724" spans="1:29" ht="15.75" customHeight="1">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c r="AC724" s="72"/>
    </row>
    <row r="725" spans="1:29" ht="15.75" customHeight="1">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c r="AA725" s="72"/>
      <c r="AB725" s="72"/>
      <c r="AC725" s="72"/>
    </row>
    <row r="726" spans="1:29" ht="15.75" customHeight="1">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c r="AC726" s="72"/>
    </row>
    <row r="727" spans="1:29" ht="15.75" customHeight="1">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c r="AA727" s="72"/>
      <c r="AB727" s="72"/>
      <c r="AC727" s="72"/>
    </row>
    <row r="728" spans="1:29" ht="15.75" customHeight="1">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c r="AC728" s="72"/>
    </row>
    <row r="729" spans="1:29" ht="15.75" customHeight="1">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c r="AA729" s="72"/>
      <c r="AB729" s="72"/>
      <c r="AC729" s="72"/>
    </row>
    <row r="730" spans="1:29" ht="15.75" customHeight="1">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c r="AC730" s="72"/>
    </row>
    <row r="731" spans="1:29" ht="15.75" customHeight="1">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c r="AA731" s="72"/>
      <c r="AB731" s="72"/>
      <c r="AC731" s="72"/>
    </row>
    <row r="732" spans="1:29" ht="15.75" customHeight="1">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c r="AC732" s="72"/>
    </row>
    <row r="733" spans="1:29" ht="15.75" customHeight="1">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c r="AA733" s="72"/>
      <c r="AB733" s="72"/>
      <c r="AC733" s="72"/>
    </row>
    <row r="734" spans="1:29" ht="15.75" customHeight="1">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c r="AC734" s="72"/>
    </row>
    <row r="735" spans="1:29" ht="15.75" customHeight="1">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c r="AA735" s="72"/>
      <c r="AB735" s="72"/>
      <c r="AC735" s="72"/>
    </row>
    <row r="736" spans="1:29" ht="15.75" customHeight="1">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c r="AC736" s="72"/>
    </row>
    <row r="737" spans="1:29" ht="15.75" customHeight="1">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c r="AA737" s="72"/>
      <c r="AB737" s="72"/>
      <c r="AC737" s="72"/>
    </row>
    <row r="738" spans="1:29" ht="15.75" customHeight="1">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c r="AC738" s="72"/>
    </row>
    <row r="739" spans="1:29" ht="15.75" customHeight="1">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c r="AA739" s="72"/>
      <c r="AB739" s="72"/>
      <c r="AC739" s="72"/>
    </row>
    <row r="740" spans="1:29" ht="15.75" customHeight="1">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c r="AC740" s="72"/>
    </row>
    <row r="741" spans="1:29" ht="15.75" customHeight="1">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c r="AA741" s="72"/>
      <c r="AB741" s="72"/>
      <c r="AC741" s="72"/>
    </row>
    <row r="742" spans="1:29" ht="15.75" customHeight="1">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c r="AC742" s="72"/>
    </row>
    <row r="743" spans="1:29" ht="15.75" customHeight="1">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c r="AA743" s="72"/>
      <c r="AB743" s="72"/>
      <c r="AC743" s="72"/>
    </row>
    <row r="744" spans="1:29" ht="15.75" customHeight="1">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c r="AC744" s="72"/>
    </row>
    <row r="745" spans="1:29" ht="15.75" customHeight="1">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c r="AA745" s="72"/>
      <c r="AB745" s="72"/>
      <c r="AC745" s="72"/>
    </row>
    <row r="746" spans="1:29" ht="15.75" customHeight="1">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c r="AC746" s="72"/>
    </row>
    <row r="747" spans="1:29" ht="15.75" customHeight="1">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c r="AA747" s="72"/>
      <c r="AB747" s="72"/>
      <c r="AC747" s="72"/>
    </row>
    <row r="748" spans="1:29" ht="15.75" customHeight="1">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c r="AC748" s="72"/>
    </row>
    <row r="749" spans="1:29" ht="15.75" customHeight="1">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c r="AA749" s="72"/>
      <c r="AB749" s="72"/>
      <c r="AC749" s="72"/>
    </row>
    <row r="750" spans="1:29" ht="15.75" customHeight="1">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c r="AC750" s="72"/>
    </row>
    <row r="751" spans="1:29" ht="15.75" customHeight="1">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c r="AA751" s="72"/>
      <c r="AB751" s="72"/>
      <c r="AC751" s="72"/>
    </row>
    <row r="752" spans="1:29" ht="15.75" customHeight="1">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c r="AC752" s="72"/>
    </row>
    <row r="753" spans="1:29" ht="15.75" customHeight="1">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c r="AA753" s="72"/>
      <c r="AB753" s="72"/>
      <c r="AC753" s="72"/>
    </row>
    <row r="754" spans="1:29" ht="15.75" customHeight="1">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c r="AC754" s="72"/>
    </row>
    <row r="755" spans="1:29" ht="15.75" customHeight="1">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c r="AA755" s="72"/>
      <c r="AB755" s="72"/>
      <c r="AC755" s="72"/>
    </row>
    <row r="756" spans="1:29" ht="15.75" customHeight="1">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c r="AC756" s="72"/>
    </row>
    <row r="757" spans="1:29" ht="15.75" customHeight="1">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72"/>
      <c r="AB757" s="72"/>
      <c r="AC757" s="72"/>
    </row>
    <row r="758" spans="1:29" ht="15.75" customHeight="1">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c r="AC758" s="72"/>
    </row>
    <row r="759" spans="1:29" ht="15.75" customHeight="1">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c r="AA759" s="72"/>
      <c r="AB759" s="72"/>
      <c r="AC759" s="72"/>
    </row>
    <row r="760" spans="1:29" ht="15.75" customHeight="1">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c r="AC760" s="72"/>
    </row>
    <row r="761" spans="1:29" ht="15.75" customHeight="1">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c r="AA761" s="72"/>
      <c r="AB761" s="72"/>
      <c r="AC761" s="72"/>
    </row>
    <row r="762" spans="1:29" ht="15.75" customHeight="1">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c r="AC762" s="72"/>
    </row>
    <row r="763" spans="1:29" ht="15.75" customHeight="1">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c r="AA763" s="72"/>
      <c r="AB763" s="72"/>
      <c r="AC763" s="72"/>
    </row>
    <row r="764" spans="1:29" ht="15.75" customHeight="1">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c r="AC764" s="72"/>
    </row>
    <row r="765" spans="1:29" ht="15.75" customHeight="1">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c r="AA765" s="72"/>
      <c r="AB765" s="72"/>
      <c r="AC765" s="72"/>
    </row>
    <row r="766" spans="1:29" ht="15.75" customHeight="1">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c r="AC766" s="72"/>
    </row>
    <row r="767" spans="1:29" ht="15.75" customHeight="1">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c r="AA767" s="72"/>
      <c r="AB767" s="72"/>
      <c r="AC767" s="72"/>
    </row>
    <row r="768" spans="1:29" ht="15.75" customHeight="1">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c r="AC768" s="72"/>
    </row>
    <row r="769" spans="1:29" ht="15.75" customHeight="1">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c r="AA769" s="72"/>
      <c r="AB769" s="72"/>
      <c r="AC769" s="72"/>
    </row>
    <row r="770" spans="1:29" ht="15.75" customHeight="1">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c r="AC770" s="72"/>
    </row>
    <row r="771" spans="1:29" ht="15.75" customHeight="1">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c r="AA771" s="72"/>
      <c r="AB771" s="72"/>
      <c r="AC771" s="72"/>
    </row>
    <row r="772" spans="1:29" ht="15.75" customHeight="1">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c r="AC772" s="72"/>
    </row>
    <row r="773" spans="1:29" ht="15.75" customHeight="1">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c r="AA773" s="72"/>
      <c r="AB773" s="72"/>
      <c r="AC773" s="72"/>
    </row>
    <row r="774" spans="1:29" ht="15.75" customHeight="1">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c r="AC774" s="72"/>
    </row>
    <row r="775" spans="1:29" ht="15.75" customHeight="1">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c r="AA775" s="72"/>
      <c r="AB775" s="72"/>
      <c r="AC775" s="72"/>
    </row>
    <row r="776" spans="1:29" ht="15.75" customHeight="1">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c r="AC776" s="72"/>
    </row>
    <row r="777" spans="1:29" ht="15.75" customHeight="1">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c r="AA777" s="72"/>
      <c r="AB777" s="72"/>
      <c r="AC777" s="72"/>
    </row>
    <row r="778" spans="1:29" ht="15.75" customHeight="1">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c r="AC778" s="72"/>
    </row>
    <row r="779" spans="1:29" ht="15.75" customHeight="1">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c r="AA779" s="72"/>
      <c r="AB779" s="72"/>
      <c r="AC779" s="72"/>
    </row>
    <row r="780" spans="1:29" ht="15.75" customHeight="1">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c r="AC780" s="72"/>
    </row>
    <row r="781" spans="1:29" ht="15.75" customHeight="1">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c r="AA781" s="72"/>
      <c r="AB781" s="72"/>
      <c r="AC781" s="72"/>
    </row>
    <row r="782" spans="1:29" ht="15.75" customHeight="1">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c r="AC782" s="72"/>
    </row>
    <row r="783" spans="1:29" ht="15.75" customHeight="1">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c r="AA783" s="72"/>
      <c r="AB783" s="72"/>
      <c r="AC783" s="72"/>
    </row>
    <row r="784" spans="1:29" ht="15.75" customHeight="1">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c r="AC784" s="72"/>
    </row>
    <row r="785" spans="1:29" ht="15.75" customHeight="1">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c r="AC785" s="72"/>
    </row>
    <row r="786" spans="1:29" ht="15.75" customHeight="1">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c r="AC786" s="72"/>
    </row>
    <row r="787" spans="1:29" ht="15.75" customHeight="1">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c r="AA787" s="72"/>
      <c r="AB787" s="72"/>
      <c r="AC787" s="72"/>
    </row>
    <row r="788" spans="1:29" ht="15.75" customHeight="1">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c r="AC788" s="72"/>
    </row>
    <row r="789" spans="1:29" ht="15.75" customHeight="1">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c r="AA789" s="72"/>
      <c r="AB789" s="72"/>
      <c r="AC789" s="72"/>
    </row>
    <row r="790" spans="1:29" ht="15.75" customHeight="1">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c r="AC790" s="72"/>
    </row>
    <row r="791" spans="1:29" ht="15.75" customHeight="1">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c r="AA791" s="72"/>
      <c r="AB791" s="72"/>
      <c r="AC791" s="72"/>
    </row>
    <row r="792" spans="1:29" ht="15.75" customHeight="1">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c r="AC792" s="72"/>
    </row>
    <row r="793" spans="1:29" ht="15.75" customHeight="1">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c r="AA793" s="72"/>
      <c r="AB793" s="72"/>
      <c r="AC793" s="72"/>
    </row>
    <row r="794" spans="1:29" ht="15.75" customHeight="1">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c r="AC794" s="72"/>
    </row>
    <row r="795" spans="1:29" ht="15.75" customHeight="1">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c r="AA795" s="72"/>
      <c r="AB795" s="72"/>
      <c r="AC795" s="72"/>
    </row>
    <row r="796" spans="1:29" ht="15.75" customHeight="1">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c r="AC796" s="72"/>
    </row>
    <row r="797" spans="1:29" ht="15.75" customHeight="1">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c r="AA797" s="72"/>
      <c r="AB797" s="72"/>
      <c r="AC797" s="72"/>
    </row>
    <row r="798" spans="1:29" ht="15.75" customHeight="1">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c r="AC798" s="72"/>
    </row>
    <row r="799" spans="1:29" ht="15.75" customHeight="1">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c r="AA799" s="72"/>
      <c r="AB799" s="72"/>
      <c r="AC799" s="72"/>
    </row>
    <row r="800" spans="1:29" ht="15.75" customHeight="1">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c r="AC800" s="72"/>
    </row>
    <row r="801" spans="1:29" ht="15.75" customHeight="1">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c r="AA801" s="72"/>
      <c r="AB801" s="72"/>
      <c r="AC801" s="72"/>
    </row>
    <row r="802" spans="1:29" ht="15.75" customHeight="1">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c r="AC802" s="72"/>
    </row>
    <row r="803" spans="1:29" ht="15.75" customHeight="1">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c r="AA803" s="72"/>
      <c r="AB803" s="72"/>
      <c r="AC803" s="72"/>
    </row>
    <row r="804" spans="1:29" ht="15.75" customHeight="1">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c r="AC804" s="72"/>
    </row>
    <row r="805" spans="1:29" ht="15.75" customHeight="1">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c r="AA805" s="72"/>
      <c r="AB805" s="72"/>
      <c r="AC805" s="72"/>
    </row>
    <row r="806" spans="1:29" ht="15.75" customHeight="1">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c r="AC806" s="72"/>
    </row>
    <row r="807" spans="1:29" ht="15.75" customHeight="1">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c r="AA807" s="72"/>
      <c r="AB807" s="72"/>
      <c r="AC807" s="72"/>
    </row>
    <row r="808" spans="1:29" ht="15.75" customHeight="1">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c r="AC808" s="72"/>
    </row>
    <row r="809" spans="1:29" ht="15.75" customHeight="1">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c r="AA809" s="72"/>
      <c r="AB809" s="72"/>
      <c r="AC809" s="72"/>
    </row>
    <row r="810" spans="1:29" ht="15.75" customHeight="1">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c r="AC810" s="72"/>
    </row>
    <row r="811" spans="1:29" ht="15.75" customHeight="1">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c r="AA811" s="72"/>
      <c r="AB811" s="72"/>
      <c r="AC811" s="72"/>
    </row>
    <row r="812" spans="1:29" ht="15.75" customHeight="1">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c r="AC812" s="72"/>
    </row>
    <row r="813" spans="1:29" ht="15.75" customHeight="1">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c r="AA813" s="72"/>
      <c r="AB813" s="72"/>
      <c r="AC813" s="72"/>
    </row>
    <row r="814" spans="1:29" ht="15.75" customHeight="1">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c r="AC814" s="72"/>
    </row>
    <row r="815" spans="1:29" ht="15.75" customHeight="1">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c r="AA815" s="72"/>
      <c r="AB815" s="72"/>
      <c r="AC815" s="72"/>
    </row>
    <row r="816" spans="1:29" ht="15.75" customHeight="1">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c r="AC816" s="72"/>
    </row>
    <row r="817" spans="1:29" ht="15.75" customHeight="1">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c r="AA817" s="72"/>
      <c r="AB817" s="72"/>
      <c r="AC817" s="72"/>
    </row>
    <row r="818" spans="1:29" ht="15.75" customHeight="1">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c r="AC818" s="72"/>
    </row>
    <row r="819" spans="1:29" ht="15.75" customHeight="1">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c r="AA819" s="72"/>
      <c r="AB819" s="72"/>
      <c r="AC819" s="72"/>
    </row>
    <row r="820" spans="1:29" ht="15.75" customHeight="1">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c r="AC820" s="72"/>
    </row>
    <row r="821" spans="1:29" ht="15.75" customHeight="1">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c r="AA821" s="72"/>
      <c r="AB821" s="72"/>
      <c r="AC821" s="72"/>
    </row>
    <row r="822" spans="1:29" ht="15.75" customHeight="1">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c r="AC822" s="72"/>
    </row>
    <row r="823" spans="1:29" ht="15.75" customHeight="1">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c r="AA823" s="72"/>
      <c r="AB823" s="72"/>
      <c r="AC823" s="72"/>
    </row>
    <row r="824" spans="1:29" ht="15.75" customHeight="1">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c r="AC824" s="72"/>
    </row>
    <row r="825" spans="1:29" ht="15.75" customHeight="1">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c r="AA825" s="72"/>
      <c r="AB825" s="72"/>
      <c r="AC825" s="72"/>
    </row>
    <row r="826" spans="1:29" ht="15.75" customHeight="1">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c r="AC826" s="72"/>
    </row>
    <row r="827" spans="1:29" ht="15.75" customHeight="1">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c r="AA827" s="72"/>
      <c r="AB827" s="72"/>
      <c r="AC827" s="72"/>
    </row>
    <row r="828" spans="1:29" ht="15.75" customHeight="1">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c r="AC828" s="72"/>
    </row>
    <row r="829" spans="1:29" ht="15.75" customHeight="1">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c r="AA829" s="72"/>
      <c r="AB829" s="72"/>
      <c r="AC829" s="72"/>
    </row>
    <row r="830" spans="1:29" ht="15.75" customHeight="1">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c r="AC830" s="72"/>
    </row>
    <row r="831" spans="1:29" ht="15.75" customHeight="1">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c r="AC831" s="72"/>
    </row>
    <row r="832" spans="1:29" ht="15.75" customHeight="1">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c r="AC832" s="72"/>
    </row>
    <row r="833" spans="1:29" ht="15.75" customHeight="1">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c r="AA833" s="72"/>
      <c r="AB833" s="72"/>
      <c r="AC833" s="72"/>
    </row>
    <row r="834" spans="1:29" ht="15.75" customHeight="1">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c r="AC834" s="72"/>
    </row>
    <row r="835" spans="1:29" ht="15.75" customHeight="1">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c r="AA835" s="72"/>
      <c r="AB835" s="72"/>
      <c r="AC835" s="72"/>
    </row>
    <row r="836" spans="1:29" ht="15.75" customHeight="1">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c r="AC836" s="72"/>
    </row>
    <row r="837" spans="1:29" ht="15.75" customHeight="1">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c r="AA837" s="72"/>
      <c r="AB837" s="72"/>
      <c r="AC837" s="72"/>
    </row>
    <row r="838" spans="1:29" ht="15.75" customHeight="1">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c r="AC838" s="72"/>
    </row>
    <row r="839" spans="1:29" ht="15.75" customHeight="1">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c r="AA839" s="72"/>
      <c r="AB839" s="72"/>
      <c r="AC839" s="72"/>
    </row>
    <row r="840" spans="1:29" ht="15.75" customHeight="1">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c r="AC840" s="72"/>
    </row>
    <row r="841" spans="1:29" ht="15.75" customHeight="1">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c r="AA841" s="72"/>
      <c r="AB841" s="72"/>
      <c r="AC841" s="72"/>
    </row>
    <row r="842" spans="1:29" ht="15.75" customHeight="1">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c r="AC842" s="72"/>
    </row>
    <row r="843" spans="1:29" ht="15.75" customHeight="1">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c r="AA843" s="72"/>
      <c r="AB843" s="72"/>
      <c r="AC843" s="72"/>
    </row>
    <row r="844" spans="1:29" ht="15.75" customHeight="1">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c r="AC844" s="72"/>
    </row>
    <row r="845" spans="1:29" ht="15.75" customHeight="1">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c r="AA845" s="72"/>
      <c r="AB845" s="72"/>
      <c r="AC845" s="72"/>
    </row>
    <row r="846" spans="1:29" ht="15.75" customHeight="1">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c r="AC846" s="72"/>
    </row>
    <row r="847" spans="1:29" ht="15.75" customHeight="1">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c r="AA847" s="72"/>
      <c r="AB847" s="72"/>
      <c r="AC847" s="72"/>
    </row>
    <row r="848" spans="1:29" ht="15.75" customHeight="1">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c r="AC848" s="72"/>
    </row>
    <row r="849" spans="1:29" ht="15.75" customHeight="1">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c r="AA849" s="72"/>
      <c r="AB849" s="72"/>
      <c r="AC849" s="72"/>
    </row>
    <row r="850" spans="1:29" ht="15.75" customHeight="1">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c r="AC850" s="72"/>
    </row>
    <row r="851" spans="1:29" ht="15.75" customHeight="1">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c r="AA851" s="72"/>
      <c r="AB851" s="72"/>
      <c r="AC851" s="72"/>
    </row>
    <row r="852" spans="1:29" ht="15.75" customHeight="1">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c r="AC852" s="72"/>
    </row>
    <row r="853" spans="1:29" ht="15.75" customHeight="1">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c r="AA853" s="72"/>
      <c r="AB853" s="72"/>
      <c r="AC853" s="72"/>
    </row>
    <row r="854" spans="1:29" ht="15.75" customHeight="1">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c r="AC854" s="72"/>
    </row>
    <row r="855" spans="1:29" ht="15.75" customHeight="1">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c r="AA855" s="72"/>
      <c r="AB855" s="72"/>
      <c r="AC855" s="72"/>
    </row>
    <row r="856" spans="1:29" ht="15.75" customHeight="1">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c r="AC856" s="72"/>
    </row>
    <row r="857" spans="1:29" ht="15.75" customHeight="1">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c r="AA857" s="72"/>
      <c r="AB857" s="72"/>
      <c r="AC857" s="72"/>
    </row>
    <row r="858" spans="1:29" ht="15.75" customHeight="1">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c r="AC858" s="72"/>
    </row>
    <row r="859" spans="1:29" ht="15.75" customHeight="1">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c r="AA859" s="72"/>
      <c r="AB859" s="72"/>
      <c r="AC859" s="72"/>
    </row>
    <row r="860" spans="1:29" ht="15.75" customHeight="1">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c r="AC860" s="72"/>
    </row>
    <row r="861" spans="1:29" ht="15.75" customHeight="1">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c r="AA861" s="72"/>
      <c r="AB861" s="72"/>
      <c r="AC861" s="72"/>
    </row>
    <row r="862" spans="1:29" ht="15.75" customHeight="1">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c r="AC862" s="72"/>
    </row>
    <row r="863" spans="1:29" ht="15.75" customHeight="1">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c r="AA863" s="72"/>
      <c r="AB863" s="72"/>
      <c r="AC863" s="72"/>
    </row>
    <row r="864" spans="1:29" ht="15.75" customHeight="1">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c r="AC864" s="72"/>
    </row>
    <row r="865" spans="1:29" ht="15.75" customHeight="1">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c r="AA865" s="72"/>
      <c r="AB865" s="72"/>
      <c r="AC865" s="72"/>
    </row>
    <row r="866" spans="1:29" ht="15.75" customHeight="1">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c r="AC866" s="72"/>
    </row>
    <row r="867" spans="1:29" ht="15.75" customHeight="1">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c r="AA867" s="72"/>
      <c r="AB867" s="72"/>
      <c r="AC867" s="72"/>
    </row>
    <row r="868" spans="1:29" ht="15.75" customHeight="1">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c r="AC868" s="72"/>
    </row>
    <row r="869" spans="1:29" ht="15.75" customHeight="1">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c r="AA869" s="72"/>
      <c r="AB869" s="72"/>
      <c r="AC869" s="72"/>
    </row>
    <row r="870" spans="1:29" ht="15.75" customHeight="1">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c r="AC870" s="72"/>
    </row>
    <row r="871" spans="1:29" ht="15.75" customHeight="1">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c r="AA871" s="72"/>
      <c r="AB871" s="72"/>
      <c r="AC871" s="72"/>
    </row>
    <row r="872" spans="1:29" ht="15.75" customHeight="1">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c r="AC872" s="72"/>
    </row>
    <row r="873" spans="1:29" ht="15.75" customHeight="1">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c r="AA873" s="72"/>
      <c r="AB873" s="72"/>
      <c r="AC873" s="72"/>
    </row>
    <row r="874" spans="1:29" ht="15.75" customHeight="1">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c r="AC874" s="72"/>
    </row>
    <row r="875" spans="1:29" ht="15.75" customHeight="1">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c r="AA875" s="72"/>
      <c r="AB875" s="72"/>
      <c r="AC875" s="72"/>
    </row>
    <row r="876" spans="1:29" ht="15.75" customHeight="1">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c r="AC876" s="72"/>
    </row>
    <row r="877" spans="1:29" ht="15.75" customHeight="1">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c r="AA877" s="72"/>
      <c r="AB877" s="72"/>
      <c r="AC877" s="72"/>
    </row>
    <row r="878" spans="1:29" ht="15.75" customHeight="1">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c r="AC878" s="72"/>
    </row>
    <row r="879" spans="1:29" ht="15.75" customHeight="1">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c r="AA879" s="72"/>
      <c r="AB879" s="72"/>
      <c r="AC879" s="72"/>
    </row>
    <row r="880" spans="1:29" ht="15.75" customHeight="1">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c r="AC880" s="72"/>
    </row>
    <row r="881" spans="1:29" ht="15.75" customHeight="1">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c r="AA881" s="72"/>
      <c r="AB881" s="72"/>
      <c r="AC881" s="72"/>
    </row>
    <row r="882" spans="1:29" ht="15.75" customHeight="1">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c r="AC882" s="72"/>
    </row>
    <row r="883" spans="1:29" ht="15.75" customHeight="1">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c r="AA883" s="72"/>
      <c r="AB883" s="72"/>
      <c r="AC883" s="72"/>
    </row>
    <row r="884" spans="1:29" ht="15.75" customHeight="1">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c r="AC884" s="72"/>
    </row>
    <row r="885" spans="1:29" ht="15.75" customHeight="1">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c r="AA885" s="72"/>
      <c r="AB885" s="72"/>
      <c r="AC885" s="72"/>
    </row>
    <row r="886" spans="1:29" ht="15.75" customHeight="1">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c r="AC886" s="72"/>
    </row>
    <row r="887" spans="1:29" ht="15.75" customHeight="1">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c r="AA887" s="72"/>
      <c r="AB887" s="72"/>
      <c r="AC887" s="72"/>
    </row>
    <row r="888" spans="1:29" ht="15.75" customHeight="1">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c r="AC888" s="72"/>
    </row>
    <row r="889" spans="1:29" ht="15.75" customHeight="1">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c r="AA889" s="72"/>
      <c r="AB889" s="72"/>
      <c r="AC889" s="72"/>
    </row>
    <row r="890" spans="1:29" ht="15.75" customHeight="1">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c r="AC890" s="72"/>
    </row>
    <row r="891" spans="1:29" ht="15.75" customHeight="1">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c r="AA891" s="72"/>
      <c r="AB891" s="72"/>
      <c r="AC891" s="72"/>
    </row>
    <row r="892" spans="1:29" ht="15.75" customHeight="1">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c r="AC892" s="72"/>
    </row>
    <row r="893" spans="1:29" ht="15.75" customHeight="1">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c r="AA893" s="72"/>
      <c r="AB893" s="72"/>
      <c r="AC893" s="72"/>
    </row>
    <row r="894" spans="1:29" ht="15.75" customHeight="1">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c r="AC894" s="72"/>
    </row>
    <row r="895" spans="1:29" ht="15.75" customHeight="1">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c r="AA895" s="72"/>
      <c r="AB895" s="72"/>
      <c r="AC895" s="72"/>
    </row>
    <row r="896" spans="1:29" ht="15.75" customHeight="1">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c r="AC896" s="72"/>
    </row>
    <row r="897" spans="1:29" ht="15.75" customHeight="1">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c r="AA897" s="72"/>
      <c r="AB897" s="72"/>
      <c r="AC897" s="72"/>
    </row>
    <row r="898" spans="1:29" ht="15.75" customHeight="1">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c r="AC898" s="72"/>
    </row>
    <row r="899" spans="1:29" ht="15.75" customHeight="1">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c r="AA899" s="72"/>
      <c r="AB899" s="72"/>
      <c r="AC899" s="72"/>
    </row>
    <row r="900" spans="1:29" ht="15.75" customHeight="1">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c r="AC900" s="72"/>
    </row>
    <row r="901" spans="1:29" ht="15.75" customHeight="1">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c r="AA901" s="72"/>
      <c r="AB901" s="72"/>
      <c r="AC901" s="72"/>
    </row>
    <row r="902" spans="1:29" ht="15.75" customHeight="1">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c r="AC902" s="72"/>
    </row>
    <row r="903" spans="1:29" ht="15.75" customHeight="1">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c r="AA903" s="72"/>
      <c r="AB903" s="72"/>
      <c r="AC903" s="72"/>
    </row>
    <row r="904" spans="1:29" ht="15.75" customHeight="1">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c r="AC904" s="72"/>
    </row>
    <row r="905" spans="1:29" ht="15.75" customHeight="1">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c r="AA905" s="72"/>
      <c r="AB905" s="72"/>
      <c r="AC905" s="72"/>
    </row>
    <row r="906" spans="1:29" ht="15.75" customHeight="1">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c r="AC906" s="72"/>
    </row>
    <row r="907" spans="1:29" ht="15.75" customHeight="1">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c r="AA907" s="72"/>
      <c r="AB907" s="72"/>
      <c r="AC907" s="72"/>
    </row>
    <row r="908" spans="1:29" ht="15.75" customHeight="1">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c r="AC908" s="72"/>
    </row>
    <row r="909" spans="1:29" ht="15.75" customHeight="1">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c r="AC909" s="72"/>
    </row>
    <row r="910" spans="1:29" ht="15.75" customHeight="1">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c r="AC910" s="72"/>
    </row>
    <row r="911" spans="1:29" ht="15.75" customHeight="1">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c r="AA911" s="72"/>
      <c r="AB911" s="72"/>
      <c r="AC911" s="72"/>
    </row>
    <row r="912" spans="1:29" ht="15.75" customHeight="1">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c r="AC912" s="72"/>
    </row>
    <row r="913" spans="1:29" ht="15.75" customHeight="1">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c r="AA913" s="72"/>
      <c r="AB913" s="72"/>
      <c r="AC913" s="72"/>
    </row>
    <row r="914" spans="1:29" ht="15.75" customHeight="1">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c r="AC914" s="72"/>
    </row>
    <row r="915" spans="1:29" ht="15.75" customHeight="1">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c r="AA915" s="72"/>
      <c r="AB915" s="72"/>
      <c r="AC915" s="72"/>
    </row>
    <row r="916" spans="1:29" ht="15.75" customHeight="1">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c r="AC916" s="72"/>
    </row>
    <row r="917" spans="1:29" ht="15.75" customHeight="1">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c r="AA917" s="72"/>
      <c r="AB917" s="72"/>
      <c r="AC917" s="72"/>
    </row>
    <row r="918" spans="1:29" ht="15.75" customHeight="1">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c r="AC918" s="72"/>
    </row>
    <row r="919" spans="1:29" ht="15.75" customHeight="1">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c r="AA919" s="72"/>
      <c r="AB919" s="72"/>
      <c r="AC919" s="72"/>
    </row>
    <row r="920" spans="1:29" ht="15.75" customHeight="1">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c r="AC920" s="72"/>
    </row>
    <row r="921" spans="1:29" ht="15.75" customHeight="1">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c r="AA921" s="72"/>
      <c r="AB921" s="72"/>
      <c r="AC921" s="72"/>
    </row>
    <row r="922" spans="1:29" ht="15.75" customHeight="1">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c r="AC922" s="72"/>
    </row>
    <row r="923" spans="1:29" ht="15.75" customHeight="1">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c r="AA923" s="72"/>
      <c r="AB923" s="72"/>
      <c r="AC923" s="72"/>
    </row>
    <row r="924" spans="1:29" ht="15.75" customHeight="1">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c r="AC924" s="72"/>
    </row>
    <row r="925" spans="1:29" ht="15.75" customHeight="1">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c r="AA925" s="72"/>
      <c r="AB925" s="72"/>
      <c r="AC925" s="72"/>
    </row>
    <row r="926" spans="1:29" ht="15.75" customHeight="1">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c r="AC926" s="72"/>
    </row>
    <row r="927" spans="1:29" ht="15.75" customHeight="1">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c r="AA927" s="72"/>
      <c r="AB927" s="72"/>
      <c r="AC927" s="72"/>
    </row>
    <row r="928" spans="1:29" ht="15.75" customHeight="1">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c r="AC928" s="72"/>
    </row>
    <row r="929" spans="1:29" ht="15.75" customHeight="1">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c r="AC929" s="72"/>
    </row>
    <row r="930" spans="1:29" ht="15.75" customHeight="1">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c r="AC930" s="72"/>
    </row>
    <row r="931" spans="1:29" ht="15.75" customHeight="1">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c r="AA931" s="72"/>
      <c r="AB931" s="72"/>
      <c r="AC931" s="72"/>
    </row>
    <row r="932" spans="1:29" ht="15.75" customHeight="1">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c r="AC932" s="72"/>
    </row>
    <row r="933" spans="1:29" ht="15.75" customHeight="1">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c r="AA933" s="72"/>
      <c r="AB933" s="72"/>
      <c r="AC933" s="72"/>
    </row>
    <row r="934" spans="1:29" ht="15.75" customHeight="1">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c r="AC934" s="72"/>
    </row>
    <row r="935" spans="1:29" ht="15.75" customHeight="1">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c r="AA935" s="72"/>
      <c r="AB935" s="72"/>
      <c r="AC935" s="72"/>
    </row>
    <row r="936" spans="1:29" ht="15.75" customHeight="1">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c r="AC936" s="72"/>
    </row>
    <row r="937" spans="1:29" ht="15.75" customHeight="1">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c r="AA937" s="72"/>
      <c r="AB937" s="72"/>
      <c r="AC937" s="72"/>
    </row>
    <row r="938" spans="1:29" ht="15.75" customHeight="1">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c r="AC938" s="72"/>
    </row>
    <row r="939" spans="1:29" ht="15.75" customHeight="1">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c r="AA939" s="72"/>
      <c r="AB939" s="72"/>
      <c r="AC939" s="72"/>
    </row>
    <row r="940" spans="1:29" ht="15.75" customHeight="1">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c r="AC940" s="72"/>
    </row>
    <row r="941" spans="1:29" ht="15.75" customHeight="1">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c r="AA941" s="72"/>
      <c r="AB941" s="72"/>
      <c r="AC941" s="72"/>
    </row>
    <row r="942" spans="1:29" ht="15.75" customHeight="1">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c r="AC942" s="72"/>
    </row>
    <row r="943" spans="1:29" ht="15.75" customHeight="1">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c r="AA943" s="72"/>
      <c r="AB943" s="72"/>
      <c r="AC943" s="72"/>
    </row>
    <row r="944" spans="1:29" ht="15.75" customHeight="1">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c r="AC944" s="72"/>
    </row>
    <row r="945" spans="1:29" ht="15.75" customHeight="1">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c r="AA945" s="72"/>
      <c r="AB945" s="72"/>
      <c r="AC945" s="72"/>
    </row>
    <row r="946" spans="1:29" ht="15.75" customHeight="1">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c r="AC946" s="72"/>
    </row>
    <row r="947" spans="1:29" ht="15.75" customHeight="1">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c r="AA947" s="72"/>
      <c r="AB947" s="72"/>
      <c r="AC947" s="72"/>
    </row>
    <row r="948" spans="1:29" ht="15.75" customHeight="1">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c r="AC948" s="72"/>
    </row>
    <row r="949" spans="1:29" ht="15.75" customHeight="1">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c r="AA949" s="72"/>
      <c r="AB949" s="72"/>
      <c r="AC949" s="72"/>
    </row>
    <row r="950" spans="1:29" ht="15.75" customHeight="1">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c r="AC950" s="72"/>
    </row>
    <row r="951" spans="1:29" ht="15.75" customHeight="1">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c r="AA951" s="72"/>
      <c r="AB951" s="72"/>
      <c r="AC951" s="72"/>
    </row>
    <row r="952" spans="1:29" ht="15.75" customHeight="1">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c r="AC952" s="72"/>
    </row>
    <row r="953" spans="1:29" ht="15.75" customHeight="1">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c r="AA953" s="72"/>
      <c r="AB953" s="72"/>
      <c r="AC953" s="72"/>
    </row>
    <row r="954" spans="1:29" ht="15.75" customHeight="1">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c r="AC954" s="72"/>
    </row>
    <row r="955" spans="1:29" ht="15.75" customHeight="1">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c r="AA955" s="72"/>
      <c r="AB955" s="72"/>
      <c r="AC955" s="72"/>
    </row>
    <row r="956" spans="1:29" ht="15.75" customHeight="1">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c r="AC956" s="72"/>
    </row>
    <row r="957" spans="1:29" ht="15.75" customHeight="1">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c r="AA957" s="72"/>
      <c r="AB957" s="72"/>
      <c r="AC957" s="72"/>
    </row>
    <row r="958" spans="1:29" ht="15.75" customHeight="1">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c r="AC958" s="72"/>
    </row>
    <row r="959" spans="1:29" ht="15.75" customHeight="1">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c r="AA959" s="72"/>
      <c r="AB959" s="72"/>
      <c r="AC959" s="72"/>
    </row>
    <row r="960" spans="1:29" ht="15.75" customHeight="1">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c r="AC960" s="72"/>
    </row>
    <row r="961" spans="1:29" ht="15.75" customHeight="1">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c r="AA961" s="72"/>
      <c r="AB961" s="72"/>
      <c r="AC961" s="72"/>
    </row>
    <row r="962" spans="1:29" ht="15.75" customHeight="1">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c r="AC962" s="72"/>
    </row>
    <row r="963" spans="1:29" ht="15.75" customHeight="1">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c r="AA963" s="72"/>
      <c r="AB963" s="72"/>
      <c r="AC963" s="72"/>
    </row>
    <row r="964" spans="1:29" ht="15.75" customHeight="1">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c r="AC964" s="72"/>
    </row>
    <row r="965" spans="1:29" ht="15.75" customHeight="1">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c r="AA965" s="72"/>
      <c r="AB965" s="72"/>
      <c r="AC965" s="72"/>
    </row>
    <row r="966" spans="1:29" ht="15.75" customHeight="1">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c r="AC966" s="72"/>
    </row>
    <row r="967" spans="1:29" ht="15.75" customHeight="1">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c r="AA967" s="72"/>
      <c r="AB967" s="72"/>
      <c r="AC967" s="72"/>
    </row>
    <row r="968" spans="1:29" ht="15.75" customHeight="1">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c r="AC968" s="72"/>
    </row>
    <row r="969" spans="1:29" ht="15.75" customHeight="1">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c r="AC969" s="72"/>
    </row>
    <row r="970" spans="1:29" ht="15.75" customHeight="1">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c r="AC970" s="72"/>
    </row>
    <row r="971" spans="1:29" ht="15.75" customHeight="1">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c r="AC971" s="72"/>
    </row>
    <row r="972" spans="1:29" ht="15.75" customHeight="1">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c r="AC972" s="72"/>
    </row>
    <row r="973" spans="1:29" ht="15.75" customHeight="1">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c r="AC973" s="72"/>
    </row>
    <row r="974" spans="1:29" ht="15.75" customHeight="1">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c r="AC974" s="72"/>
    </row>
    <row r="975" spans="1:29" ht="15.75" customHeight="1">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c r="AA975" s="72"/>
      <c r="AB975" s="72"/>
      <c r="AC975" s="72"/>
    </row>
    <row r="976" spans="1:29" ht="15.75" customHeight="1">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c r="AC976" s="72"/>
    </row>
    <row r="977" spans="1:29" ht="15.75" customHeight="1">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c r="AA977" s="72"/>
      <c r="AB977" s="72"/>
      <c r="AC977" s="72"/>
    </row>
    <row r="978" spans="1:29" ht="15.75" customHeight="1">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c r="AC978" s="72"/>
    </row>
    <row r="979" spans="1:29" ht="15.75" customHeight="1">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c r="AA979" s="72"/>
      <c r="AB979" s="72"/>
      <c r="AC979" s="72"/>
    </row>
    <row r="980" spans="1:29" ht="15.75" customHeight="1">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c r="AC980" s="72"/>
    </row>
    <row r="981" spans="1:29" ht="15.75" customHeight="1">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c r="AA981" s="72"/>
      <c r="AB981" s="72"/>
      <c r="AC981" s="72"/>
    </row>
    <row r="982" spans="1:29" ht="15.75" customHeight="1">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c r="AC982" s="72"/>
    </row>
    <row r="983" spans="1:29" ht="15.75" customHeight="1">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c r="AA983" s="72"/>
      <c r="AB983" s="72"/>
      <c r="AC983" s="72"/>
    </row>
    <row r="984" spans="1:29" ht="15.75" customHeight="1">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c r="AC984" s="72"/>
    </row>
    <row r="985" spans="1:29" ht="15.75" customHeight="1">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c r="AA985" s="72"/>
      <c r="AB985" s="72"/>
      <c r="AC985" s="72"/>
    </row>
    <row r="986" spans="1:29" ht="15.75" customHeight="1">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c r="AC986" s="72"/>
    </row>
    <row r="987" spans="1:29" ht="15.75" customHeight="1">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c r="AA987" s="72"/>
      <c r="AB987" s="72"/>
      <c r="AC987" s="72"/>
    </row>
    <row r="988" spans="1:29" ht="15.75" customHeight="1">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c r="AC988" s="72"/>
    </row>
    <row r="989" spans="1:29" ht="15.75" customHeight="1">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c r="AA989" s="72"/>
      <c r="AB989" s="72"/>
      <c r="AC989" s="72"/>
    </row>
    <row r="990" spans="1:29" ht="15.75" customHeight="1">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c r="AC990" s="72"/>
    </row>
    <row r="991" spans="1:29" ht="15.75" customHeight="1">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c r="AA991" s="72"/>
      <c r="AB991" s="72"/>
      <c r="AC991" s="72"/>
    </row>
    <row r="992" spans="1:29" ht="15.75" customHeight="1">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c r="AC992" s="72"/>
    </row>
    <row r="993" spans="1:29" ht="15.75" customHeight="1">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c r="AA993" s="72"/>
      <c r="AB993" s="72"/>
      <c r="AC993" s="72"/>
    </row>
    <row r="994" spans="1:29" ht="15.75" customHeight="1">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c r="AC994" s="72"/>
    </row>
    <row r="995" spans="1:29" ht="15.75" customHeight="1">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A995" s="72"/>
      <c r="AB995" s="72"/>
      <c r="AC995" s="72"/>
    </row>
    <row r="996" spans="1:29" ht="15.75" customHeight="1">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A996" s="72"/>
      <c r="AB996" s="72"/>
      <c r="AC996" s="72"/>
    </row>
    <row r="997" spans="1:29" ht="15.75" customHeight="1">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c r="AA997" s="72"/>
      <c r="AB997" s="72"/>
      <c r="AC997" s="72"/>
    </row>
    <row r="998" spans="1:29" ht="15.75" customHeight="1">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A998" s="72"/>
      <c r="AB998" s="72"/>
      <c r="AC998" s="72"/>
    </row>
    <row r="999" spans="1:29" ht="15.75" customHeight="1">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c r="AA999" s="72"/>
      <c r="AB999" s="72"/>
      <c r="AC999" s="72"/>
    </row>
    <row r="1000" spans="1:29" ht="15.75" customHeight="1">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A1000" s="72"/>
      <c r="AB1000" s="72"/>
      <c r="AC1000" s="72"/>
    </row>
  </sheetData>
  <mergeCells count="205">
    <mergeCell ref="B137:C137"/>
    <mergeCell ref="D137:H137"/>
    <mergeCell ref="B139:B140"/>
    <mergeCell ref="B144:B145"/>
    <mergeCell ref="C144:C145"/>
    <mergeCell ref="C147:E147"/>
    <mergeCell ref="B148:E148"/>
    <mergeCell ref="F148:G148"/>
    <mergeCell ref="B150:H150"/>
    <mergeCell ref="F147:G147"/>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0" priority="1" operator="lessThan">
      <formula>0.01</formula>
    </cfRule>
  </conditionalFormatting>
  <pageMargins left="0.51181102362204722" right="0.51181102362204722" top="0.78740157480314965" bottom="0.78740157480314965" header="0" footer="0"/>
  <pageSetup scale="44" orientation="portrait" r:id="rId1"/>
  <rowBreaks count="2" manualBreakCount="2">
    <brk id="79" max="16383" man="1"/>
    <brk id="160"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999"/>
  <sheetViews>
    <sheetView topLeftCell="A21" zoomScaleNormal="100" workbookViewId="0">
      <selection activeCell="F35" sqref="F35:G35"/>
    </sheetView>
  </sheetViews>
  <sheetFormatPr defaultColWidth="14.42578125" defaultRowHeight="15" customHeight="1"/>
  <cols>
    <col min="1" max="1" width="2.85546875" customWidth="1"/>
    <col min="2" max="2" width="74.85546875" customWidth="1"/>
    <col min="3" max="3" width="8.28515625" customWidth="1"/>
    <col min="4" max="4" width="12.140625" customWidth="1"/>
    <col min="5" max="5" width="11.42578125" customWidth="1"/>
    <col min="6" max="6" width="24.28515625" customWidth="1"/>
    <col min="7" max="7" width="16.28515625" customWidth="1"/>
    <col min="8" max="8" width="6.7109375" customWidth="1"/>
    <col min="9" max="9" width="17" customWidth="1"/>
  </cols>
  <sheetData>
    <row r="1" spans="2:9">
      <c r="B1" s="456" t="s">
        <v>325</v>
      </c>
      <c r="C1" s="303"/>
      <c r="D1" s="303"/>
      <c r="E1" s="303"/>
      <c r="F1" s="303"/>
      <c r="G1" s="303"/>
      <c r="H1" s="303"/>
      <c r="I1" s="303"/>
    </row>
    <row r="2" spans="2:9" ht="18">
      <c r="B2" s="266"/>
      <c r="C2" s="266"/>
      <c r="D2" s="266"/>
      <c r="E2" s="266"/>
      <c r="F2" s="266"/>
      <c r="G2" s="266"/>
      <c r="H2" s="266"/>
      <c r="I2" s="266"/>
    </row>
    <row r="3" spans="2:9" ht="23.25" customHeight="1">
      <c r="B3" s="457" t="s">
        <v>326</v>
      </c>
      <c r="C3" s="286"/>
      <c r="D3" s="286"/>
      <c r="E3" s="286"/>
      <c r="F3" s="286"/>
      <c r="G3" s="286"/>
      <c r="H3" s="286"/>
      <c r="I3" s="287"/>
    </row>
    <row r="4" spans="2:9" ht="36">
      <c r="B4" s="267" t="s">
        <v>327</v>
      </c>
      <c r="C4" s="267" t="s">
        <v>328</v>
      </c>
      <c r="D4" s="267" t="s">
        <v>329</v>
      </c>
      <c r="E4" s="267" t="s">
        <v>330</v>
      </c>
      <c r="F4" s="268" t="s">
        <v>331</v>
      </c>
      <c r="G4" s="269" t="s">
        <v>332</v>
      </c>
      <c r="H4" s="454" t="s">
        <v>333</v>
      </c>
      <c r="I4" s="287"/>
    </row>
    <row r="5" spans="2:9" ht="84.75">
      <c r="B5" s="270" t="s">
        <v>334</v>
      </c>
      <c r="C5" s="271" t="s">
        <v>328</v>
      </c>
      <c r="D5" s="272">
        <v>148.52000000000001</v>
      </c>
      <c r="E5" s="271">
        <v>6</v>
      </c>
      <c r="F5" s="272">
        <f t="shared" ref="F5:F16" si="0">E5*D5</f>
        <v>891.12000000000012</v>
      </c>
      <c r="G5" s="272">
        <f t="shared" ref="G5:G16" si="1">F5/30</f>
        <v>29.704000000000004</v>
      </c>
      <c r="H5" s="273">
        <v>2</v>
      </c>
      <c r="I5" s="271" t="s">
        <v>335</v>
      </c>
    </row>
    <row r="6" spans="2:9" ht="36.75">
      <c r="B6" s="270" t="s">
        <v>336</v>
      </c>
      <c r="C6" s="271" t="s">
        <v>328</v>
      </c>
      <c r="D6" s="272">
        <v>184</v>
      </c>
      <c r="E6" s="271">
        <v>1</v>
      </c>
      <c r="F6" s="272">
        <f t="shared" si="0"/>
        <v>184</v>
      </c>
      <c r="G6" s="272">
        <f t="shared" si="1"/>
        <v>6.1333333333333337</v>
      </c>
      <c r="H6" s="273">
        <v>1</v>
      </c>
      <c r="I6" s="271" t="s">
        <v>337</v>
      </c>
    </row>
    <row r="7" spans="2:9" ht="48.75">
      <c r="B7" s="270" t="s">
        <v>338</v>
      </c>
      <c r="C7" s="271" t="s">
        <v>328</v>
      </c>
      <c r="D7" s="272">
        <v>99.52</v>
      </c>
      <c r="E7" s="271">
        <v>6</v>
      </c>
      <c r="F7" s="272">
        <f t="shared" si="0"/>
        <v>597.12</v>
      </c>
      <c r="G7" s="272">
        <f t="shared" si="1"/>
        <v>19.904</v>
      </c>
      <c r="H7" s="273">
        <v>2</v>
      </c>
      <c r="I7" s="271" t="s">
        <v>335</v>
      </c>
    </row>
    <row r="8" spans="2:9" ht="48.75">
      <c r="B8" s="270" t="s">
        <v>339</v>
      </c>
      <c r="C8" s="271" t="s">
        <v>328</v>
      </c>
      <c r="D8" s="272">
        <v>104.65</v>
      </c>
      <c r="E8" s="271">
        <v>6</v>
      </c>
      <c r="F8" s="272">
        <f t="shared" si="0"/>
        <v>627.90000000000009</v>
      </c>
      <c r="G8" s="272">
        <f t="shared" si="1"/>
        <v>20.930000000000003</v>
      </c>
      <c r="H8" s="273">
        <v>2</v>
      </c>
      <c r="I8" s="271" t="s">
        <v>335</v>
      </c>
    </row>
    <row r="9" spans="2:9" ht="36.75">
      <c r="B9" s="270" t="s">
        <v>340</v>
      </c>
      <c r="C9" s="271" t="s">
        <v>328</v>
      </c>
      <c r="D9" s="272">
        <v>68.28</v>
      </c>
      <c r="E9" s="271">
        <v>2</v>
      </c>
      <c r="F9" s="272">
        <f t="shared" si="0"/>
        <v>136.56</v>
      </c>
      <c r="G9" s="272">
        <f t="shared" si="1"/>
        <v>4.5520000000000005</v>
      </c>
      <c r="H9" s="273">
        <v>2</v>
      </c>
      <c r="I9" s="271" t="s">
        <v>337</v>
      </c>
    </row>
    <row r="10" spans="2:9" ht="36.75">
      <c r="B10" s="270" t="s">
        <v>341</v>
      </c>
      <c r="C10" s="271" t="s">
        <v>342</v>
      </c>
      <c r="D10" s="272">
        <v>102.17</v>
      </c>
      <c r="E10" s="271">
        <v>6</v>
      </c>
      <c r="F10" s="272">
        <f t="shared" si="0"/>
        <v>613.02</v>
      </c>
      <c r="G10" s="272">
        <f t="shared" si="1"/>
        <v>20.434000000000001</v>
      </c>
      <c r="H10" s="273">
        <v>2</v>
      </c>
      <c r="I10" s="271" t="s">
        <v>335</v>
      </c>
    </row>
    <row r="11" spans="2:9" ht="24.75">
      <c r="B11" s="270" t="s">
        <v>343</v>
      </c>
      <c r="C11" s="271" t="s">
        <v>342</v>
      </c>
      <c r="D11" s="272">
        <v>11.93</v>
      </c>
      <c r="E11" s="271">
        <v>6</v>
      </c>
      <c r="F11" s="272">
        <f t="shared" si="0"/>
        <v>71.58</v>
      </c>
      <c r="G11" s="272">
        <f t="shared" si="1"/>
        <v>2.3860000000000001</v>
      </c>
      <c r="H11" s="273">
        <v>2</v>
      </c>
      <c r="I11" s="271" t="s">
        <v>335</v>
      </c>
    </row>
    <row r="12" spans="2:9" ht="32.25" customHeight="1">
      <c r="B12" s="270" t="s">
        <v>344</v>
      </c>
      <c r="C12" s="271" t="s">
        <v>328</v>
      </c>
      <c r="D12" s="272">
        <v>20.5</v>
      </c>
      <c r="E12" s="271">
        <v>1</v>
      </c>
      <c r="F12" s="272">
        <f t="shared" si="0"/>
        <v>20.5</v>
      </c>
      <c r="G12" s="272">
        <f t="shared" si="1"/>
        <v>0.68333333333333335</v>
      </c>
      <c r="H12" s="273">
        <v>1</v>
      </c>
      <c r="I12" s="271" t="s">
        <v>337</v>
      </c>
    </row>
    <row r="13" spans="2:9" ht="34.5" customHeight="1">
      <c r="B13" s="270" t="s">
        <v>345</v>
      </c>
      <c r="C13" s="271" t="s">
        <v>328</v>
      </c>
      <c r="D13" s="272">
        <v>34.869999999999997</v>
      </c>
      <c r="E13" s="271">
        <f>IF( OR('1-ABA-DE-CARREGAMENTO'!$C$13="Alegrete",'1-ABA-DE-CARREGAMENTO'!$C$13="Santo Augusto"), 1,0)</f>
        <v>0</v>
      </c>
      <c r="F13" s="272">
        <f t="shared" si="0"/>
        <v>0</v>
      </c>
      <c r="G13" s="272">
        <f t="shared" si="1"/>
        <v>0</v>
      </c>
      <c r="H13" s="273">
        <v>1</v>
      </c>
      <c r="I13" s="271" t="s">
        <v>337</v>
      </c>
    </row>
    <row r="14" spans="2:9" ht="35.25" customHeight="1">
      <c r="B14" s="270" t="s">
        <v>346</v>
      </c>
      <c r="C14" s="271" t="s">
        <v>342</v>
      </c>
      <c r="D14" s="272">
        <v>99.9</v>
      </c>
      <c r="E14" s="271">
        <f>IF( OR('1-ABA-DE-CARREGAMENTO'!$C$13="Alegrete",'1-ABA-DE-CARREGAMENTO'!$C$13="Santo Augusto"), 1,0)</f>
        <v>0</v>
      </c>
      <c r="F14" s="272">
        <f t="shared" si="0"/>
        <v>0</v>
      </c>
      <c r="G14" s="272">
        <f t="shared" si="1"/>
        <v>0</v>
      </c>
      <c r="H14" s="273">
        <v>1</v>
      </c>
      <c r="I14" s="271" t="s">
        <v>337</v>
      </c>
    </row>
    <row r="15" spans="2:9" ht="36" customHeight="1">
      <c r="B15" s="270" t="s">
        <v>347</v>
      </c>
      <c r="C15" s="271" t="s">
        <v>328</v>
      </c>
      <c r="D15" s="272">
        <v>377.47</v>
      </c>
      <c r="E15" s="271">
        <f>IF( OR('1-ABA-DE-CARREGAMENTO'!$C$13="Alegrete",'1-ABA-DE-CARREGAMENTO'!$C$13="Santo Augusto"), 0.5,0)</f>
        <v>0</v>
      </c>
      <c r="F15" s="272">
        <f t="shared" si="0"/>
        <v>0</v>
      </c>
      <c r="G15" s="272">
        <f t="shared" si="1"/>
        <v>0</v>
      </c>
      <c r="H15" s="274">
        <v>0.5</v>
      </c>
      <c r="I15" s="271" t="s">
        <v>337</v>
      </c>
    </row>
    <row r="16" spans="2:9" ht="30.75">
      <c r="B16" s="270" t="s">
        <v>348</v>
      </c>
      <c r="C16" s="271" t="s">
        <v>328</v>
      </c>
      <c r="D16" s="272">
        <v>172.77</v>
      </c>
      <c r="E16" s="271">
        <f>IF( '1-ABA-DE-CARREGAMENTO'!$C$13="Alegrete",0.5,0)</f>
        <v>0</v>
      </c>
      <c r="F16" s="272">
        <f t="shared" si="0"/>
        <v>0</v>
      </c>
      <c r="G16" s="272">
        <f t="shared" si="1"/>
        <v>0</v>
      </c>
      <c r="H16" s="274">
        <v>0.5</v>
      </c>
      <c r="I16" s="271" t="s">
        <v>337</v>
      </c>
    </row>
    <row r="17" spans="2:9" ht="15.75">
      <c r="B17" s="455" t="s">
        <v>349</v>
      </c>
      <c r="C17" s="286"/>
      <c r="D17" s="286"/>
      <c r="E17" s="287"/>
      <c r="F17" s="275">
        <f t="shared" ref="F17:G17" si="2">SUM(F5:F16)</f>
        <v>3141.8</v>
      </c>
      <c r="G17" s="275">
        <f t="shared" si="2"/>
        <v>104.72666666666669</v>
      </c>
      <c r="H17" s="276"/>
      <c r="I17" s="277"/>
    </row>
    <row r="18" spans="2:9">
      <c r="B18" s="277"/>
      <c r="C18" s="277"/>
      <c r="D18" s="277"/>
      <c r="E18" s="277"/>
      <c r="F18" s="277"/>
      <c r="G18" s="9"/>
      <c r="H18" s="278"/>
      <c r="I18" s="277"/>
    </row>
    <row r="19" spans="2:9" ht="23.25" customHeight="1">
      <c r="B19" s="457" t="s">
        <v>350</v>
      </c>
      <c r="C19" s="286"/>
      <c r="D19" s="286"/>
      <c r="E19" s="286"/>
      <c r="F19" s="286"/>
      <c r="G19" s="286"/>
      <c r="H19" s="286"/>
      <c r="I19" s="287"/>
    </row>
    <row r="20" spans="2:9" ht="15.75" customHeight="1">
      <c r="B20" s="267" t="s">
        <v>327</v>
      </c>
      <c r="C20" s="267" t="s">
        <v>328</v>
      </c>
      <c r="D20" s="267" t="s">
        <v>329</v>
      </c>
      <c r="E20" s="267" t="s">
        <v>330</v>
      </c>
      <c r="F20" s="268" t="s">
        <v>331</v>
      </c>
      <c r="G20" s="269" t="s">
        <v>332</v>
      </c>
      <c r="H20" s="454" t="s">
        <v>333</v>
      </c>
      <c r="I20" s="287"/>
    </row>
    <row r="21" spans="2:9" ht="157.5" customHeight="1">
      <c r="B21" s="279" t="s">
        <v>351</v>
      </c>
      <c r="C21" s="271" t="s">
        <v>352</v>
      </c>
      <c r="D21" s="280">
        <v>4.55</v>
      </c>
      <c r="E21" s="271">
        <v>60</v>
      </c>
      <c r="F21" s="280">
        <f>E21*D21</f>
        <v>273</v>
      </c>
      <c r="G21" s="280">
        <f>F21/30</f>
        <v>9.1</v>
      </c>
      <c r="H21" s="273">
        <v>20</v>
      </c>
      <c r="I21" s="271" t="s">
        <v>353</v>
      </c>
    </row>
    <row r="22" spans="2:9" ht="15.75" customHeight="1">
      <c r="B22" s="455" t="s">
        <v>349</v>
      </c>
      <c r="C22" s="286"/>
      <c r="D22" s="286"/>
      <c r="E22" s="287"/>
      <c r="F22" s="275">
        <f t="shared" ref="F22:G22" si="3">SUM(F21)</f>
        <v>273</v>
      </c>
      <c r="G22" s="275">
        <f t="shared" si="3"/>
        <v>9.1</v>
      </c>
      <c r="H22" s="276"/>
      <c r="I22" s="277"/>
    </row>
    <row r="23" spans="2:9" ht="15.75" customHeight="1">
      <c r="B23" s="277"/>
      <c r="C23" s="277"/>
      <c r="D23" s="277"/>
      <c r="E23" s="9"/>
      <c r="F23" s="9"/>
      <c r="G23" s="9"/>
      <c r="H23" s="276"/>
      <c r="I23" s="277"/>
    </row>
    <row r="24" spans="2:9" ht="15.75" customHeight="1">
      <c r="B24" s="281" t="s">
        <v>354</v>
      </c>
      <c r="C24" s="277"/>
      <c r="D24" s="9"/>
      <c r="E24" s="282" t="s">
        <v>355</v>
      </c>
      <c r="F24" s="283">
        <f t="shared" ref="F24:G24" si="4">F22+F17</f>
        <v>3414.8</v>
      </c>
      <c r="G24" s="283">
        <f t="shared" si="4"/>
        <v>113.82666666666668</v>
      </c>
      <c r="H24" s="277"/>
      <c r="I24" s="277"/>
    </row>
    <row r="25" spans="2:9" ht="15.75" customHeight="1">
      <c r="B25" s="284" t="s">
        <v>356</v>
      </c>
      <c r="C25" s="277"/>
      <c r="D25" s="277"/>
      <c r="E25" s="277"/>
      <c r="F25" s="277"/>
      <c r="G25" s="277"/>
      <c r="H25" s="277"/>
      <c r="I25" s="277"/>
    </row>
    <row r="26" spans="2:9" ht="15.75" customHeight="1">
      <c r="B26" s="284" t="s">
        <v>357</v>
      </c>
      <c r="C26" s="277"/>
      <c r="D26" s="277"/>
      <c r="E26" s="277"/>
      <c r="F26" s="277"/>
      <c r="G26" s="277"/>
      <c r="H26" s="277"/>
      <c r="I26" s="277"/>
    </row>
    <row r="27" spans="2:9" ht="15.75" customHeight="1"/>
    <row r="28" spans="2:9" ht="15.75" customHeight="1"/>
    <row r="29" spans="2:9" ht="15.75" customHeight="1"/>
    <row r="30" spans="2:9" ht="15.75" customHeight="1"/>
    <row r="31" spans="2:9" ht="15.75" customHeight="1"/>
    <row r="32" spans="2: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7">
    <mergeCell ref="H20:I20"/>
    <mergeCell ref="B22:E22"/>
    <mergeCell ref="B1:I1"/>
    <mergeCell ref="B3:I3"/>
    <mergeCell ref="H4:I4"/>
    <mergeCell ref="B17:E17"/>
    <mergeCell ref="B19:I19"/>
  </mergeCells>
  <printOptions horizontalCentered="1" verticalCentered="1"/>
  <pageMargins left="0.11811023622047245" right="0.11811023622047245" top="0.11811023622047245" bottom="0.11811023622047245" header="0" footer="0"/>
  <pageSetup scale="68" pageOrder="overThenDown"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Dados</vt:lpstr>
      <vt:lpstr>1-ABA-DE-CARREGAMENTO</vt:lpstr>
      <vt:lpstr>Proposta_Serv-Portaria</vt:lpstr>
      <vt:lpstr>Portaria DIURNA_12×36</vt:lpstr>
      <vt:lpstr>Portaria NOTURNA_12×36</vt:lpstr>
      <vt:lpstr>Portaria SEG-a-SEX_19-as-23_4hs</vt:lpstr>
      <vt:lpstr>Portaria_SEG-SEX_Diurna_8,48hs</vt:lpstr>
      <vt:lpstr>Portaria_SEG-SEX_Diurna_6hs</vt:lpstr>
      <vt:lpstr>Uniformes - EPIs_Portaria</vt:lpstr>
      <vt:lpstr>Plan1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lastPrinted>2022-02-17T11:36:10Z</cp:lastPrinted>
  <dcterms:created xsi:type="dcterms:W3CDTF">2013-09-30T16:27:09Z</dcterms:created>
  <dcterms:modified xsi:type="dcterms:W3CDTF">2022-02-17T12:24:55Z</dcterms:modified>
</cp:coreProperties>
</file>